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excel_files_to_merge\"/>
    </mc:Choice>
  </mc:AlternateContent>
  <xr:revisionPtr revIDLastSave="0" documentId="8_{1536A9B6-88AF-4EB8-B344-A3AE28FBD0AC}" xr6:coauthVersionLast="47" xr6:coauthVersionMax="47" xr10:uidLastSave="{00000000-0000-0000-0000-000000000000}"/>
  <bookViews>
    <workbookView xWindow="28680" yWindow="-120" windowWidth="29040" windowHeight="16440" xr2:uid="{91326B5E-77AD-4CCD-BD74-4740B0957C62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Coordination!$R$3609:$R$3612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BR23" i="3"/>
  <c r="BS23" i="3"/>
  <c r="BR24" i="3"/>
  <c r="BS24" i="3"/>
  <c r="BR25" i="3"/>
  <c r="BS27" i="3"/>
  <c r="BR28" i="3"/>
  <c r="BS28" i="3"/>
  <c r="BR29" i="3"/>
  <c r="BS29" i="3"/>
  <c r="BR30" i="3"/>
  <c r="BS30" i="3"/>
  <c r="BR31" i="3"/>
  <c r="BS31" i="3"/>
  <c r="BR32" i="3"/>
  <c r="BS32" i="3"/>
  <c r="BR33" i="3"/>
  <c r="BS33" i="3"/>
  <c r="BR34" i="3"/>
  <c r="BS34" i="3"/>
  <c r="BR35" i="3"/>
  <c r="BS35" i="3"/>
  <c r="BR36" i="3"/>
  <c r="BS36" i="3"/>
  <c r="BR37" i="3"/>
  <c r="BS37" i="3"/>
  <c r="BR38" i="3"/>
  <c r="BS40" i="3"/>
  <c r="BR41" i="3"/>
  <c r="BS41" i="3"/>
  <c r="BR42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BS48" i="3"/>
  <c r="BR49" i="3"/>
  <c r="BS49" i="3"/>
  <c r="BR50" i="3"/>
  <c r="BS50" i="3"/>
  <c r="BR53" i="3"/>
  <c r="BS53" i="3"/>
  <c r="BR54" i="3"/>
  <c r="BS54" i="3"/>
  <c r="BR55" i="3"/>
  <c r="BS55" i="3"/>
  <c r="BR56" i="3"/>
  <c r="BS56" i="3"/>
  <c r="BR57" i="3"/>
  <c r="BS57" i="3"/>
  <c r="BR58" i="3"/>
  <c r="BS58" i="3"/>
  <c r="BR59" i="3"/>
  <c r="BS59" i="3"/>
  <c r="BR60" i="3"/>
  <c r="BS60" i="3"/>
  <c r="BR61" i="3"/>
  <c r="BS61" i="3"/>
  <c r="BR62" i="3"/>
  <c r="BS62" i="3"/>
  <c r="BR63" i="3"/>
  <c r="BS63" i="3"/>
  <c r="BR66" i="3"/>
  <c r="BS66" i="3"/>
  <c r="BR67" i="3"/>
  <c r="BS67" i="3"/>
  <c r="BR68" i="3"/>
  <c r="BS68" i="3"/>
  <c r="BR69" i="3"/>
  <c r="BS69" i="3"/>
  <c r="BR70" i="3"/>
  <c r="BS70" i="3"/>
  <c r="BR71" i="3"/>
  <c r="BS71" i="3"/>
  <c r="BR72" i="3"/>
  <c r="BS72" i="3"/>
  <c r="BR73" i="3"/>
  <c r="BS73" i="3"/>
  <c r="BR74" i="3"/>
  <c r="BS74" i="3"/>
  <c r="BR75" i="3"/>
  <c r="BS75" i="3"/>
  <c r="BR76" i="3"/>
  <c r="BS76" i="3"/>
  <c r="BR77" i="3"/>
  <c r="BS77" i="3"/>
  <c r="BR80" i="3"/>
  <c r="BS80" i="3"/>
  <c r="BR81" i="3"/>
  <c r="BS81" i="3"/>
  <c r="BR82" i="3"/>
  <c r="BS82" i="3"/>
  <c r="BR83" i="3"/>
  <c r="BS83" i="3"/>
  <c r="BR84" i="3"/>
  <c r="BS84" i="3"/>
  <c r="BR85" i="3"/>
  <c r="BS85" i="3"/>
  <c r="BR86" i="3"/>
  <c r="BS86" i="3"/>
  <c r="BR87" i="3"/>
  <c r="BS87" i="3"/>
  <c r="BR88" i="3"/>
  <c r="BS88" i="3"/>
  <c r="BR89" i="3"/>
  <c r="BS89" i="3"/>
  <c r="BR90" i="3"/>
  <c r="BR91" i="3"/>
  <c r="BS92" i="3"/>
  <c r="BS93" i="3"/>
  <c r="BR94" i="3"/>
  <c r="BS94" i="3"/>
  <c r="BR95" i="3"/>
  <c r="BS95" i="3"/>
  <c r="BR96" i="3"/>
  <c r="BS96" i="3"/>
  <c r="BR97" i="3"/>
  <c r="BS97" i="3"/>
  <c r="BR98" i="3"/>
  <c r="BS98" i="3"/>
  <c r="BR99" i="3"/>
  <c r="BS99" i="3"/>
  <c r="BR100" i="3"/>
  <c r="BS100" i="3"/>
  <c r="BR101" i="3"/>
  <c r="BS101" i="3"/>
  <c r="BR102" i="3"/>
  <c r="BR103" i="3"/>
  <c r="BR104" i="3"/>
  <c r="BS104" i="3"/>
  <c r="BS105" i="3"/>
  <c r="BS106" i="3"/>
  <c r="BR107" i="3"/>
  <c r="BS107" i="3"/>
  <c r="BR108" i="3"/>
  <c r="BS108" i="3"/>
  <c r="BR109" i="3"/>
  <c r="BS109" i="3"/>
  <c r="BR110" i="3"/>
  <c r="BS110" i="3"/>
  <c r="BR111" i="3"/>
  <c r="BS111" i="3"/>
  <c r="BR112" i="3"/>
  <c r="BS112" i="3"/>
  <c r="BR113" i="3"/>
  <c r="BS113" i="3"/>
  <c r="BR114" i="3"/>
  <c r="BS114" i="3"/>
  <c r="BR115" i="3"/>
  <c r="BS115" i="3"/>
  <c r="BR116" i="3"/>
  <c r="BR117" i="3"/>
  <c r="BZ131" i="4"/>
  <c r="CA131" i="4"/>
  <c r="CB130" i="4"/>
  <c r="BZ130" i="4"/>
  <c r="CA130" i="4"/>
  <c r="CB129" i="4"/>
  <c r="BZ129" i="4"/>
  <c r="BZ128" i="4"/>
  <c r="CA129" i="4"/>
  <c r="CB128" i="4"/>
  <c r="BZ127" i="4"/>
  <c r="CA128" i="4"/>
  <c r="CB127" i="4"/>
  <c r="CA127" i="4"/>
  <c r="CB126" i="4"/>
  <c r="BZ126" i="4"/>
  <c r="BZ125" i="4"/>
  <c r="CA126" i="4"/>
  <c r="CB125" i="4"/>
  <c r="BZ124" i="4"/>
  <c r="CA125" i="4"/>
  <c r="CB124" i="4"/>
  <c r="BZ123" i="4"/>
  <c r="CA124" i="4"/>
  <c r="CB123" i="4"/>
  <c r="BZ122" i="4"/>
  <c r="CA123" i="4"/>
  <c r="CA122" i="4"/>
  <c r="CB122" i="4"/>
  <c r="BZ121" i="4"/>
  <c r="CA121" i="4"/>
  <c r="CB121" i="4"/>
  <c r="BZ120" i="4"/>
  <c r="CA120" i="4"/>
  <c r="CB120" i="4"/>
  <c r="BZ119" i="4"/>
  <c r="CA119" i="4"/>
  <c r="CB119" i="4"/>
  <c r="BW131" i="4"/>
  <c r="BX131" i="4"/>
  <c r="BY130" i="4"/>
  <c r="BW130" i="4"/>
  <c r="BX130" i="4"/>
  <c r="BX129" i="4"/>
  <c r="BY129" i="4"/>
  <c r="BW129" i="4"/>
  <c r="BX128" i="4"/>
  <c r="BY128" i="4"/>
  <c r="BW128" i="4"/>
  <c r="BX127" i="4"/>
  <c r="BY127" i="4"/>
  <c r="BW127" i="4"/>
  <c r="BX126" i="4"/>
  <c r="BY126" i="4"/>
  <c r="BW126" i="4"/>
  <c r="BX125" i="4"/>
  <c r="BY125" i="4"/>
  <c r="BW125" i="4"/>
  <c r="BX124" i="4"/>
  <c r="BY124" i="4"/>
  <c r="BW124" i="4"/>
  <c r="BX123" i="4"/>
  <c r="BY123" i="4"/>
  <c r="BW123" i="4"/>
  <c r="BW122" i="4"/>
  <c r="BX122" i="4"/>
  <c r="BY122" i="4"/>
  <c r="BW121" i="4"/>
  <c r="BX121" i="4"/>
  <c r="BY121" i="4"/>
  <c r="BW120" i="4"/>
  <c r="BX120" i="4"/>
  <c r="BY120" i="4"/>
  <c r="BW119" i="4"/>
  <c r="BX119" i="4"/>
  <c r="BY119" i="4"/>
  <c r="BT131" i="4"/>
  <c r="BV130" i="4"/>
  <c r="BU130" i="4"/>
  <c r="BT130" i="4"/>
  <c r="BV129" i="4"/>
  <c r="BU129" i="4"/>
  <c r="BT129" i="4"/>
  <c r="BV128" i="4"/>
  <c r="BU128" i="4"/>
  <c r="BT128" i="4"/>
  <c r="BV127" i="4"/>
  <c r="BT127" i="4"/>
  <c r="BV126" i="4"/>
  <c r="BU127" i="4"/>
  <c r="BT126" i="4"/>
  <c r="BV125" i="4"/>
  <c r="BU126" i="4"/>
  <c r="BT125" i="4"/>
  <c r="BV124" i="4"/>
  <c r="BU125" i="4"/>
  <c r="BT124" i="4"/>
  <c r="BV123" i="4"/>
  <c r="BU124" i="4"/>
  <c r="BT123" i="4"/>
  <c r="BV122" i="4"/>
  <c r="BU123" i="4"/>
  <c r="BT122" i="4"/>
  <c r="BU122" i="4"/>
  <c r="BT121" i="4"/>
  <c r="BV121" i="4"/>
  <c r="BU121" i="4"/>
  <c r="BT120" i="4"/>
  <c r="BV120" i="4"/>
  <c r="BU120" i="4"/>
  <c r="BT119" i="4"/>
  <c r="BV119" i="4"/>
  <c r="BU119" i="4"/>
  <c r="BQ131" i="4"/>
  <c r="BS130" i="4"/>
  <c r="BR130" i="4"/>
  <c r="BQ130" i="4"/>
  <c r="BS129" i="4"/>
  <c r="BR129" i="4"/>
  <c r="BQ129" i="4"/>
  <c r="BR128" i="4"/>
  <c r="BQ128" i="4"/>
  <c r="BS128" i="4"/>
  <c r="BR127" i="4"/>
  <c r="BQ127" i="4"/>
  <c r="BS127" i="4"/>
  <c r="BS126" i="4"/>
  <c r="BR126" i="4"/>
  <c r="BQ126" i="4"/>
  <c r="BR125" i="4"/>
  <c r="BQ125" i="4"/>
  <c r="BS125" i="4"/>
  <c r="BR124" i="4"/>
  <c r="BQ124" i="4"/>
  <c r="BS124" i="4"/>
  <c r="BR123" i="4"/>
  <c r="BQ123" i="4"/>
  <c r="BS123" i="4"/>
  <c r="BR122" i="4"/>
  <c r="BQ122" i="4"/>
  <c r="BS122" i="4"/>
  <c r="BQ121" i="4"/>
  <c r="BS121" i="4"/>
  <c r="BR121" i="4"/>
  <c r="BQ120" i="4"/>
  <c r="BS120" i="4"/>
  <c r="BR120" i="4"/>
  <c r="BQ119" i="4"/>
  <c r="BS119" i="4"/>
  <c r="BR119" i="4"/>
  <c r="BZ116" i="4"/>
  <c r="CA115" i="4"/>
  <c r="CB115" i="4"/>
  <c r="BZ115" i="4"/>
  <c r="CA114" i="4"/>
  <c r="CB114" i="4"/>
  <c r="BZ114" i="4"/>
  <c r="CA113" i="4"/>
  <c r="CB113" i="4"/>
  <c r="BZ113" i="4"/>
  <c r="CA112" i="4"/>
  <c r="CB112" i="4"/>
  <c r="BZ112" i="4"/>
  <c r="CA111" i="4"/>
  <c r="CB111" i="4"/>
  <c r="BZ111" i="4"/>
  <c r="CA110" i="4"/>
  <c r="CB110" i="4"/>
  <c r="BZ110" i="4"/>
  <c r="CA109" i="4"/>
  <c r="CB109" i="4"/>
  <c r="BZ109" i="4"/>
  <c r="CA108" i="4"/>
  <c r="CB108" i="4"/>
  <c r="BZ108" i="4"/>
  <c r="CA107" i="4"/>
  <c r="CB107" i="4"/>
  <c r="BZ107" i="4"/>
  <c r="CA106" i="4"/>
  <c r="CB106" i="4"/>
  <c r="BZ106" i="4"/>
  <c r="BZ105" i="4"/>
  <c r="CA105" i="4"/>
  <c r="CB105" i="4"/>
  <c r="BW115" i="4"/>
  <c r="BX115" i="4"/>
  <c r="BY115" i="4"/>
  <c r="BW114" i="4"/>
  <c r="BX114" i="4"/>
  <c r="BY114" i="4"/>
  <c r="BW113" i="4"/>
  <c r="BX113" i="4"/>
  <c r="BY113" i="4"/>
  <c r="BW112" i="4"/>
  <c r="BX112" i="4"/>
  <c r="BY112" i="4"/>
  <c r="BW111" i="4"/>
  <c r="BX111" i="4"/>
  <c r="BY111" i="4"/>
  <c r="BW110" i="4"/>
  <c r="BX110" i="4"/>
  <c r="BY110" i="4"/>
  <c r="BW109" i="4"/>
  <c r="BX109" i="4"/>
  <c r="BY109" i="4"/>
  <c r="BW108" i="4"/>
  <c r="BX108" i="4"/>
  <c r="BY108" i="4"/>
  <c r="BW107" i="4"/>
  <c r="BX107" i="4"/>
  <c r="BY107" i="4"/>
  <c r="BW106" i="4"/>
  <c r="BX106" i="4"/>
  <c r="BY106" i="4"/>
  <c r="BW105" i="4"/>
  <c r="BX105" i="4"/>
  <c r="BY105" i="4"/>
  <c r="BT115" i="4"/>
  <c r="BV115" i="4"/>
  <c r="BU115" i="4"/>
  <c r="BT114" i="4"/>
  <c r="BV114" i="4"/>
  <c r="BU114" i="4"/>
  <c r="BT113" i="4"/>
  <c r="BV113" i="4"/>
  <c r="BU113" i="4"/>
  <c r="BT112" i="4"/>
  <c r="BV112" i="4"/>
  <c r="BU112" i="4"/>
  <c r="BT111" i="4"/>
  <c r="BV111" i="4"/>
  <c r="BU111" i="4"/>
  <c r="BT110" i="4"/>
  <c r="BV110" i="4"/>
  <c r="BU110" i="4"/>
  <c r="BT109" i="4"/>
  <c r="BV109" i="4"/>
  <c r="BU109" i="4"/>
  <c r="BT108" i="4"/>
  <c r="BV108" i="4"/>
  <c r="BU108" i="4"/>
  <c r="BT107" i="4"/>
  <c r="BV107" i="4"/>
  <c r="BU107" i="4"/>
  <c r="BT106" i="4"/>
  <c r="BV106" i="4"/>
  <c r="BU106" i="4"/>
  <c r="BT105" i="4"/>
  <c r="BV105" i="4"/>
  <c r="BU105" i="4"/>
  <c r="BQ116" i="4"/>
  <c r="BS115" i="4"/>
  <c r="BR116" i="4"/>
  <c r="BQ115" i="4"/>
  <c r="BS114" i="4"/>
  <c r="BR115" i="4"/>
  <c r="BQ114" i="4"/>
  <c r="BS113" i="4"/>
  <c r="BR114" i="4"/>
  <c r="BQ113" i="4"/>
  <c r="BS112" i="4"/>
  <c r="BR113" i="4"/>
  <c r="BQ112" i="4"/>
  <c r="BS111" i="4"/>
  <c r="BR112" i="4"/>
  <c r="BQ111" i="4"/>
  <c r="BS110" i="4"/>
  <c r="BR111" i="4"/>
  <c r="BQ110" i="4"/>
  <c r="BS109" i="4"/>
  <c r="BR110" i="4"/>
  <c r="BQ109" i="4"/>
  <c r="BS108" i="4"/>
  <c r="BR109" i="4"/>
  <c r="BQ108" i="4"/>
  <c r="BS107" i="4"/>
  <c r="BR108" i="4"/>
  <c r="BQ107" i="4"/>
  <c r="BS106" i="4"/>
  <c r="BR107" i="4"/>
  <c r="BQ106" i="4"/>
  <c r="BR106" i="4"/>
  <c r="BQ105" i="4"/>
  <c r="BS105" i="4"/>
  <c r="BR105" i="4"/>
  <c r="BZ102" i="4"/>
  <c r="CA102" i="4"/>
  <c r="CB101" i="4"/>
  <c r="BZ101" i="4"/>
  <c r="CA101" i="4"/>
  <c r="CB100" i="4"/>
  <c r="BZ100" i="4"/>
  <c r="BZ99" i="4"/>
  <c r="CA100" i="4"/>
  <c r="CB99" i="4"/>
  <c r="BZ98" i="4"/>
  <c r="CA99" i="4"/>
  <c r="CB98" i="4"/>
  <c r="BZ97" i="4"/>
  <c r="CA98" i="4"/>
  <c r="CB97" i="4"/>
  <c r="BZ96" i="4"/>
  <c r="CA97" i="4"/>
  <c r="CB96" i="4"/>
  <c r="BZ95" i="4"/>
  <c r="CA96" i="4"/>
  <c r="CB95" i="4"/>
  <c r="BZ94" i="4"/>
  <c r="CA95" i="4"/>
  <c r="CA94" i="4"/>
  <c r="CB94" i="4"/>
  <c r="BZ93" i="4"/>
  <c r="CA93" i="4"/>
  <c r="CB93" i="4"/>
  <c r="BZ92" i="4"/>
  <c r="CB92" i="4"/>
  <c r="BZ91" i="4"/>
  <c r="CA92" i="4"/>
  <c r="CA91" i="4"/>
  <c r="CB91" i="4"/>
  <c r="BZ90" i="4"/>
  <c r="CA90" i="4"/>
  <c r="CB90" i="4"/>
  <c r="BW102" i="4"/>
  <c r="BX102" i="4"/>
  <c r="BY101" i="4"/>
  <c r="BW101" i="4"/>
  <c r="BX101" i="4"/>
  <c r="BY100" i="4"/>
  <c r="BW100" i="4"/>
  <c r="BX100" i="4"/>
  <c r="BY99" i="4"/>
  <c r="BW99" i="4"/>
  <c r="BX99" i="4"/>
  <c r="BX98" i="4"/>
  <c r="BY98" i="4"/>
  <c r="BW98" i="4"/>
  <c r="BX97" i="4"/>
  <c r="BY97" i="4"/>
  <c r="BW97" i="4"/>
  <c r="BX96" i="4"/>
  <c r="BY96" i="4"/>
  <c r="BW96" i="4"/>
  <c r="BX95" i="4"/>
  <c r="BY95" i="4"/>
  <c r="BW95" i="4"/>
  <c r="BW94" i="4"/>
  <c r="BX94" i="4"/>
  <c r="BY94" i="4"/>
  <c r="BW93" i="4"/>
  <c r="BX93" i="4"/>
  <c r="BY93" i="4"/>
  <c r="BW92" i="4"/>
  <c r="BX92" i="4"/>
  <c r="BY92" i="4"/>
  <c r="BX91" i="4"/>
  <c r="BY91" i="4"/>
  <c r="BW91" i="4"/>
  <c r="BW90" i="4"/>
  <c r="BX90" i="4"/>
  <c r="BY90" i="4"/>
  <c r="BT102" i="4"/>
  <c r="BV101" i="4"/>
  <c r="BU101" i="4"/>
  <c r="BT101" i="4"/>
  <c r="BV100" i="4"/>
  <c r="BU100" i="4"/>
  <c r="BT100" i="4"/>
  <c r="BV99" i="4"/>
  <c r="BU99" i="4"/>
  <c r="BT99" i="4"/>
  <c r="BV98" i="4"/>
  <c r="BT98" i="4"/>
  <c r="BV97" i="4"/>
  <c r="BU98" i="4"/>
  <c r="BT97" i="4"/>
  <c r="BV96" i="4"/>
  <c r="BU97" i="4"/>
  <c r="BT96" i="4"/>
  <c r="BV95" i="4"/>
  <c r="BU96" i="4"/>
  <c r="BT95" i="4"/>
  <c r="BV94" i="4"/>
  <c r="BU95" i="4"/>
  <c r="BT94" i="4"/>
  <c r="BU94" i="4"/>
  <c r="BT93" i="4"/>
  <c r="BV93" i="4"/>
  <c r="BV92" i="4"/>
  <c r="BU93" i="4"/>
  <c r="BT92" i="4"/>
  <c r="BV91" i="4"/>
  <c r="BU92" i="4"/>
  <c r="BT91" i="4"/>
  <c r="BU91" i="4"/>
  <c r="BT90" i="4"/>
  <c r="BV90" i="4"/>
  <c r="BU90" i="4"/>
  <c r="BQ102" i="4"/>
  <c r="BS101" i="4"/>
  <c r="BR101" i="4"/>
  <c r="BQ101" i="4"/>
  <c r="BS100" i="4"/>
  <c r="BR100" i="4"/>
  <c r="BQ100" i="4"/>
  <c r="BR99" i="4"/>
  <c r="BQ99" i="4"/>
  <c r="BS99" i="4"/>
  <c r="BR98" i="4"/>
  <c r="BQ98" i="4"/>
  <c r="BS98" i="4"/>
  <c r="BR97" i="4"/>
  <c r="BQ97" i="4"/>
  <c r="BS97" i="4"/>
  <c r="BR96" i="4"/>
  <c r="BQ96" i="4"/>
  <c r="BS96" i="4"/>
  <c r="BR95" i="4"/>
  <c r="BQ95" i="4"/>
  <c r="BS95" i="4"/>
  <c r="BR94" i="4"/>
  <c r="BQ94" i="4"/>
  <c r="BS94" i="4"/>
  <c r="BR93" i="4"/>
  <c r="BQ93" i="4"/>
  <c r="BS93" i="4"/>
  <c r="BQ92" i="4"/>
  <c r="BS92" i="4"/>
  <c r="BR92" i="4"/>
  <c r="BR91" i="4"/>
  <c r="BQ91" i="4"/>
  <c r="BS91" i="4"/>
  <c r="BQ90" i="4"/>
  <c r="BS90" i="4"/>
  <c r="BR90" i="4"/>
  <c r="BZ87" i="4"/>
  <c r="CA86" i="4"/>
  <c r="CB86" i="4"/>
  <c r="BZ86" i="4"/>
  <c r="CA85" i="4"/>
  <c r="CB85" i="4"/>
  <c r="BZ85" i="4"/>
  <c r="CA84" i="4"/>
  <c r="CB84" i="4"/>
  <c r="BZ84" i="4"/>
  <c r="BZ83" i="4"/>
  <c r="CA83" i="4"/>
  <c r="CB83" i="4"/>
  <c r="BZ82" i="4"/>
  <c r="CA82" i="4"/>
  <c r="CB82" i="4"/>
  <c r="BZ81" i="4"/>
  <c r="CA81" i="4"/>
  <c r="CB81" i="4"/>
  <c r="CA80" i="4"/>
  <c r="CB80" i="4"/>
  <c r="BZ80" i="4"/>
  <c r="CA79" i="4"/>
  <c r="CB79" i="4"/>
  <c r="BZ79" i="4"/>
  <c r="CA78" i="4"/>
  <c r="CB78" i="4"/>
  <c r="BZ78" i="4"/>
  <c r="CA77" i="4"/>
  <c r="CB77" i="4"/>
  <c r="BZ77" i="4"/>
  <c r="CA76" i="4"/>
  <c r="CB76" i="4"/>
  <c r="BZ76" i="4"/>
  <c r="BZ75" i="4"/>
  <c r="CA75" i="4"/>
  <c r="CB75" i="4"/>
  <c r="BW86" i="4"/>
  <c r="BX87" i="4"/>
  <c r="BY86" i="4"/>
  <c r="BW85" i="4"/>
  <c r="BX86" i="4"/>
  <c r="BY85" i="4"/>
  <c r="BW84" i="4"/>
  <c r="BX85" i="4"/>
  <c r="BY84" i="4"/>
  <c r="BW83" i="4"/>
  <c r="BX84" i="4"/>
  <c r="BY83" i="4"/>
  <c r="BW82" i="4"/>
  <c r="BX83" i="4"/>
  <c r="BY82" i="4"/>
  <c r="BW81" i="4"/>
  <c r="BX82" i="4"/>
  <c r="BY81" i="4"/>
  <c r="BW80" i="4"/>
  <c r="BX81" i="4"/>
  <c r="BY80" i="4"/>
  <c r="BW79" i="4"/>
  <c r="BX80" i="4"/>
  <c r="BY79" i="4"/>
  <c r="BW78" i="4"/>
  <c r="BX79" i="4"/>
  <c r="BX78" i="4"/>
  <c r="BY78" i="4"/>
  <c r="BW77" i="4"/>
  <c r="BX77" i="4"/>
  <c r="BY77" i="4"/>
  <c r="BW76" i="4"/>
  <c r="BX76" i="4"/>
  <c r="BY76" i="4"/>
  <c r="BW75" i="4"/>
  <c r="BX75" i="4"/>
  <c r="BY75" i="4"/>
  <c r="BT86" i="4"/>
  <c r="BV86" i="4"/>
  <c r="BU85" i="4"/>
  <c r="BT85" i="4"/>
  <c r="BV85" i="4"/>
  <c r="BU84" i="4"/>
  <c r="BT84" i="4"/>
  <c r="BV84" i="4"/>
  <c r="BU83" i="4"/>
  <c r="BT83" i="4"/>
  <c r="BV83" i="4"/>
  <c r="BU82" i="4"/>
  <c r="BT82" i="4"/>
  <c r="BV82" i="4"/>
  <c r="BU81" i="4"/>
  <c r="BT81" i="4"/>
  <c r="BV81" i="4"/>
  <c r="BU80" i="4"/>
  <c r="BT80" i="4"/>
  <c r="BV80" i="4"/>
  <c r="BU79" i="4"/>
  <c r="BT79" i="4"/>
  <c r="BV79" i="4"/>
  <c r="BU78" i="4"/>
  <c r="BT78" i="4"/>
  <c r="BV78" i="4"/>
  <c r="BU77" i="4"/>
  <c r="BT77" i="4"/>
  <c r="BV77" i="4"/>
  <c r="BT76" i="4"/>
  <c r="BV76" i="4"/>
  <c r="BU76" i="4"/>
  <c r="BT75" i="4"/>
  <c r="BV75" i="4"/>
  <c r="BU75" i="4"/>
  <c r="BQ87" i="4"/>
  <c r="BS86" i="4"/>
  <c r="BR87" i="4"/>
  <c r="BQ86" i="4"/>
  <c r="BS85" i="4"/>
  <c r="BR86" i="4"/>
  <c r="BQ85" i="4"/>
  <c r="BS84" i="4"/>
  <c r="BR85" i="4"/>
  <c r="BQ84" i="4"/>
  <c r="BR84" i="4"/>
  <c r="BQ83" i="4"/>
  <c r="BS83" i="4"/>
  <c r="BS82" i="4"/>
  <c r="BR83" i="4"/>
  <c r="BQ82" i="4"/>
  <c r="BS81" i="4"/>
  <c r="BR82" i="4"/>
  <c r="BQ81" i="4"/>
  <c r="BS80" i="4"/>
  <c r="BR81" i="4"/>
  <c r="BQ80" i="4"/>
  <c r="BS79" i="4"/>
  <c r="BR80" i="4"/>
  <c r="BQ79" i="4"/>
  <c r="BS78" i="4"/>
  <c r="BR79" i="4"/>
  <c r="BQ78" i="4"/>
  <c r="BS77" i="4"/>
  <c r="BR78" i="4"/>
  <c r="BQ77" i="4"/>
  <c r="BS76" i="4"/>
  <c r="BR77" i="4"/>
  <c r="BQ76" i="4"/>
  <c r="BR76" i="4"/>
  <c r="BQ75" i="4"/>
  <c r="BS75" i="4"/>
  <c r="BR75" i="4"/>
  <c r="BZ72" i="4"/>
  <c r="CA72" i="4"/>
  <c r="CB71" i="4"/>
  <c r="BZ71" i="4"/>
  <c r="CA71" i="4"/>
  <c r="CB70" i="4"/>
  <c r="BZ70" i="4"/>
  <c r="CA70" i="4"/>
  <c r="CB69" i="4"/>
  <c r="BZ69" i="4"/>
  <c r="CA69" i="4"/>
  <c r="CB68" i="4"/>
  <c r="BZ68" i="4"/>
  <c r="CA68" i="4"/>
  <c r="CB67" i="4"/>
  <c r="BZ67" i="4"/>
  <c r="CA67" i="4"/>
  <c r="BZ66" i="4"/>
  <c r="CB66" i="4"/>
  <c r="CA66" i="4"/>
  <c r="BZ65" i="4"/>
  <c r="CB65" i="4"/>
  <c r="CA65" i="4"/>
  <c r="BZ64" i="4"/>
  <c r="CB64" i="4"/>
  <c r="CA64" i="4"/>
  <c r="BZ63" i="4"/>
  <c r="CA63" i="4"/>
  <c r="CB63" i="4"/>
  <c r="BZ62" i="4"/>
  <c r="CA62" i="4"/>
  <c r="CB62" i="4"/>
  <c r="BZ61" i="4"/>
  <c r="CA61" i="4"/>
  <c r="CB61" i="4"/>
  <c r="BZ60" i="4"/>
  <c r="CA60" i="4"/>
  <c r="CB60" i="4"/>
  <c r="BX71" i="4"/>
  <c r="BW71" i="4"/>
  <c r="BY70" i="4"/>
  <c r="BX70" i="4"/>
  <c r="BW70" i="4"/>
  <c r="BY69" i="4"/>
  <c r="BX69" i="4"/>
  <c r="BW69" i="4"/>
  <c r="BY68" i="4"/>
  <c r="BX68" i="4"/>
  <c r="BW68" i="4"/>
  <c r="BY67" i="4"/>
  <c r="BX67" i="4"/>
  <c r="BW67" i="4"/>
  <c r="BY66" i="4"/>
  <c r="BX66" i="4"/>
  <c r="BW66" i="4"/>
  <c r="BX65" i="4"/>
  <c r="BY65" i="4"/>
  <c r="BW65" i="4"/>
  <c r="BX64" i="4"/>
  <c r="BY64" i="4"/>
  <c r="BW64" i="4"/>
  <c r="BX63" i="4"/>
  <c r="BW63" i="4"/>
  <c r="BY63" i="4"/>
  <c r="BX62" i="4"/>
  <c r="BW62" i="4"/>
  <c r="BY62" i="4"/>
  <c r="BX61" i="4"/>
  <c r="BW61" i="4"/>
  <c r="BY61" i="4"/>
  <c r="BX60" i="4"/>
  <c r="BW60" i="4"/>
  <c r="BY60" i="4"/>
  <c r="BT71" i="4"/>
  <c r="BV70" i="4"/>
  <c r="BU70" i="4"/>
  <c r="BT70" i="4"/>
  <c r="BV69" i="4"/>
  <c r="BU69" i="4"/>
  <c r="BT69" i="4"/>
  <c r="BV68" i="4"/>
  <c r="BU68" i="4"/>
  <c r="BT68" i="4"/>
  <c r="BV67" i="4"/>
  <c r="BU67" i="4"/>
  <c r="BT67" i="4"/>
  <c r="BV66" i="4"/>
  <c r="BU66" i="4"/>
  <c r="BT66" i="4"/>
  <c r="BV65" i="4"/>
  <c r="BT65" i="4"/>
  <c r="BV64" i="4"/>
  <c r="BU65" i="4"/>
  <c r="BT64" i="4"/>
  <c r="BV63" i="4"/>
  <c r="BU64" i="4"/>
  <c r="BT63" i="4"/>
  <c r="BU63" i="4"/>
  <c r="BT62" i="4"/>
  <c r="BV62" i="4"/>
  <c r="BU62" i="4"/>
  <c r="BT61" i="4"/>
  <c r="BV61" i="4"/>
  <c r="BU61" i="4"/>
  <c r="BT60" i="4"/>
  <c r="BV60" i="4"/>
  <c r="BU60" i="4"/>
  <c r="BQ72" i="4"/>
  <c r="BS71" i="4"/>
  <c r="BR71" i="4"/>
  <c r="BQ71" i="4"/>
  <c r="BS70" i="4"/>
  <c r="BR70" i="4"/>
  <c r="BQ70" i="4"/>
  <c r="BS69" i="4"/>
  <c r="BR69" i="4"/>
  <c r="BQ69" i="4"/>
  <c r="BS68" i="4"/>
  <c r="BR68" i="4"/>
  <c r="BQ68" i="4"/>
  <c r="BS67" i="4"/>
  <c r="BR67" i="4"/>
  <c r="BQ67" i="4"/>
  <c r="BR66" i="4"/>
  <c r="BQ66" i="4"/>
  <c r="BS66" i="4"/>
  <c r="BR65" i="4"/>
  <c r="BQ65" i="4"/>
  <c r="BS65" i="4"/>
  <c r="BR64" i="4"/>
  <c r="BQ64" i="4"/>
  <c r="BS64" i="4"/>
  <c r="BQ63" i="4"/>
  <c r="BS63" i="4"/>
  <c r="BR63" i="4"/>
  <c r="BQ62" i="4"/>
  <c r="BS62" i="4"/>
  <c r="BR62" i="4"/>
  <c r="BQ61" i="4"/>
  <c r="BS61" i="4"/>
  <c r="BR61" i="4"/>
  <c r="BQ60" i="4"/>
  <c r="BS60" i="4"/>
  <c r="BR60" i="4"/>
  <c r="CA56" i="4"/>
  <c r="BZ57" i="4"/>
  <c r="CB56" i="4"/>
  <c r="CA55" i="4"/>
  <c r="BZ56" i="4"/>
  <c r="CB55" i="4"/>
  <c r="CA54" i="4"/>
  <c r="BZ55" i="4"/>
  <c r="CB54" i="4"/>
  <c r="CA53" i="4"/>
  <c r="BZ54" i="4"/>
  <c r="CB53" i="4"/>
  <c r="CA52" i="4"/>
  <c r="BZ53" i="4"/>
  <c r="CB52" i="4"/>
  <c r="CA51" i="4"/>
  <c r="BZ52" i="4"/>
  <c r="CB51" i="4"/>
  <c r="CA50" i="4"/>
  <c r="BZ51" i="4"/>
  <c r="CB50" i="4"/>
  <c r="CA49" i="4"/>
  <c r="BZ50" i="4"/>
  <c r="CB49" i="4"/>
  <c r="CA48" i="4"/>
  <c r="BZ49" i="4"/>
  <c r="CB48" i="4"/>
  <c r="CA47" i="4"/>
  <c r="BZ48" i="4"/>
  <c r="BZ47" i="4"/>
  <c r="CB47" i="4"/>
  <c r="CA46" i="4"/>
  <c r="BZ46" i="4"/>
  <c r="CB46" i="4"/>
  <c r="CA45" i="4"/>
  <c r="BZ45" i="4"/>
  <c r="CB45" i="4"/>
  <c r="BX56" i="4"/>
  <c r="BW55" i="4"/>
  <c r="BY55" i="4"/>
  <c r="BX55" i="4"/>
  <c r="BW54" i="4"/>
  <c r="BY54" i="4"/>
  <c r="BX54" i="4"/>
  <c r="BW53" i="4"/>
  <c r="BY53" i="4"/>
  <c r="BX53" i="4"/>
  <c r="BW52" i="4"/>
  <c r="BY52" i="4"/>
  <c r="BX52" i="4"/>
  <c r="BW51" i="4"/>
  <c r="BY51" i="4"/>
  <c r="BX51" i="4"/>
  <c r="BW50" i="4"/>
  <c r="BY50" i="4"/>
  <c r="BX50" i="4"/>
  <c r="BW49" i="4"/>
  <c r="BY49" i="4"/>
  <c r="BX49" i="4"/>
  <c r="BW48" i="4"/>
  <c r="BY48" i="4"/>
  <c r="BX48" i="4"/>
  <c r="BX47" i="4"/>
  <c r="BW47" i="4"/>
  <c r="BY47" i="4"/>
  <c r="BX46" i="4"/>
  <c r="BW46" i="4"/>
  <c r="BY46" i="4"/>
  <c r="BX45" i="4"/>
  <c r="BW45" i="4"/>
  <c r="BY45" i="4"/>
  <c r="BT56" i="4"/>
  <c r="BV56" i="4"/>
  <c r="BU55" i="4"/>
  <c r="BT55" i="4"/>
  <c r="BV55" i="4"/>
  <c r="BU54" i="4"/>
  <c r="BT54" i="4"/>
  <c r="BV54" i="4"/>
  <c r="BU53" i="4"/>
  <c r="BT53" i="4"/>
  <c r="BV53" i="4"/>
  <c r="BU52" i="4"/>
  <c r="BT52" i="4"/>
  <c r="BV52" i="4"/>
  <c r="BU51" i="4"/>
  <c r="BT51" i="4"/>
  <c r="BV51" i="4"/>
  <c r="BU50" i="4"/>
  <c r="BT50" i="4"/>
  <c r="BV50" i="4"/>
  <c r="BU49" i="4"/>
  <c r="BT49" i="4"/>
  <c r="BV49" i="4"/>
  <c r="BU48" i="4"/>
  <c r="BT48" i="4"/>
  <c r="BV48" i="4"/>
  <c r="BT47" i="4"/>
  <c r="BV47" i="4"/>
  <c r="BU47" i="4"/>
  <c r="BT46" i="4"/>
  <c r="BV46" i="4"/>
  <c r="BU46" i="4"/>
  <c r="BT45" i="4"/>
  <c r="BV45" i="4"/>
  <c r="BU45" i="4"/>
  <c r="BQ56" i="4"/>
  <c r="BS55" i="4"/>
  <c r="BR56" i="4"/>
  <c r="BQ55" i="4"/>
  <c r="BS54" i="4"/>
  <c r="BR55" i="4"/>
  <c r="BQ54" i="4"/>
  <c r="BS53" i="4"/>
  <c r="BR54" i="4"/>
  <c r="BQ53" i="4"/>
  <c r="BS52" i="4"/>
  <c r="BR53" i="4"/>
  <c r="BQ52" i="4"/>
  <c r="BS51" i="4"/>
  <c r="BR52" i="4"/>
  <c r="BQ51" i="4"/>
  <c r="BS50" i="4"/>
  <c r="BR51" i="4"/>
  <c r="BQ50" i="4"/>
  <c r="BS49" i="4"/>
  <c r="BR50" i="4"/>
  <c r="BQ49" i="4"/>
  <c r="BS48" i="4"/>
  <c r="BR49" i="4"/>
  <c r="BQ48" i="4"/>
  <c r="BS47" i="4"/>
  <c r="BR48" i="4"/>
  <c r="BQ47" i="4"/>
  <c r="BR47" i="4"/>
  <c r="BQ46" i="4"/>
  <c r="BS46" i="4"/>
  <c r="BR46" i="4"/>
  <c r="BQ45" i="4"/>
  <c r="BS45" i="4"/>
  <c r="BR45" i="4"/>
  <c r="CA41" i="4"/>
  <c r="BZ41" i="4"/>
  <c r="CB41" i="4"/>
  <c r="CA40" i="4"/>
  <c r="BZ40" i="4"/>
  <c r="CB40" i="4"/>
  <c r="BZ39" i="4"/>
  <c r="CA39" i="4"/>
  <c r="CB39" i="4"/>
  <c r="BZ38" i="4"/>
  <c r="CB38" i="4"/>
  <c r="CA38" i="4"/>
  <c r="BZ37" i="4"/>
  <c r="CB37" i="4"/>
  <c r="CA37" i="4"/>
  <c r="BZ36" i="4"/>
  <c r="CB36" i="4"/>
  <c r="CA36" i="4"/>
  <c r="BZ35" i="4"/>
  <c r="CB35" i="4"/>
  <c r="CA35" i="4"/>
  <c r="BZ34" i="4"/>
  <c r="CB34" i="4"/>
  <c r="CA34" i="4"/>
  <c r="BZ33" i="4"/>
  <c r="CB33" i="4"/>
  <c r="CA33" i="4"/>
  <c r="CA32" i="4"/>
  <c r="BZ32" i="4"/>
  <c r="CB32" i="4"/>
  <c r="CA31" i="4"/>
  <c r="BZ31" i="4"/>
  <c r="CB31" i="4"/>
  <c r="CA30" i="4"/>
  <c r="BZ30" i="4"/>
  <c r="CB30" i="4"/>
  <c r="BX41" i="4"/>
  <c r="BY41" i="4"/>
  <c r="BW41" i="4"/>
  <c r="BX40" i="4"/>
  <c r="BY40" i="4"/>
  <c r="BW40" i="4"/>
  <c r="BX39" i="4"/>
  <c r="BY39" i="4"/>
  <c r="BX38" i="4"/>
  <c r="BW39" i="4"/>
  <c r="BY38" i="4"/>
  <c r="BW38" i="4"/>
  <c r="BX37" i="4"/>
  <c r="BY37" i="4"/>
  <c r="BW37" i="4"/>
  <c r="BY36" i="4"/>
  <c r="BX36" i="4"/>
  <c r="BW36" i="4"/>
  <c r="BX35" i="4"/>
  <c r="BY35" i="4"/>
  <c r="BX34" i="4"/>
  <c r="BW35" i="4"/>
  <c r="BY34" i="4"/>
  <c r="BX33" i="4"/>
  <c r="BW34" i="4"/>
  <c r="BY33" i="4"/>
  <c r="BX32" i="4"/>
  <c r="BW33" i="4"/>
  <c r="BY32" i="4"/>
  <c r="BW32" i="4"/>
  <c r="BX31" i="4"/>
  <c r="BY31" i="4"/>
  <c r="BW31" i="4"/>
  <c r="BX30" i="4"/>
  <c r="BY30" i="4"/>
  <c r="BW30" i="4"/>
  <c r="BV41" i="4"/>
  <c r="BT41" i="4"/>
  <c r="BU41" i="4"/>
  <c r="BV40" i="4"/>
  <c r="BT40" i="4"/>
  <c r="BU40" i="4"/>
  <c r="BV39" i="4"/>
  <c r="BT39" i="4"/>
  <c r="BV38" i="4"/>
  <c r="BU39" i="4"/>
  <c r="BT38" i="4"/>
  <c r="BV37" i="4"/>
  <c r="BU38" i="4"/>
  <c r="BT37" i="4"/>
  <c r="BV36" i="4"/>
  <c r="BU37" i="4"/>
  <c r="BT36" i="4"/>
  <c r="BV35" i="4"/>
  <c r="BU36" i="4"/>
  <c r="BT35" i="4"/>
  <c r="BV34" i="4"/>
  <c r="BU35" i="4"/>
  <c r="BT34" i="4"/>
  <c r="BV33" i="4"/>
  <c r="BU34" i="4"/>
  <c r="BT33" i="4"/>
  <c r="BV32" i="4"/>
  <c r="BU33" i="4"/>
  <c r="BT32" i="4"/>
  <c r="BU32" i="4"/>
  <c r="BV31" i="4"/>
  <c r="BT31" i="4"/>
  <c r="BU31" i="4"/>
  <c r="BV30" i="4"/>
  <c r="BT30" i="4"/>
  <c r="BU30" i="4"/>
  <c r="BQ42" i="4"/>
  <c r="BS42" i="4"/>
  <c r="BR42" i="4"/>
  <c r="BQ41" i="4"/>
  <c r="BS41" i="4"/>
  <c r="BR41" i="4"/>
  <c r="BQ40" i="4"/>
  <c r="BS40" i="4"/>
  <c r="BR40" i="4"/>
  <c r="BQ39" i="4"/>
  <c r="BS39" i="4"/>
  <c r="BR39" i="4"/>
  <c r="BQ38" i="4"/>
  <c r="BS38" i="4"/>
  <c r="BR38" i="4"/>
  <c r="BQ37" i="4"/>
  <c r="BS37" i="4"/>
  <c r="BR37" i="4"/>
  <c r="BQ36" i="4"/>
  <c r="BS36" i="4"/>
  <c r="BR36" i="4"/>
  <c r="BR35" i="4"/>
  <c r="BQ35" i="4"/>
  <c r="BS35" i="4"/>
  <c r="BR34" i="4"/>
  <c r="BQ34" i="4"/>
  <c r="BS34" i="4"/>
  <c r="BR33" i="4"/>
  <c r="BQ33" i="4"/>
  <c r="BS33" i="4"/>
  <c r="BQ32" i="4"/>
  <c r="BS32" i="4"/>
  <c r="BR32" i="4"/>
  <c r="BQ31" i="4"/>
  <c r="BS31" i="4"/>
  <c r="BR31" i="4"/>
  <c r="BQ30" i="4"/>
  <c r="BS30" i="4"/>
  <c r="BR30" i="4"/>
  <c r="CB27" i="4"/>
  <c r="CA27" i="4"/>
  <c r="BZ27" i="4"/>
  <c r="CB26" i="4"/>
  <c r="CA26" i="4"/>
  <c r="BZ26" i="4"/>
  <c r="CB25" i="4"/>
  <c r="CA25" i="4"/>
  <c r="BZ25" i="4"/>
  <c r="CB24" i="4"/>
  <c r="CA24" i="4"/>
  <c r="BZ24" i="4"/>
  <c r="CB23" i="4"/>
  <c r="CA23" i="4"/>
  <c r="BZ23" i="4"/>
  <c r="CB22" i="4"/>
  <c r="CA22" i="4"/>
  <c r="BZ22" i="4"/>
  <c r="CB21" i="4"/>
  <c r="CA21" i="4"/>
  <c r="BZ21" i="4"/>
  <c r="CB20" i="4"/>
  <c r="CA20" i="4"/>
  <c r="BZ20" i="4"/>
  <c r="CB19" i="4"/>
  <c r="CA19" i="4"/>
  <c r="BZ19" i="4"/>
  <c r="CB18" i="4"/>
  <c r="CA18" i="4"/>
  <c r="BZ18" i="4"/>
  <c r="CB17" i="4"/>
  <c r="CA17" i="4"/>
  <c r="BZ17" i="4"/>
  <c r="CB16" i="4"/>
  <c r="CA16" i="4"/>
  <c r="BZ16" i="4"/>
  <c r="CB15" i="4"/>
  <c r="CA15" i="4"/>
  <c r="BZ15" i="4"/>
  <c r="BX26" i="4"/>
  <c r="BY26" i="4"/>
  <c r="BW26" i="4"/>
  <c r="BX25" i="4"/>
  <c r="BY25" i="4"/>
  <c r="BW25" i="4"/>
  <c r="BX24" i="4"/>
  <c r="BY24" i="4"/>
  <c r="BW24" i="4"/>
  <c r="BX23" i="4"/>
  <c r="BY23" i="4"/>
  <c r="BW23" i="4"/>
  <c r="BX22" i="4"/>
  <c r="BY22" i="4"/>
  <c r="BW22" i="4"/>
  <c r="BX21" i="4"/>
  <c r="BY21" i="4"/>
  <c r="BW21" i="4"/>
  <c r="BX20" i="4"/>
  <c r="BY20" i="4"/>
  <c r="BW20" i="4"/>
  <c r="BX19" i="4"/>
  <c r="BY19" i="4"/>
  <c r="BW19" i="4"/>
  <c r="BX18" i="4"/>
  <c r="BY18" i="4"/>
  <c r="BW18" i="4"/>
  <c r="BX17" i="4"/>
  <c r="BY17" i="4"/>
  <c r="BW17" i="4"/>
  <c r="BX16" i="4"/>
  <c r="BY16" i="4"/>
  <c r="BW16" i="4"/>
  <c r="BX15" i="4"/>
  <c r="BY15" i="4"/>
  <c r="BW15" i="4"/>
  <c r="BV27" i="4"/>
  <c r="BU27" i="4"/>
  <c r="BT27" i="4"/>
  <c r="BV26" i="4"/>
  <c r="BU26" i="4"/>
  <c r="BT26" i="4"/>
  <c r="BV25" i="4"/>
  <c r="BU25" i="4"/>
  <c r="BT25" i="4"/>
  <c r="BV24" i="4"/>
  <c r="BU24" i="4"/>
  <c r="BT24" i="4"/>
  <c r="BV23" i="4"/>
  <c r="BU23" i="4"/>
  <c r="BT23" i="4"/>
  <c r="BV22" i="4"/>
  <c r="BU22" i="4"/>
  <c r="BT22" i="4"/>
  <c r="BV21" i="4"/>
  <c r="BU21" i="4"/>
  <c r="BT21" i="4"/>
  <c r="BV20" i="4"/>
  <c r="BU20" i="4"/>
  <c r="BT20" i="4"/>
  <c r="BV19" i="4"/>
  <c r="BU19" i="4"/>
  <c r="BT19" i="4"/>
  <c r="BV18" i="4"/>
  <c r="BU18" i="4"/>
  <c r="BT18" i="4"/>
  <c r="BV17" i="4"/>
  <c r="BU17" i="4"/>
  <c r="BT17" i="4"/>
  <c r="BV16" i="4"/>
  <c r="BU16" i="4"/>
  <c r="BT16" i="4"/>
  <c r="BV15" i="4"/>
  <c r="BU15" i="4"/>
  <c r="BT15" i="4"/>
  <c r="BR27" i="4"/>
  <c r="BQ27" i="4"/>
  <c r="BS27" i="4"/>
  <c r="BR26" i="4"/>
  <c r="BQ26" i="4"/>
  <c r="BS26" i="4"/>
  <c r="BR25" i="4"/>
  <c r="BQ25" i="4"/>
  <c r="BS25" i="4"/>
  <c r="BR24" i="4"/>
  <c r="BQ24" i="4"/>
  <c r="BS24" i="4"/>
  <c r="BR23" i="4"/>
  <c r="BQ23" i="4"/>
  <c r="BS23" i="4"/>
  <c r="BR22" i="4"/>
  <c r="BQ22" i="4"/>
  <c r="BS22" i="4"/>
  <c r="BR21" i="4"/>
  <c r="BQ21" i="4"/>
  <c r="BS21" i="4"/>
  <c r="BR20" i="4"/>
  <c r="BQ20" i="4"/>
  <c r="BS20" i="4"/>
  <c r="BR19" i="4"/>
  <c r="BQ19" i="4"/>
  <c r="BS19" i="4"/>
  <c r="BR18" i="4"/>
  <c r="BQ18" i="4"/>
  <c r="BS18" i="4"/>
  <c r="BR17" i="4"/>
  <c r="BQ17" i="4"/>
  <c r="BS17" i="4"/>
  <c r="BR16" i="4"/>
  <c r="BQ16" i="4"/>
  <c r="BS16" i="4"/>
  <c r="BR15" i="4"/>
  <c r="BQ15" i="4"/>
  <c r="BS15" i="4"/>
  <c r="CB11" i="4"/>
  <c r="CA11" i="4"/>
  <c r="BZ11" i="4"/>
  <c r="CB10" i="4"/>
  <c r="CA10" i="4"/>
  <c r="BZ10" i="4"/>
  <c r="CB9" i="4"/>
  <c r="CA9" i="4"/>
  <c r="BZ9" i="4"/>
  <c r="CB8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BZ3" i="4"/>
  <c r="CB2" i="4"/>
  <c r="AV4" i="2" s="1"/>
  <c r="CA2" i="4"/>
  <c r="AV3" i="2" s="1"/>
  <c r="BZ2" i="4"/>
  <c r="AV2" i="2" s="1"/>
  <c r="BX12" i="4"/>
  <c r="BY12" i="4"/>
  <c r="BW12" i="4"/>
  <c r="BX11" i="4"/>
  <c r="BY11" i="4"/>
  <c r="BW11" i="4"/>
  <c r="BX10" i="4"/>
  <c r="BY10" i="4"/>
  <c r="BW10" i="4"/>
  <c r="BX9" i="4"/>
  <c r="BY9" i="4"/>
  <c r="BW9" i="4"/>
  <c r="BX8" i="4"/>
  <c r="BY8" i="4"/>
  <c r="BW8" i="4"/>
  <c r="BX7" i="4"/>
  <c r="BY7" i="4"/>
  <c r="BW7" i="4"/>
  <c r="BX6" i="4"/>
  <c r="BY6" i="4"/>
  <c r="BW6" i="4"/>
  <c r="BX5" i="4"/>
  <c r="BY5" i="4"/>
  <c r="BW5" i="4"/>
  <c r="BX4" i="4"/>
  <c r="BY4" i="4"/>
  <c r="BW4" i="4"/>
  <c r="BX3" i="4"/>
  <c r="BY3" i="4"/>
  <c r="BW3" i="4"/>
  <c r="BX2" i="4"/>
  <c r="AS3" i="2" s="1"/>
  <c r="BY2" i="4"/>
  <c r="AS4" i="2" s="1"/>
  <c r="BW2" i="4"/>
  <c r="AS2" i="2" s="1"/>
  <c r="BV12" i="4"/>
  <c r="BU12" i="4"/>
  <c r="BT12" i="4"/>
  <c r="BV11" i="4"/>
  <c r="BU11" i="4"/>
  <c r="BT11" i="4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U5" i="4"/>
  <c r="BT5" i="4"/>
  <c r="BV4" i="4"/>
  <c r="BU4" i="4"/>
  <c r="BT4" i="4"/>
  <c r="BV3" i="4"/>
  <c r="BU3" i="4"/>
  <c r="BT3" i="4"/>
  <c r="BV2" i="4"/>
  <c r="AP4" i="2" s="1"/>
  <c r="BU2" i="4"/>
  <c r="AP3" i="2" s="1"/>
  <c r="BT2" i="4"/>
  <c r="AP2" i="2" s="1"/>
  <c r="BR11" i="4"/>
  <c r="BQ11" i="4"/>
  <c r="BS11" i="4"/>
  <c r="BR10" i="4"/>
  <c r="BQ10" i="4"/>
  <c r="BS10" i="4"/>
  <c r="BR9" i="4"/>
  <c r="BQ9" i="4"/>
  <c r="BS9" i="4"/>
  <c r="BR8" i="4"/>
  <c r="BQ8" i="4"/>
  <c r="BS8" i="4"/>
  <c r="BR7" i="4"/>
  <c r="BQ7" i="4"/>
  <c r="BS7" i="4"/>
  <c r="BR6" i="4"/>
  <c r="BQ6" i="4"/>
  <c r="BS6" i="4"/>
  <c r="BR5" i="4"/>
  <c r="BQ5" i="4"/>
  <c r="BS5" i="4"/>
  <c r="BR4" i="4"/>
  <c r="BQ4" i="4"/>
  <c r="BS4" i="4"/>
  <c r="BR3" i="4"/>
  <c r="BQ3" i="4"/>
  <c r="BS3" i="4"/>
  <c r="BR2" i="4"/>
  <c r="AM3" i="2" s="1"/>
  <c r="BQ2" i="4"/>
  <c r="AM2" i="2" s="1"/>
  <c r="BS2" i="4"/>
  <c r="AM4" i="2" s="1"/>
  <c r="BC131" i="4"/>
  <c r="BD131" i="4"/>
  <c r="BE130" i="4"/>
  <c r="BC130" i="4"/>
  <c r="BD130" i="4"/>
  <c r="BE129" i="4"/>
  <c r="BC129" i="4"/>
  <c r="BC128" i="4"/>
  <c r="BD129" i="4"/>
  <c r="BE128" i="4"/>
  <c r="BC127" i="4"/>
  <c r="BD128" i="4"/>
  <c r="BE127" i="4"/>
  <c r="BD127" i="4"/>
  <c r="BE126" i="4"/>
  <c r="BC126" i="4"/>
  <c r="BC125" i="4"/>
  <c r="BD126" i="4"/>
  <c r="BE125" i="4"/>
  <c r="BC124" i="4"/>
  <c r="BD125" i="4"/>
  <c r="BE124" i="4"/>
  <c r="BC123" i="4"/>
  <c r="BD124" i="4"/>
  <c r="BE123" i="4"/>
  <c r="BC122" i="4"/>
  <c r="BD123" i="4"/>
  <c r="BD122" i="4"/>
  <c r="BE122" i="4"/>
  <c r="BC121" i="4"/>
  <c r="BD121" i="4"/>
  <c r="BE121" i="4"/>
  <c r="BC120" i="4"/>
  <c r="BD120" i="4"/>
  <c r="BE120" i="4"/>
  <c r="BC119" i="4"/>
  <c r="BD119" i="4"/>
  <c r="BE119" i="4"/>
  <c r="AZ131" i="4"/>
  <c r="BA131" i="4"/>
  <c r="BB130" i="4"/>
  <c r="AZ130" i="4"/>
  <c r="BA130" i="4"/>
  <c r="BA129" i="4"/>
  <c r="BB129" i="4"/>
  <c r="AZ129" i="4"/>
  <c r="BA128" i="4"/>
  <c r="BB128" i="4"/>
  <c r="AZ128" i="4"/>
  <c r="BA127" i="4"/>
  <c r="BB127" i="4"/>
  <c r="AZ127" i="4"/>
  <c r="BA126" i="4"/>
  <c r="BB126" i="4"/>
  <c r="AZ126" i="4"/>
  <c r="BA125" i="4"/>
  <c r="BB125" i="4"/>
  <c r="AZ125" i="4"/>
  <c r="BA124" i="4"/>
  <c r="BB124" i="4"/>
  <c r="AZ124" i="4"/>
  <c r="BA123" i="4"/>
  <c r="BB123" i="4"/>
  <c r="AZ123" i="4"/>
  <c r="AZ122" i="4"/>
  <c r="BA122" i="4"/>
  <c r="BB122" i="4"/>
  <c r="AZ121" i="4"/>
  <c r="BA121" i="4"/>
  <c r="BB121" i="4"/>
  <c r="AZ120" i="4"/>
  <c r="BA120" i="4"/>
  <c r="BB120" i="4"/>
  <c r="AZ119" i="4"/>
  <c r="BA119" i="4"/>
  <c r="BB119" i="4"/>
  <c r="AW131" i="4"/>
  <c r="AY130" i="4"/>
  <c r="AX130" i="4"/>
  <c r="AW130" i="4"/>
  <c r="AY129" i="4"/>
  <c r="AX129" i="4"/>
  <c r="AW129" i="4"/>
  <c r="AY128" i="4"/>
  <c r="AX128" i="4"/>
  <c r="AW128" i="4"/>
  <c r="AY127" i="4"/>
  <c r="AW127" i="4"/>
  <c r="AY126" i="4"/>
  <c r="AX127" i="4"/>
  <c r="AW126" i="4"/>
  <c r="AY125" i="4"/>
  <c r="AX126" i="4"/>
  <c r="AW125" i="4"/>
  <c r="AY124" i="4"/>
  <c r="AX125" i="4"/>
  <c r="AW124" i="4"/>
  <c r="AY123" i="4"/>
  <c r="AX124" i="4"/>
  <c r="AW123" i="4"/>
  <c r="AY122" i="4"/>
  <c r="AX123" i="4"/>
  <c r="AW122" i="4"/>
  <c r="AX122" i="4"/>
  <c r="AW121" i="4"/>
  <c r="AY121" i="4"/>
  <c r="AX121" i="4"/>
  <c r="AW120" i="4"/>
  <c r="AY120" i="4"/>
  <c r="AX120" i="4"/>
  <c r="AW119" i="4"/>
  <c r="AY119" i="4"/>
  <c r="AX119" i="4"/>
  <c r="AT131" i="4"/>
  <c r="AV130" i="4"/>
  <c r="AU130" i="4"/>
  <c r="AT130" i="4"/>
  <c r="AV129" i="4"/>
  <c r="AU129" i="4"/>
  <c r="AT129" i="4"/>
  <c r="AU128" i="4"/>
  <c r="AT128" i="4"/>
  <c r="AV128" i="4"/>
  <c r="AU127" i="4"/>
  <c r="AT127" i="4"/>
  <c r="AV127" i="4"/>
  <c r="AV126" i="4"/>
  <c r="AU126" i="4"/>
  <c r="AT126" i="4"/>
  <c r="AU125" i="4"/>
  <c r="AT125" i="4"/>
  <c r="AV125" i="4"/>
  <c r="AU124" i="4"/>
  <c r="AT124" i="4"/>
  <c r="AV124" i="4"/>
  <c r="AU123" i="4"/>
  <c r="AT123" i="4"/>
  <c r="AV123" i="4"/>
  <c r="AU122" i="4"/>
  <c r="AT122" i="4"/>
  <c r="AV122" i="4"/>
  <c r="AT121" i="4"/>
  <c r="AV121" i="4"/>
  <c r="AU121" i="4"/>
  <c r="AT120" i="4"/>
  <c r="AV120" i="4"/>
  <c r="AU120" i="4"/>
  <c r="AT119" i="4"/>
  <c r="AV119" i="4"/>
  <c r="AU119" i="4"/>
  <c r="BC116" i="4"/>
  <c r="BD115" i="4"/>
  <c r="BE115" i="4"/>
  <c r="BC115" i="4"/>
  <c r="BD114" i="4"/>
  <c r="BE114" i="4"/>
  <c r="BC114" i="4"/>
  <c r="BD113" i="4"/>
  <c r="BE113" i="4"/>
  <c r="BC113" i="4"/>
  <c r="BD112" i="4"/>
  <c r="BE112" i="4"/>
  <c r="BC112" i="4"/>
  <c r="BD111" i="4"/>
  <c r="BE111" i="4"/>
  <c r="BC111" i="4"/>
  <c r="BD110" i="4"/>
  <c r="BE110" i="4"/>
  <c r="BC110" i="4"/>
  <c r="BD109" i="4"/>
  <c r="BE109" i="4"/>
  <c r="BC109" i="4"/>
  <c r="BD108" i="4"/>
  <c r="BE108" i="4"/>
  <c r="BC108" i="4"/>
  <c r="BD107" i="4"/>
  <c r="BE107" i="4"/>
  <c r="BC107" i="4"/>
  <c r="BD106" i="4"/>
  <c r="BE106" i="4"/>
  <c r="BC106" i="4"/>
  <c r="BC105" i="4"/>
  <c r="BD105" i="4"/>
  <c r="BE105" i="4"/>
  <c r="AZ115" i="4"/>
  <c r="BA115" i="4"/>
  <c r="BB115" i="4"/>
  <c r="AZ114" i="4"/>
  <c r="BA114" i="4"/>
  <c r="BB114" i="4"/>
  <c r="AZ113" i="4"/>
  <c r="BA113" i="4"/>
  <c r="BB113" i="4"/>
  <c r="AZ112" i="4"/>
  <c r="BA112" i="4"/>
  <c r="BB112" i="4"/>
  <c r="AZ111" i="4"/>
  <c r="BA111" i="4"/>
  <c r="BB111" i="4"/>
  <c r="AZ110" i="4"/>
  <c r="BA110" i="4"/>
  <c r="BB110" i="4"/>
  <c r="AZ109" i="4"/>
  <c r="BA109" i="4"/>
  <c r="BB109" i="4"/>
  <c r="AZ108" i="4"/>
  <c r="BA108" i="4"/>
  <c r="BB108" i="4"/>
  <c r="AZ107" i="4"/>
  <c r="BA107" i="4"/>
  <c r="BB107" i="4"/>
  <c r="AZ106" i="4"/>
  <c r="BA106" i="4"/>
  <c r="BB106" i="4"/>
  <c r="AZ105" i="4"/>
  <c r="BA105" i="4"/>
  <c r="BB105" i="4"/>
  <c r="AW115" i="4"/>
  <c r="AY115" i="4"/>
  <c r="AX115" i="4"/>
  <c r="AW114" i="4"/>
  <c r="AY114" i="4"/>
  <c r="AX114" i="4"/>
  <c r="AW113" i="4"/>
  <c r="AY113" i="4"/>
  <c r="AX113" i="4"/>
  <c r="AW112" i="4"/>
  <c r="AY112" i="4"/>
  <c r="AX112" i="4"/>
  <c r="AW111" i="4"/>
  <c r="AY111" i="4"/>
  <c r="AX111" i="4"/>
  <c r="AW110" i="4"/>
  <c r="AY110" i="4"/>
  <c r="AX110" i="4"/>
  <c r="AW109" i="4"/>
  <c r="AY109" i="4"/>
  <c r="AX109" i="4"/>
  <c r="AW108" i="4"/>
  <c r="AY108" i="4"/>
  <c r="AX108" i="4"/>
  <c r="AW107" i="4"/>
  <c r="AY107" i="4"/>
  <c r="AX107" i="4"/>
  <c r="AW106" i="4"/>
  <c r="AY106" i="4"/>
  <c r="AX106" i="4"/>
  <c r="AW105" i="4"/>
  <c r="AY105" i="4"/>
  <c r="AX105" i="4"/>
  <c r="AT116" i="4"/>
  <c r="AV115" i="4"/>
  <c r="AU116" i="4"/>
  <c r="AT115" i="4"/>
  <c r="AV114" i="4"/>
  <c r="AU115" i="4"/>
  <c r="AT114" i="4"/>
  <c r="AV113" i="4"/>
  <c r="AU114" i="4"/>
  <c r="AT113" i="4"/>
  <c r="AV112" i="4"/>
  <c r="AU113" i="4"/>
  <c r="AT112" i="4"/>
  <c r="AV111" i="4"/>
  <c r="AU112" i="4"/>
  <c r="AT111" i="4"/>
  <c r="AV110" i="4"/>
  <c r="AU111" i="4"/>
  <c r="AT110" i="4"/>
  <c r="AV109" i="4"/>
  <c r="AU110" i="4"/>
  <c r="AT109" i="4"/>
  <c r="AV108" i="4"/>
  <c r="AU109" i="4"/>
  <c r="AT108" i="4"/>
  <c r="AV107" i="4"/>
  <c r="AU108" i="4"/>
  <c r="AT107" i="4"/>
  <c r="AV106" i="4"/>
  <c r="AU107" i="4"/>
  <c r="AT106" i="4"/>
  <c r="AU106" i="4"/>
  <c r="AT105" i="4"/>
  <c r="AV105" i="4"/>
  <c r="AU105" i="4"/>
  <c r="BC102" i="4"/>
  <c r="BD102" i="4"/>
  <c r="BE101" i="4"/>
  <c r="BC101" i="4"/>
  <c r="BD101" i="4"/>
  <c r="BE100" i="4"/>
  <c r="BC100" i="4"/>
  <c r="BC99" i="4"/>
  <c r="BD100" i="4"/>
  <c r="BE99" i="4"/>
  <c r="BC98" i="4"/>
  <c r="BD99" i="4"/>
  <c r="BE98" i="4"/>
  <c r="BC97" i="4"/>
  <c r="BD98" i="4"/>
  <c r="BE97" i="4"/>
  <c r="BC96" i="4"/>
  <c r="BD97" i="4"/>
  <c r="BE96" i="4"/>
  <c r="BC95" i="4"/>
  <c r="BD96" i="4"/>
  <c r="BE95" i="4"/>
  <c r="BC94" i="4"/>
  <c r="BD95" i="4"/>
  <c r="BD94" i="4"/>
  <c r="BE94" i="4"/>
  <c r="BC93" i="4"/>
  <c r="BD93" i="4"/>
  <c r="BE93" i="4"/>
  <c r="BC92" i="4"/>
  <c r="BE92" i="4"/>
  <c r="BC91" i="4"/>
  <c r="BD92" i="4"/>
  <c r="BD91" i="4"/>
  <c r="BE91" i="4"/>
  <c r="BC90" i="4"/>
  <c r="BD90" i="4"/>
  <c r="BE90" i="4"/>
  <c r="AZ102" i="4"/>
  <c r="BA102" i="4"/>
  <c r="BB101" i="4"/>
  <c r="AZ101" i="4"/>
  <c r="BA101" i="4"/>
  <c r="BB100" i="4"/>
  <c r="AZ100" i="4"/>
  <c r="BA100" i="4"/>
  <c r="BB99" i="4"/>
  <c r="AZ99" i="4"/>
  <c r="BA99" i="4"/>
  <c r="BA98" i="4"/>
  <c r="BB98" i="4"/>
  <c r="AZ98" i="4"/>
  <c r="BA97" i="4"/>
  <c r="BB97" i="4"/>
  <c r="AZ97" i="4"/>
  <c r="BA96" i="4"/>
  <c r="BB96" i="4"/>
  <c r="AZ96" i="4"/>
  <c r="BA95" i="4"/>
  <c r="BB95" i="4"/>
  <c r="AZ95" i="4"/>
  <c r="AZ94" i="4"/>
  <c r="BA94" i="4"/>
  <c r="BB94" i="4"/>
  <c r="AZ93" i="4"/>
  <c r="BA93" i="4"/>
  <c r="BB93" i="4"/>
  <c r="AZ92" i="4"/>
  <c r="BA92" i="4"/>
  <c r="BB92" i="4"/>
  <c r="BA91" i="4"/>
  <c r="BB91" i="4"/>
  <c r="AZ91" i="4"/>
  <c r="AZ90" i="4"/>
  <c r="BA90" i="4"/>
  <c r="BB90" i="4"/>
  <c r="AW102" i="4"/>
  <c r="AY101" i="4"/>
  <c r="AX101" i="4"/>
  <c r="AW101" i="4"/>
  <c r="AY100" i="4"/>
  <c r="AX100" i="4"/>
  <c r="AW100" i="4"/>
  <c r="AY99" i="4"/>
  <c r="AX99" i="4"/>
  <c r="AW99" i="4"/>
  <c r="AY98" i="4"/>
  <c r="AW98" i="4"/>
  <c r="AY97" i="4"/>
  <c r="AX98" i="4"/>
  <c r="AW97" i="4"/>
  <c r="AY96" i="4"/>
  <c r="AX97" i="4"/>
  <c r="AW96" i="4"/>
  <c r="AY95" i="4"/>
  <c r="AX96" i="4"/>
  <c r="AW95" i="4"/>
  <c r="AY94" i="4"/>
  <c r="AX95" i="4"/>
  <c r="AW94" i="4"/>
  <c r="AX94" i="4"/>
  <c r="AW93" i="4"/>
  <c r="AY93" i="4"/>
  <c r="AY92" i="4"/>
  <c r="AX93" i="4"/>
  <c r="AW92" i="4"/>
  <c r="AY91" i="4"/>
  <c r="AX92" i="4"/>
  <c r="AW91" i="4"/>
  <c r="AX91" i="4"/>
  <c r="AW90" i="4"/>
  <c r="AY90" i="4"/>
  <c r="AX90" i="4"/>
  <c r="AT102" i="4"/>
  <c r="AV101" i="4"/>
  <c r="AU101" i="4"/>
  <c r="AT101" i="4"/>
  <c r="AV100" i="4"/>
  <c r="AU100" i="4"/>
  <c r="AT100" i="4"/>
  <c r="AU99" i="4"/>
  <c r="AT99" i="4"/>
  <c r="AV99" i="4"/>
  <c r="AU98" i="4"/>
  <c r="AT98" i="4"/>
  <c r="AV98" i="4"/>
  <c r="AU97" i="4"/>
  <c r="AT97" i="4"/>
  <c r="AV97" i="4"/>
  <c r="AU96" i="4"/>
  <c r="AT96" i="4"/>
  <c r="AV96" i="4"/>
  <c r="AU95" i="4"/>
  <c r="AT95" i="4"/>
  <c r="AV95" i="4"/>
  <c r="AU94" i="4"/>
  <c r="AT94" i="4"/>
  <c r="AV94" i="4"/>
  <c r="AU93" i="4"/>
  <c r="AT93" i="4"/>
  <c r="AV93" i="4"/>
  <c r="AT92" i="4"/>
  <c r="AV92" i="4"/>
  <c r="AU92" i="4"/>
  <c r="AU91" i="4"/>
  <c r="AT91" i="4"/>
  <c r="AV91" i="4"/>
  <c r="AT90" i="4"/>
  <c r="AV90" i="4"/>
  <c r="AU90" i="4"/>
  <c r="BC87" i="4"/>
  <c r="BD86" i="4"/>
  <c r="BE86" i="4"/>
  <c r="BC86" i="4"/>
  <c r="BD85" i="4"/>
  <c r="BE85" i="4"/>
  <c r="BC85" i="4"/>
  <c r="BD84" i="4"/>
  <c r="BE84" i="4"/>
  <c r="BC84" i="4"/>
  <c r="BC83" i="4"/>
  <c r="BD83" i="4"/>
  <c r="BE83" i="4"/>
  <c r="BC82" i="4"/>
  <c r="BD82" i="4"/>
  <c r="BE82" i="4"/>
  <c r="BC81" i="4"/>
  <c r="BD81" i="4"/>
  <c r="BE81" i="4"/>
  <c r="BD80" i="4"/>
  <c r="BE80" i="4"/>
  <c r="BC80" i="4"/>
  <c r="BD79" i="4"/>
  <c r="BE79" i="4"/>
  <c r="BC79" i="4"/>
  <c r="BD78" i="4"/>
  <c r="BE78" i="4"/>
  <c r="BC78" i="4"/>
  <c r="BD77" i="4"/>
  <c r="BE77" i="4"/>
  <c r="BC77" i="4"/>
  <c r="BD76" i="4"/>
  <c r="BE76" i="4"/>
  <c r="BC76" i="4"/>
  <c r="BC75" i="4"/>
  <c r="BD75" i="4"/>
  <c r="BE75" i="4"/>
  <c r="AZ86" i="4"/>
  <c r="BA87" i="4"/>
  <c r="BB86" i="4"/>
  <c r="AZ85" i="4"/>
  <c r="BA86" i="4"/>
  <c r="BB85" i="4"/>
  <c r="AZ84" i="4"/>
  <c r="BA85" i="4"/>
  <c r="BB84" i="4"/>
  <c r="AZ83" i="4"/>
  <c r="BA84" i="4"/>
  <c r="BB83" i="4"/>
  <c r="AZ82" i="4"/>
  <c r="BA83" i="4"/>
  <c r="BB82" i="4"/>
  <c r="AZ81" i="4"/>
  <c r="BA82" i="4"/>
  <c r="BB81" i="4"/>
  <c r="AZ80" i="4"/>
  <c r="BA81" i="4"/>
  <c r="BB80" i="4"/>
  <c r="AZ79" i="4"/>
  <c r="BA80" i="4"/>
  <c r="BB79" i="4"/>
  <c r="AZ78" i="4"/>
  <c r="BA79" i="4"/>
  <c r="BA78" i="4"/>
  <c r="BB78" i="4"/>
  <c r="AZ77" i="4"/>
  <c r="BA77" i="4"/>
  <c r="BB77" i="4"/>
  <c r="AZ76" i="4"/>
  <c r="BA76" i="4"/>
  <c r="BB76" i="4"/>
  <c r="AZ75" i="4"/>
  <c r="BA75" i="4"/>
  <c r="BB75" i="4"/>
  <c r="AW86" i="4"/>
  <c r="AY86" i="4"/>
  <c r="AX85" i="4"/>
  <c r="AW85" i="4"/>
  <c r="AY85" i="4"/>
  <c r="AX84" i="4"/>
  <c r="AW84" i="4"/>
  <c r="AY84" i="4"/>
  <c r="AX83" i="4"/>
  <c r="AW83" i="4"/>
  <c r="AY83" i="4"/>
  <c r="AX82" i="4"/>
  <c r="AW82" i="4"/>
  <c r="AY82" i="4"/>
  <c r="AX81" i="4"/>
  <c r="AW81" i="4"/>
  <c r="AY81" i="4"/>
  <c r="AX80" i="4"/>
  <c r="AW80" i="4"/>
  <c r="AY80" i="4"/>
  <c r="AX79" i="4"/>
  <c r="AW79" i="4"/>
  <c r="AY79" i="4"/>
  <c r="AX78" i="4"/>
  <c r="AW78" i="4"/>
  <c r="AY78" i="4"/>
  <c r="AX77" i="4"/>
  <c r="AW77" i="4"/>
  <c r="AY77" i="4"/>
  <c r="AW76" i="4"/>
  <c r="AY76" i="4"/>
  <c r="AX76" i="4"/>
  <c r="AW75" i="4"/>
  <c r="AY75" i="4"/>
  <c r="AX75" i="4"/>
  <c r="AT87" i="4"/>
  <c r="AV86" i="4"/>
  <c r="AU87" i="4"/>
  <c r="AT86" i="4"/>
  <c r="AV85" i="4"/>
  <c r="AU86" i="4"/>
  <c r="AT85" i="4"/>
  <c r="AV84" i="4"/>
  <c r="AU85" i="4"/>
  <c r="AT84" i="4"/>
  <c r="AU84" i="4"/>
  <c r="AT83" i="4"/>
  <c r="AV83" i="4"/>
  <c r="AV82" i="4"/>
  <c r="AU83" i="4"/>
  <c r="AT82" i="4"/>
  <c r="AV81" i="4"/>
  <c r="AU82" i="4"/>
  <c r="AT81" i="4"/>
  <c r="AV80" i="4"/>
  <c r="AU81" i="4"/>
  <c r="AT80" i="4"/>
  <c r="AV79" i="4"/>
  <c r="AU80" i="4"/>
  <c r="AT79" i="4"/>
  <c r="AV78" i="4"/>
  <c r="AU79" i="4"/>
  <c r="AT78" i="4"/>
  <c r="AV77" i="4"/>
  <c r="AU78" i="4"/>
  <c r="AT77" i="4"/>
  <c r="AV76" i="4"/>
  <c r="AU77" i="4"/>
  <c r="AT76" i="4"/>
  <c r="AU76" i="4"/>
  <c r="AT75" i="4"/>
  <c r="AV75" i="4"/>
  <c r="AU75" i="4"/>
  <c r="BC72" i="4"/>
  <c r="BD72" i="4"/>
  <c r="BE71" i="4"/>
  <c r="BC71" i="4"/>
  <c r="BD71" i="4"/>
  <c r="BE70" i="4"/>
  <c r="BC70" i="4"/>
  <c r="BD70" i="4"/>
  <c r="BE69" i="4"/>
  <c r="BC69" i="4"/>
  <c r="BD69" i="4"/>
  <c r="BE68" i="4"/>
  <c r="BC68" i="4"/>
  <c r="BD68" i="4"/>
  <c r="BE67" i="4"/>
  <c r="BC67" i="4"/>
  <c r="BD67" i="4"/>
  <c r="BC66" i="4"/>
  <c r="BE66" i="4"/>
  <c r="BD66" i="4"/>
  <c r="BC65" i="4"/>
  <c r="BE65" i="4"/>
  <c r="BD65" i="4"/>
  <c r="BC64" i="4"/>
  <c r="BE64" i="4"/>
  <c r="BD64" i="4"/>
  <c r="BC63" i="4"/>
  <c r="BD63" i="4"/>
  <c r="BE63" i="4"/>
  <c r="BC62" i="4"/>
  <c r="BD62" i="4"/>
  <c r="BE62" i="4"/>
  <c r="BC61" i="4"/>
  <c r="BD61" i="4"/>
  <c r="BE61" i="4"/>
  <c r="BC60" i="4"/>
  <c r="BD60" i="4"/>
  <c r="BE60" i="4"/>
  <c r="BA71" i="4"/>
  <c r="AZ71" i="4"/>
  <c r="BB70" i="4"/>
  <c r="BA70" i="4"/>
  <c r="AZ70" i="4"/>
  <c r="BB69" i="4"/>
  <c r="BA69" i="4"/>
  <c r="AZ69" i="4"/>
  <c r="BB68" i="4"/>
  <c r="BA68" i="4"/>
  <c r="AZ68" i="4"/>
  <c r="BB67" i="4"/>
  <c r="BA67" i="4"/>
  <c r="AZ67" i="4"/>
  <c r="BB66" i="4"/>
  <c r="BA66" i="4"/>
  <c r="AZ66" i="4"/>
  <c r="BA65" i="4"/>
  <c r="BB65" i="4"/>
  <c r="AZ65" i="4"/>
  <c r="BA64" i="4"/>
  <c r="BB64" i="4"/>
  <c r="AZ64" i="4"/>
  <c r="BA63" i="4"/>
  <c r="AZ63" i="4"/>
  <c r="BB63" i="4"/>
  <c r="BA62" i="4"/>
  <c r="AZ62" i="4"/>
  <c r="BB62" i="4"/>
  <c r="BA61" i="4"/>
  <c r="AZ61" i="4"/>
  <c r="BB61" i="4"/>
  <c r="BA60" i="4"/>
  <c r="AZ60" i="4"/>
  <c r="BB60" i="4"/>
  <c r="AW71" i="4"/>
  <c r="AY70" i="4"/>
  <c r="AX70" i="4"/>
  <c r="AW70" i="4"/>
  <c r="AY69" i="4"/>
  <c r="AX69" i="4"/>
  <c r="AW69" i="4"/>
  <c r="AY68" i="4"/>
  <c r="AX68" i="4"/>
  <c r="AW68" i="4"/>
  <c r="AY67" i="4"/>
  <c r="AX67" i="4"/>
  <c r="AW67" i="4"/>
  <c r="AY66" i="4"/>
  <c r="AX66" i="4"/>
  <c r="AW66" i="4"/>
  <c r="AY65" i="4"/>
  <c r="AW65" i="4"/>
  <c r="AY64" i="4"/>
  <c r="AX65" i="4"/>
  <c r="AW64" i="4"/>
  <c r="AY63" i="4"/>
  <c r="AX64" i="4"/>
  <c r="AW63" i="4"/>
  <c r="AX63" i="4"/>
  <c r="AW62" i="4"/>
  <c r="AY62" i="4"/>
  <c r="AX62" i="4"/>
  <c r="AW61" i="4"/>
  <c r="AY61" i="4"/>
  <c r="AX61" i="4"/>
  <c r="AW60" i="4"/>
  <c r="AY60" i="4"/>
  <c r="AX60" i="4"/>
  <c r="AT72" i="4"/>
  <c r="AV71" i="4"/>
  <c r="AU71" i="4"/>
  <c r="AT71" i="4"/>
  <c r="AV70" i="4"/>
  <c r="AU70" i="4"/>
  <c r="AT70" i="4"/>
  <c r="AV69" i="4"/>
  <c r="AU69" i="4"/>
  <c r="AT69" i="4"/>
  <c r="AV68" i="4"/>
  <c r="AU68" i="4"/>
  <c r="AT68" i="4"/>
  <c r="AV67" i="4"/>
  <c r="AU67" i="4"/>
  <c r="AT67" i="4"/>
  <c r="AU66" i="4"/>
  <c r="AT66" i="4"/>
  <c r="AV66" i="4"/>
  <c r="AU65" i="4"/>
  <c r="AT65" i="4"/>
  <c r="AV65" i="4"/>
  <c r="AU64" i="4"/>
  <c r="AT64" i="4"/>
  <c r="AV64" i="4"/>
  <c r="AT63" i="4"/>
  <c r="AV63" i="4"/>
  <c r="AU63" i="4"/>
  <c r="AT62" i="4"/>
  <c r="AV62" i="4"/>
  <c r="AU62" i="4"/>
  <c r="AT61" i="4"/>
  <c r="AV61" i="4"/>
  <c r="AU61" i="4"/>
  <c r="AT60" i="4"/>
  <c r="AV60" i="4"/>
  <c r="AU60" i="4"/>
  <c r="BD56" i="4"/>
  <c r="BC57" i="4"/>
  <c r="BE56" i="4"/>
  <c r="BD55" i="4"/>
  <c r="BC56" i="4"/>
  <c r="BE55" i="4"/>
  <c r="BD54" i="4"/>
  <c r="BC55" i="4"/>
  <c r="BE54" i="4"/>
  <c r="BD53" i="4"/>
  <c r="BC54" i="4"/>
  <c r="BE53" i="4"/>
  <c r="BD52" i="4"/>
  <c r="BC53" i="4"/>
  <c r="BE52" i="4"/>
  <c r="BD51" i="4"/>
  <c r="BC52" i="4"/>
  <c r="BE51" i="4"/>
  <c r="BD50" i="4"/>
  <c r="BC51" i="4"/>
  <c r="BE50" i="4"/>
  <c r="BD49" i="4"/>
  <c r="BC50" i="4"/>
  <c r="BE49" i="4"/>
  <c r="BD48" i="4"/>
  <c r="BC49" i="4"/>
  <c r="BE48" i="4"/>
  <c r="BD47" i="4"/>
  <c r="BC48" i="4"/>
  <c r="BC47" i="4"/>
  <c r="BE47" i="4"/>
  <c r="BD46" i="4"/>
  <c r="BC46" i="4"/>
  <c r="BE46" i="4"/>
  <c r="BD45" i="4"/>
  <c r="BC45" i="4"/>
  <c r="BE45" i="4"/>
  <c r="BA56" i="4"/>
  <c r="AZ55" i="4"/>
  <c r="BB55" i="4"/>
  <c r="BA55" i="4"/>
  <c r="AZ54" i="4"/>
  <c r="BB54" i="4"/>
  <c r="BA54" i="4"/>
  <c r="AZ53" i="4"/>
  <c r="BB53" i="4"/>
  <c r="BA53" i="4"/>
  <c r="AZ52" i="4"/>
  <c r="BB52" i="4"/>
  <c r="BA52" i="4"/>
  <c r="AZ51" i="4"/>
  <c r="BB51" i="4"/>
  <c r="BA51" i="4"/>
  <c r="AZ50" i="4"/>
  <c r="BB50" i="4"/>
  <c r="BA50" i="4"/>
  <c r="AZ49" i="4"/>
  <c r="BB49" i="4"/>
  <c r="BA49" i="4"/>
  <c r="AZ48" i="4"/>
  <c r="BB48" i="4"/>
  <c r="BA48" i="4"/>
  <c r="BA47" i="4"/>
  <c r="AZ47" i="4"/>
  <c r="BB47" i="4"/>
  <c r="BA46" i="4"/>
  <c r="AZ46" i="4"/>
  <c r="BB46" i="4"/>
  <c r="BA45" i="4"/>
  <c r="AZ45" i="4"/>
  <c r="BB45" i="4"/>
  <c r="AW56" i="4"/>
  <c r="AY56" i="4"/>
  <c r="AX55" i="4"/>
  <c r="AW55" i="4"/>
  <c r="AY55" i="4"/>
  <c r="AX54" i="4"/>
  <c r="AW54" i="4"/>
  <c r="AY54" i="4"/>
  <c r="AX53" i="4"/>
  <c r="AW53" i="4"/>
  <c r="AY53" i="4"/>
  <c r="AX52" i="4"/>
  <c r="AW52" i="4"/>
  <c r="AY52" i="4"/>
  <c r="AX51" i="4"/>
  <c r="AW51" i="4"/>
  <c r="AY51" i="4"/>
  <c r="AX50" i="4"/>
  <c r="AW50" i="4"/>
  <c r="AY50" i="4"/>
  <c r="AX49" i="4"/>
  <c r="AW49" i="4"/>
  <c r="AY49" i="4"/>
  <c r="AX48" i="4"/>
  <c r="AW48" i="4"/>
  <c r="AY48" i="4"/>
  <c r="AW47" i="4"/>
  <c r="AY47" i="4"/>
  <c r="AX47" i="4"/>
  <c r="AW46" i="4"/>
  <c r="AY46" i="4"/>
  <c r="AX46" i="4"/>
  <c r="AW45" i="4"/>
  <c r="AY45" i="4"/>
  <c r="AX45" i="4"/>
  <c r="AT56" i="4"/>
  <c r="AV55" i="4"/>
  <c r="AU56" i="4"/>
  <c r="AT55" i="4"/>
  <c r="AV54" i="4"/>
  <c r="AU55" i="4"/>
  <c r="AT54" i="4"/>
  <c r="AV53" i="4"/>
  <c r="AU54" i="4"/>
  <c r="AT53" i="4"/>
  <c r="AV52" i="4"/>
  <c r="AU53" i="4"/>
  <c r="AT52" i="4"/>
  <c r="AV51" i="4"/>
  <c r="AU52" i="4"/>
  <c r="AT51" i="4"/>
  <c r="AV50" i="4"/>
  <c r="AU51" i="4"/>
  <c r="AT50" i="4"/>
  <c r="AV49" i="4"/>
  <c r="AU50" i="4"/>
  <c r="AT49" i="4"/>
  <c r="AV48" i="4"/>
  <c r="AU49" i="4"/>
  <c r="AT48" i="4"/>
  <c r="AV47" i="4"/>
  <c r="AU48" i="4"/>
  <c r="AT47" i="4"/>
  <c r="AU47" i="4"/>
  <c r="AT46" i="4"/>
  <c r="AV46" i="4"/>
  <c r="AU46" i="4"/>
  <c r="AT45" i="4"/>
  <c r="AV45" i="4"/>
  <c r="AU45" i="4"/>
  <c r="BD41" i="4"/>
  <c r="BC41" i="4"/>
  <c r="BE41" i="4"/>
  <c r="BD40" i="4"/>
  <c r="BC40" i="4"/>
  <c r="BE40" i="4"/>
  <c r="BC39" i="4"/>
  <c r="BD39" i="4"/>
  <c r="BE39" i="4"/>
  <c r="BC38" i="4"/>
  <c r="BE38" i="4"/>
  <c r="BD38" i="4"/>
  <c r="BC37" i="4"/>
  <c r="BE37" i="4"/>
  <c r="BD37" i="4"/>
  <c r="BC36" i="4"/>
  <c r="BE36" i="4"/>
  <c r="BD36" i="4"/>
  <c r="BC35" i="4"/>
  <c r="BE35" i="4"/>
  <c r="BD35" i="4"/>
  <c r="BC34" i="4"/>
  <c r="BE34" i="4"/>
  <c r="BD34" i="4"/>
  <c r="BC33" i="4"/>
  <c r="BE33" i="4"/>
  <c r="BD33" i="4"/>
  <c r="BD32" i="4"/>
  <c r="BC32" i="4"/>
  <c r="BE32" i="4"/>
  <c r="BD31" i="4"/>
  <c r="BC31" i="4"/>
  <c r="BE31" i="4"/>
  <c r="BD30" i="4"/>
  <c r="BC30" i="4"/>
  <c r="BE30" i="4"/>
  <c r="BA41" i="4"/>
  <c r="BB41" i="4"/>
  <c r="AZ41" i="4"/>
  <c r="BA40" i="4"/>
  <c r="BB40" i="4"/>
  <c r="AZ40" i="4"/>
  <c r="BA39" i="4"/>
  <c r="BB39" i="4"/>
  <c r="BA38" i="4"/>
  <c r="AZ39" i="4"/>
  <c r="BB38" i="4"/>
  <c r="AZ38" i="4"/>
  <c r="BA37" i="4"/>
  <c r="BB37" i="4"/>
  <c r="AZ37" i="4"/>
  <c r="BB36" i="4"/>
  <c r="BA36" i="4"/>
  <c r="AZ36" i="4"/>
  <c r="BA35" i="4"/>
  <c r="BB35" i="4"/>
  <c r="BA34" i="4"/>
  <c r="AZ35" i="4"/>
  <c r="BB34" i="4"/>
  <c r="BA33" i="4"/>
  <c r="AZ34" i="4"/>
  <c r="BB33" i="4"/>
  <c r="BA32" i="4"/>
  <c r="AZ33" i="4"/>
  <c r="BB32" i="4"/>
  <c r="AZ32" i="4"/>
  <c r="BA31" i="4"/>
  <c r="BB31" i="4"/>
  <c r="AZ31" i="4"/>
  <c r="BA30" i="4"/>
  <c r="BB30" i="4"/>
  <c r="AZ30" i="4"/>
  <c r="AY41" i="4"/>
  <c r="AW41" i="4"/>
  <c r="AX41" i="4"/>
  <c r="AY40" i="4"/>
  <c r="AW40" i="4"/>
  <c r="AX40" i="4"/>
  <c r="AY39" i="4"/>
  <c r="AW39" i="4"/>
  <c r="AY38" i="4"/>
  <c r="AX39" i="4"/>
  <c r="AW38" i="4"/>
  <c r="AY37" i="4"/>
  <c r="AX38" i="4"/>
  <c r="AW37" i="4"/>
  <c r="AY36" i="4"/>
  <c r="AX37" i="4"/>
  <c r="AW36" i="4"/>
  <c r="AY35" i="4"/>
  <c r="AX36" i="4"/>
  <c r="AW35" i="4"/>
  <c r="AY34" i="4"/>
  <c r="AX35" i="4"/>
  <c r="AW34" i="4"/>
  <c r="AY33" i="4"/>
  <c r="AX34" i="4"/>
  <c r="AW33" i="4"/>
  <c r="AY32" i="4"/>
  <c r="AX33" i="4"/>
  <c r="AW32" i="4"/>
  <c r="AX32" i="4"/>
  <c r="AY31" i="4"/>
  <c r="AW31" i="4"/>
  <c r="AX31" i="4"/>
  <c r="AY30" i="4"/>
  <c r="AW30" i="4"/>
  <c r="AX30" i="4"/>
  <c r="AT42" i="4"/>
  <c r="AV42" i="4"/>
  <c r="AU42" i="4"/>
  <c r="AT41" i="4"/>
  <c r="AV41" i="4"/>
  <c r="AU41" i="4"/>
  <c r="AT40" i="4"/>
  <c r="AV40" i="4"/>
  <c r="AU40" i="4"/>
  <c r="AT39" i="4"/>
  <c r="AV39" i="4"/>
  <c r="AU39" i="4"/>
  <c r="AT38" i="4"/>
  <c r="AV38" i="4"/>
  <c r="AU38" i="4"/>
  <c r="AT37" i="4"/>
  <c r="AV37" i="4"/>
  <c r="AU37" i="4"/>
  <c r="AT36" i="4"/>
  <c r="AV36" i="4"/>
  <c r="AU36" i="4"/>
  <c r="AU35" i="4"/>
  <c r="AT35" i="4"/>
  <c r="AV35" i="4"/>
  <c r="AU34" i="4"/>
  <c r="AT34" i="4"/>
  <c r="AV34" i="4"/>
  <c r="AU33" i="4"/>
  <c r="AT33" i="4"/>
  <c r="AV33" i="4"/>
  <c r="AT32" i="4"/>
  <c r="AV32" i="4"/>
  <c r="AU32" i="4"/>
  <c r="AT31" i="4"/>
  <c r="AV31" i="4"/>
  <c r="AU31" i="4"/>
  <c r="AT30" i="4"/>
  <c r="AV30" i="4"/>
  <c r="AU30" i="4"/>
  <c r="BE27" i="4"/>
  <c r="BD27" i="4"/>
  <c r="BC27" i="4"/>
  <c r="BE26" i="4"/>
  <c r="BD26" i="4"/>
  <c r="BC26" i="4"/>
  <c r="BE25" i="4"/>
  <c r="BD25" i="4"/>
  <c r="BC25" i="4"/>
  <c r="BE24" i="4"/>
  <c r="BD24" i="4"/>
  <c r="BC24" i="4"/>
  <c r="BE23" i="4"/>
  <c r="BD23" i="4"/>
  <c r="BC23" i="4"/>
  <c r="BE22" i="4"/>
  <c r="BD22" i="4"/>
  <c r="BC22" i="4"/>
  <c r="BE21" i="4"/>
  <c r="BD21" i="4"/>
  <c r="BC21" i="4"/>
  <c r="BE20" i="4"/>
  <c r="BD20" i="4"/>
  <c r="BC20" i="4"/>
  <c r="BE19" i="4"/>
  <c r="BD19" i="4"/>
  <c r="BC19" i="4"/>
  <c r="BE18" i="4"/>
  <c r="BD18" i="4"/>
  <c r="BC18" i="4"/>
  <c r="BE17" i="4"/>
  <c r="BD17" i="4"/>
  <c r="BC17" i="4"/>
  <c r="BE16" i="4"/>
  <c r="BD16" i="4"/>
  <c r="BC16" i="4"/>
  <c r="BE15" i="4"/>
  <c r="BD15" i="4"/>
  <c r="BC15" i="4"/>
  <c r="BA26" i="4"/>
  <c r="BB26" i="4"/>
  <c r="AZ26" i="4"/>
  <c r="BA25" i="4"/>
  <c r="BB25" i="4"/>
  <c r="AZ25" i="4"/>
  <c r="BA24" i="4"/>
  <c r="BB24" i="4"/>
  <c r="AZ24" i="4"/>
  <c r="BA23" i="4"/>
  <c r="BB23" i="4"/>
  <c r="AZ23" i="4"/>
  <c r="BA22" i="4"/>
  <c r="BB22" i="4"/>
  <c r="AZ22" i="4"/>
  <c r="BA21" i="4"/>
  <c r="BB21" i="4"/>
  <c r="AZ21" i="4"/>
  <c r="BA20" i="4"/>
  <c r="BB20" i="4"/>
  <c r="AZ20" i="4"/>
  <c r="BA19" i="4"/>
  <c r="BB19" i="4"/>
  <c r="AZ19" i="4"/>
  <c r="BA18" i="4"/>
  <c r="BB18" i="4"/>
  <c r="AZ18" i="4"/>
  <c r="BA17" i="4"/>
  <c r="BB17" i="4"/>
  <c r="AZ17" i="4"/>
  <c r="BA16" i="4"/>
  <c r="BB16" i="4"/>
  <c r="AZ16" i="4"/>
  <c r="BA15" i="4"/>
  <c r="BB15" i="4"/>
  <c r="AZ15" i="4"/>
  <c r="AY27" i="4"/>
  <c r="AX27" i="4"/>
  <c r="AW27" i="4"/>
  <c r="AY26" i="4"/>
  <c r="AX26" i="4"/>
  <c r="AW26" i="4"/>
  <c r="AY25" i="4"/>
  <c r="AX25" i="4"/>
  <c r="AW25" i="4"/>
  <c r="AY24" i="4"/>
  <c r="AX24" i="4"/>
  <c r="AW24" i="4"/>
  <c r="AY23" i="4"/>
  <c r="AX23" i="4"/>
  <c r="AW23" i="4"/>
  <c r="AY22" i="4"/>
  <c r="AX22" i="4"/>
  <c r="AW22" i="4"/>
  <c r="AY21" i="4"/>
  <c r="AX21" i="4"/>
  <c r="AW21" i="4"/>
  <c r="AY20" i="4"/>
  <c r="AX20" i="4"/>
  <c r="AW20" i="4"/>
  <c r="AY19" i="4"/>
  <c r="AX19" i="4"/>
  <c r="AW19" i="4"/>
  <c r="AY18" i="4"/>
  <c r="AX18" i="4"/>
  <c r="AW18" i="4"/>
  <c r="AY17" i="4"/>
  <c r="AX17" i="4"/>
  <c r="AW17" i="4"/>
  <c r="AY16" i="4"/>
  <c r="AX16" i="4"/>
  <c r="AW16" i="4"/>
  <c r="AY15" i="4"/>
  <c r="AX15" i="4"/>
  <c r="AW15" i="4"/>
  <c r="AU27" i="4"/>
  <c r="AT27" i="4"/>
  <c r="AV27" i="4"/>
  <c r="AU26" i="4"/>
  <c r="AT26" i="4"/>
  <c r="AV26" i="4"/>
  <c r="AU25" i="4"/>
  <c r="AT25" i="4"/>
  <c r="AV25" i="4"/>
  <c r="AU24" i="4"/>
  <c r="AT24" i="4"/>
  <c r="AV24" i="4"/>
  <c r="AU23" i="4"/>
  <c r="AT23" i="4"/>
  <c r="AV23" i="4"/>
  <c r="AU22" i="4"/>
  <c r="AT22" i="4"/>
  <c r="AV22" i="4"/>
  <c r="AU21" i="4"/>
  <c r="AT21" i="4"/>
  <c r="AV21" i="4"/>
  <c r="AU20" i="4"/>
  <c r="AT20" i="4"/>
  <c r="AV20" i="4"/>
  <c r="AU19" i="4"/>
  <c r="AT19" i="4"/>
  <c r="AV19" i="4"/>
  <c r="AU18" i="4"/>
  <c r="AT18" i="4"/>
  <c r="AV18" i="4"/>
  <c r="AU17" i="4"/>
  <c r="AT17" i="4"/>
  <c r="AV17" i="4"/>
  <c r="AU16" i="4"/>
  <c r="AT16" i="4"/>
  <c r="AV16" i="4"/>
  <c r="AU15" i="4"/>
  <c r="AT15" i="4"/>
  <c r="AV15" i="4"/>
  <c r="BE11" i="4"/>
  <c r="BD11" i="4"/>
  <c r="BC11" i="4"/>
  <c r="BE10" i="4"/>
  <c r="BD10" i="4"/>
  <c r="BC10" i="4"/>
  <c r="BE9" i="4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BE3" i="4"/>
  <c r="BD3" i="4"/>
  <c r="BC3" i="4"/>
  <c r="BE2" i="4"/>
  <c r="AG4" i="2" s="1"/>
  <c r="BD2" i="4"/>
  <c r="AH3" i="2" s="1"/>
  <c r="BC2" i="4"/>
  <c r="AG2" i="2" s="1"/>
  <c r="BA12" i="4"/>
  <c r="BB12" i="4"/>
  <c r="AZ12" i="4"/>
  <c r="BA11" i="4"/>
  <c r="BB11" i="4"/>
  <c r="AZ11" i="4"/>
  <c r="BA10" i="4"/>
  <c r="BB10" i="4"/>
  <c r="AZ10" i="4"/>
  <c r="BA9" i="4"/>
  <c r="BB9" i="4"/>
  <c r="AZ9" i="4"/>
  <c r="BA8" i="4"/>
  <c r="BB8" i="4"/>
  <c r="AZ8" i="4"/>
  <c r="BA7" i="4"/>
  <c r="BB7" i="4"/>
  <c r="AZ7" i="4"/>
  <c r="BA6" i="4"/>
  <c r="BB6" i="4"/>
  <c r="AZ6" i="4"/>
  <c r="BA5" i="4"/>
  <c r="BB5" i="4"/>
  <c r="AZ5" i="4"/>
  <c r="BA4" i="4"/>
  <c r="BB4" i="4"/>
  <c r="AZ4" i="4"/>
  <c r="BA3" i="4"/>
  <c r="AE3" i="2" s="1"/>
  <c r="BB3" i="4"/>
  <c r="AZ3" i="4"/>
  <c r="BA2" i="4"/>
  <c r="BB2" i="4"/>
  <c r="AE4" i="2" s="1"/>
  <c r="AZ2" i="4"/>
  <c r="AE2" i="2" s="1"/>
  <c r="AY12" i="4"/>
  <c r="AX12" i="4"/>
  <c r="AW12" i="4"/>
  <c r="AY11" i="4"/>
  <c r="AX11" i="4"/>
  <c r="AW11" i="4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X5" i="4"/>
  <c r="AW5" i="4"/>
  <c r="AY4" i="4"/>
  <c r="AX4" i="4"/>
  <c r="AW4" i="4"/>
  <c r="AY3" i="4"/>
  <c r="AX3" i="4"/>
  <c r="AW3" i="4"/>
  <c r="AY2" i="4"/>
  <c r="AB4" i="2" s="1"/>
  <c r="AX2" i="4"/>
  <c r="AB3" i="2" s="1"/>
  <c r="AW2" i="4"/>
  <c r="AB2" i="2" s="1"/>
  <c r="AU11" i="4"/>
  <c r="AT11" i="4"/>
  <c r="AV11" i="4"/>
  <c r="AU10" i="4"/>
  <c r="AT10" i="4"/>
  <c r="AV10" i="4"/>
  <c r="AU9" i="4"/>
  <c r="AT9" i="4"/>
  <c r="AV9" i="4"/>
  <c r="AU8" i="4"/>
  <c r="AT8" i="4"/>
  <c r="AV8" i="4"/>
  <c r="AU7" i="4"/>
  <c r="AT7" i="4"/>
  <c r="AV7" i="4"/>
  <c r="AU6" i="4"/>
  <c r="AT6" i="4"/>
  <c r="AV6" i="4"/>
  <c r="AU5" i="4"/>
  <c r="AT5" i="4"/>
  <c r="AV5" i="4"/>
  <c r="AU4" i="4"/>
  <c r="AT4" i="4"/>
  <c r="AV4" i="4"/>
  <c r="AU3" i="4"/>
  <c r="AT3" i="4"/>
  <c r="AV3" i="4"/>
  <c r="AU2" i="4"/>
  <c r="Y3" i="2" s="1"/>
  <c r="AT2" i="4"/>
  <c r="Y2" i="2" s="1"/>
  <c r="AV2" i="4"/>
  <c r="Y4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10" i="4"/>
  <c r="BJ9" i="4"/>
  <c r="BJ8" i="4"/>
  <c r="BJ7" i="4"/>
  <c r="BJ6" i="4"/>
  <c r="BJ5" i="4"/>
  <c r="BJ4" i="4"/>
  <c r="BJ3" i="4"/>
  <c r="BJ2" i="4"/>
  <c r="BK2" i="4" s="1"/>
  <c r="BI441" i="4"/>
  <c r="BI440" i="4"/>
  <c r="BI439" i="4"/>
  <c r="BI438" i="4"/>
  <c r="BI437" i="4"/>
  <c r="BI436" i="4"/>
  <c r="BI435" i="4"/>
  <c r="BI434" i="4"/>
  <c r="BI433" i="4"/>
  <c r="BI432" i="4"/>
  <c r="BI431" i="4"/>
  <c r="BI430" i="4"/>
  <c r="BI429" i="4"/>
  <c r="BI428" i="4"/>
  <c r="BI427" i="4"/>
  <c r="BI426" i="4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M3" i="4" s="1"/>
  <c r="BI2" i="4"/>
  <c r="AC480" i="4"/>
  <c r="AC476" i="4"/>
  <c r="AC472" i="4"/>
  <c r="AC467" i="4"/>
  <c r="AC461" i="4"/>
  <c r="AC457" i="4"/>
  <c r="AC453" i="4"/>
  <c r="AC449" i="4"/>
  <c r="AC445" i="4"/>
  <c r="AC440" i="4"/>
  <c r="AC436" i="4"/>
  <c r="AC432" i="4"/>
  <c r="AC426" i="4"/>
  <c r="AC422" i="4"/>
  <c r="AC418" i="4"/>
  <c r="AC414" i="4"/>
  <c r="AC410" i="4"/>
  <c r="AC406" i="4"/>
  <c r="AC402" i="4"/>
  <c r="AC398" i="4"/>
  <c r="AC394" i="4"/>
  <c r="AC390" i="4"/>
  <c r="AC386" i="4"/>
  <c r="AC373" i="4"/>
  <c r="AC369" i="4"/>
  <c r="AC365" i="4"/>
  <c r="AC360" i="4"/>
  <c r="AC356" i="4"/>
  <c r="AC350" i="4"/>
  <c r="AC346" i="4"/>
  <c r="AC342" i="4"/>
  <c r="AC338" i="4"/>
  <c r="AC334" i="4"/>
  <c r="AC330" i="4"/>
  <c r="AC325" i="4"/>
  <c r="AC319" i="4"/>
  <c r="AC315" i="4"/>
  <c r="AC311" i="4"/>
  <c r="AC307" i="4"/>
  <c r="AC303" i="4"/>
  <c r="AC299" i="4"/>
  <c r="AC295" i="4"/>
  <c r="AC291" i="4"/>
  <c r="AC287" i="4"/>
  <c r="AC283" i="4"/>
  <c r="AC279" i="4"/>
  <c r="AC275" i="4"/>
  <c r="AC270" i="4"/>
  <c r="AC262" i="4"/>
  <c r="AC258" i="4"/>
  <c r="AC254" i="4"/>
  <c r="AC250" i="4"/>
  <c r="AC246" i="4"/>
  <c r="AC242" i="4"/>
  <c r="AC237" i="4"/>
  <c r="AC233" i="4"/>
  <c r="AC228" i="4"/>
  <c r="AC224" i="4"/>
  <c r="AC220" i="4"/>
  <c r="AC216" i="4"/>
  <c r="AC208" i="4"/>
  <c r="AC204" i="4"/>
  <c r="AC200" i="4"/>
  <c r="AC196" i="4"/>
  <c r="AC192" i="4"/>
  <c r="AC188" i="4"/>
  <c r="AC184" i="4"/>
  <c r="AC180" i="4"/>
  <c r="AC176" i="4"/>
  <c r="AC171" i="4"/>
  <c r="AC167" i="4"/>
  <c r="AC163" i="4"/>
  <c r="AC156" i="4"/>
  <c r="AC152" i="4"/>
  <c r="AC148" i="4"/>
  <c r="AC144" i="4"/>
  <c r="AC137" i="4"/>
  <c r="AC133" i="4"/>
  <c r="AC125" i="4"/>
  <c r="AC121" i="4"/>
  <c r="AC116" i="4"/>
  <c r="AC112" i="4"/>
  <c r="AC108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1" i="4"/>
  <c r="AC43" i="4"/>
  <c r="AC39" i="4"/>
  <c r="AC35" i="4"/>
  <c r="AC31" i="4"/>
  <c r="AC27" i="4"/>
  <c r="AC23" i="4"/>
  <c r="AC19" i="4"/>
  <c r="AC15" i="4"/>
  <c r="AC11" i="4"/>
  <c r="AC7" i="4"/>
  <c r="AC3" i="4"/>
  <c r="Q3609" i="4"/>
  <c r="Q3608" i="4"/>
  <c r="Q3607" i="4"/>
  <c r="Q3606" i="4"/>
  <c r="Q3605" i="4"/>
  <c r="Q3604" i="4"/>
  <c r="Q3603" i="4"/>
  <c r="Q3602" i="4"/>
  <c r="Q3601" i="4"/>
  <c r="Q3600" i="4"/>
  <c r="Q3599" i="4"/>
  <c r="Q3598" i="4"/>
  <c r="Q3597" i="4"/>
  <c r="Q3596" i="4"/>
  <c r="Q3595" i="4"/>
  <c r="Q3594" i="4"/>
  <c r="Q3593" i="4"/>
  <c r="Q3592" i="4"/>
  <c r="Q3591" i="4"/>
  <c r="Q3590" i="4"/>
  <c r="Q3589" i="4"/>
  <c r="Q3588" i="4"/>
  <c r="Q3587" i="4"/>
  <c r="Q3586" i="4"/>
  <c r="Q3585" i="4"/>
  <c r="Q3584" i="4"/>
  <c r="Q3583" i="4"/>
  <c r="Q3582" i="4"/>
  <c r="Q3581" i="4"/>
  <c r="Q3580" i="4"/>
  <c r="Q3579" i="4"/>
  <c r="Q3578" i="4"/>
  <c r="Q3577" i="4"/>
  <c r="Q3576" i="4"/>
  <c r="Q3575" i="4"/>
  <c r="Q3574" i="4"/>
  <c r="Q3573" i="4"/>
  <c r="Q3572" i="4"/>
  <c r="Q3571" i="4"/>
  <c r="Q3570" i="4"/>
  <c r="Q3569" i="4"/>
  <c r="Q3568" i="4"/>
  <c r="Q3567" i="4"/>
  <c r="Q3566" i="4"/>
  <c r="Q3565" i="4"/>
  <c r="Q3564" i="4"/>
  <c r="Q3563" i="4"/>
  <c r="Q3562" i="4"/>
  <c r="Q3561" i="4"/>
  <c r="Q3560" i="4"/>
  <c r="Q3559" i="4"/>
  <c r="Q3558" i="4"/>
  <c r="Q3557" i="4"/>
  <c r="Q3556" i="4"/>
  <c r="Q3555" i="4"/>
  <c r="Q3554" i="4"/>
  <c r="Q3553" i="4"/>
  <c r="Q3552" i="4"/>
  <c r="Q3551" i="4"/>
  <c r="Q3550" i="4"/>
  <c r="Q3549" i="4"/>
  <c r="Q3548" i="4"/>
  <c r="Q3547" i="4"/>
  <c r="Q3546" i="4"/>
  <c r="Q3545" i="4"/>
  <c r="Q3544" i="4"/>
  <c r="Q3543" i="4"/>
  <c r="Q3542" i="4"/>
  <c r="Q3541" i="4"/>
  <c r="Q3540" i="4"/>
  <c r="Q3539" i="4"/>
  <c r="Q3538" i="4"/>
  <c r="Q3537" i="4"/>
  <c r="Q3536" i="4"/>
  <c r="Q3535" i="4"/>
  <c r="Q3534" i="4"/>
  <c r="Q3533" i="4"/>
  <c r="Q3532" i="4"/>
  <c r="Q3531" i="4"/>
  <c r="Q3530" i="4"/>
  <c r="Q3529" i="4"/>
  <c r="Q3528" i="4"/>
  <c r="Q3527" i="4"/>
  <c r="Q3526" i="4"/>
  <c r="Q3525" i="4"/>
  <c r="Q3524" i="4"/>
  <c r="Q3523" i="4"/>
  <c r="Q3522" i="4"/>
  <c r="Q3521" i="4"/>
  <c r="Q3520" i="4"/>
  <c r="Q3519" i="4"/>
  <c r="Q3518" i="4"/>
  <c r="Q3517" i="4"/>
  <c r="Q3516" i="4"/>
  <c r="Q3515" i="4"/>
  <c r="Q3514" i="4"/>
  <c r="Q3513" i="4"/>
  <c r="Q3512" i="4"/>
  <c r="Q3511" i="4"/>
  <c r="Q3510" i="4"/>
  <c r="Q3509" i="4"/>
  <c r="Q3508" i="4"/>
  <c r="Q3507" i="4"/>
  <c r="Q3506" i="4"/>
  <c r="Q3505" i="4"/>
  <c r="Q3504" i="4"/>
  <c r="Q3503" i="4"/>
  <c r="Q3502" i="4"/>
  <c r="Q3501" i="4"/>
  <c r="Q3500" i="4"/>
  <c r="Q3499" i="4"/>
  <c r="Q3498" i="4"/>
  <c r="Q3497" i="4"/>
  <c r="Q3496" i="4"/>
  <c r="Q3495" i="4"/>
  <c r="Q3494" i="4"/>
  <c r="Q3493" i="4"/>
  <c r="Q3492" i="4"/>
  <c r="Q3491" i="4"/>
  <c r="Q3490" i="4"/>
  <c r="Q3489" i="4"/>
  <c r="Q3488" i="4"/>
  <c r="Q3487" i="4"/>
  <c r="Q3486" i="4"/>
  <c r="Q3485" i="4"/>
  <c r="Q3484" i="4"/>
  <c r="Q3483" i="4"/>
  <c r="Q3482" i="4"/>
  <c r="Q3481" i="4"/>
  <c r="Q3480" i="4"/>
  <c r="Q3479" i="4"/>
  <c r="Q3478" i="4"/>
  <c r="Q3477" i="4"/>
  <c r="Q3476" i="4"/>
  <c r="Q3475" i="4"/>
  <c r="Q3474" i="4"/>
  <c r="Q3473" i="4"/>
  <c r="Q3472" i="4"/>
  <c r="Q3471" i="4"/>
  <c r="Q3470" i="4"/>
  <c r="Q3469" i="4"/>
  <c r="Q3468" i="4"/>
  <c r="Q3467" i="4"/>
  <c r="Q3466" i="4"/>
  <c r="Q3465" i="4"/>
  <c r="Q3464" i="4"/>
  <c r="Q3463" i="4"/>
  <c r="Q3462" i="4"/>
  <c r="Q3461" i="4"/>
  <c r="Q3460" i="4"/>
  <c r="Q3459" i="4"/>
  <c r="Q3458" i="4"/>
  <c r="Q3457" i="4"/>
  <c r="Q3456" i="4"/>
  <c r="Q3455" i="4"/>
  <c r="Q3454" i="4"/>
  <c r="Q3453" i="4"/>
  <c r="Q3452" i="4"/>
  <c r="Q3451" i="4"/>
  <c r="Q3450" i="4"/>
  <c r="Q3449" i="4"/>
  <c r="Q3448" i="4"/>
  <c r="Q3447" i="4"/>
  <c r="Q3446" i="4"/>
  <c r="Q3445" i="4"/>
  <c r="Q3444" i="4"/>
  <c r="Q3443" i="4"/>
  <c r="Q3442" i="4"/>
  <c r="Q3441" i="4"/>
  <c r="Q3440" i="4"/>
  <c r="Q3439" i="4"/>
  <c r="Q3438" i="4"/>
  <c r="Q3437" i="4"/>
  <c r="Q3436" i="4"/>
  <c r="Q3435" i="4"/>
  <c r="Q3434" i="4"/>
  <c r="Q3433" i="4"/>
  <c r="Q3432" i="4"/>
  <c r="Q3431" i="4"/>
  <c r="Q3430" i="4"/>
  <c r="Q3429" i="4"/>
  <c r="Q3428" i="4"/>
  <c r="Q3427" i="4"/>
  <c r="Q3426" i="4"/>
  <c r="Q3425" i="4"/>
  <c r="Q3424" i="4"/>
  <c r="Q3423" i="4"/>
  <c r="Q3422" i="4"/>
  <c r="Q3421" i="4"/>
  <c r="Q3420" i="4"/>
  <c r="Q3419" i="4"/>
  <c r="Q3418" i="4"/>
  <c r="Q3417" i="4"/>
  <c r="Q3416" i="4"/>
  <c r="Q3415" i="4"/>
  <c r="Q3414" i="4"/>
  <c r="Q3413" i="4"/>
  <c r="Q3412" i="4"/>
  <c r="Q3411" i="4"/>
  <c r="Q3410" i="4"/>
  <c r="Q3409" i="4"/>
  <c r="Q3408" i="4"/>
  <c r="Q3407" i="4"/>
  <c r="Q3406" i="4"/>
  <c r="Q3405" i="4"/>
  <c r="Q3404" i="4"/>
  <c r="Q3403" i="4"/>
  <c r="Q3402" i="4"/>
  <c r="Q3401" i="4"/>
  <c r="Q3400" i="4"/>
  <c r="Q3399" i="4"/>
  <c r="Q3398" i="4"/>
  <c r="Q3397" i="4"/>
  <c r="Q3396" i="4"/>
  <c r="Q3395" i="4"/>
  <c r="Q3394" i="4"/>
  <c r="Q3393" i="4"/>
  <c r="Q3392" i="4"/>
  <c r="Q3391" i="4"/>
  <c r="Q3390" i="4"/>
  <c r="Q3389" i="4"/>
  <c r="Q3388" i="4"/>
  <c r="Q3387" i="4"/>
  <c r="Q3386" i="4"/>
  <c r="Q3385" i="4"/>
  <c r="Q3384" i="4"/>
  <c r="Q3383" i="4"/>
  <c r="Q3382" i="4"/>
  <c r="Q3381" i="4"/>
  <c r="Q3380" i="4"/>
  <c r="Q3379" i="4"/>
  <c r="Q3378" i="4"/>
  <c r="Q3377" i="4"/>
  <c r="Q3376" i="4"/>
  <c r="Q3375" i="4"/>
  <c r="Q3374" i="4"/>
  <c r="Q3373" i="4"/>
  <c r="Q3372" i="4"/>
  <c r="Q3371" i="4"/>
  <c r="Q3370" i="4"/>
  <c r="Q3369" i="4"/>
  <c r="Q3368" i="4"/>
  <c r="Q3367" i="4"/>
  <c r="Q3366" i="4"/>
  <c r="Q3365" i="4"/>
  <c r="Q3364" i="4"/>
  <c r="Q3363" i="4"/>
  <c r="Q3362" i="4"/>
  <c r="Q3361" i="4"/>
  <c r="Q3360" i="4"/>
  <c r="Q3359" i="4"/>
  <c r="Q3358" i="4"/>
  <c r="Q3357" i="4"/>
  <c r="Q3356" i="4"/>
  <c r="Q3355" i="4"/>
  <c r="Q3354" i="4"/>
  <c r="Q3353" i="4"/>
  <c r="Q3352" i="4"/>
  <c r="Q3351" i="4"/>
  <c r="Q3350" i="4"/>
  <c r="Q3349" i="4"/>
  <c r="Q3348" i="4"/>
  <c r="Q3347" i="4"/>
  <c r="Q3346" i="4"/>
  <c r="Q3345" i="4"/>
  <c r="Q3344" i="4"/>
  <c r="Q3343" i="4"/>
  <c r="Q3342" i="4"/>
  <c r="Q3341" i="4"/>
  <c r="Q3340" i="4"/>
  <c r="Q3339" i="4"/>
  <c r="Q3338" i="4"/>
  <c r="Q3337" i="4"/>
  <c r="Q3336" i="4"/>
  <c r="Q3335" i="4"/>
  <c r="Q3334" i="4"/>
  <c r="Q3333" i="4"/>
  <c r="Q3332" i="4"/>
  <c r="Q3331" i="4"/>
  <c r="Q3330" i="4"/>
  <c r="Q3329" i="4"/>
  <c r="Q3328" i="4"/>
  <c r="Q3327" i="4"/>
  <c r="Q3326" i="4"/>
  <c r="Q3325" i="4"/>
  <c r="Q3324" i="4"/>
  <c r="Q3323" i="4"/>
  <c r="Q3322" i="4"/>
  <c r="Q3321" i="4"/>
  <c r="Q3320" i="4"/>
  <c r="Q3319" i="4"/>
  <c r="Q3318" i="4"/>
  <c r="Q3317" i="4"/>
  <c r="Q3316" i="4"/>
  <c r="Q3315" i="4"/>
  <c r="Q3314" i="4"/>
  <c r="Q3313" i="4"/>
  <c r="Q3312" i="4"/>
  <c r="Q3311" i="4"/>
  <c r="Q3310" i="4"/>
  <c r="Q3309" i="4"/>
  <c r="Q3308" i="4"/>
  <c r="Q3307" i="4"/>
  <c r="Q3306" i="4"/>
  <c r="Q3305" i="4"/>
  <c r="Q3304" i="4"/>
  <c r="Q3303" i="4"/>
  <c r="Q3302" i="4"/>
  <c r="Q3301" i="4"/>
  <c r="Q3300" i="4"/>
  <c r="Q3299" i="4"/>
  <c r="Q3298" i="4"/>
  <c r="Q3297" i="4"/>
  <c r="Q3296" i="4"/>
  <c r="Q3295" i="4"/>
  <c r="Q3294" i="4"/>
  <c r="Q3293" i="4"/>
  <c r="Q3292" i="4"/>
  <c r="Q3291" i="4"/>
  <c r="Q3290" i="4"/>
  <c r="Q3289" i="4"/>
  <c r="Q3288" i="4"/>
  <c r="Q3287" i="4"/>
  <c r="Q3286" i="4"/>
  <c r="Q3285" i="4"/>
  <c r="Q3284" i="4"/>
  <c r="Q3283" i="4"/>
  <c r="Q3282" i="4"/>
  <c r="Q3281" i="4"/>
  <c r="Q3280" i="4"/>
  <c r="Q3279" i="4"/>
  <c r="Q3278" i="4"/>
  <c r="Q3277" i="4"/>
  <c r="Q3276" i="4"/>
  <c r="Q3275" i="4"/>
  <c r="Q3274" i="4"/>
  <c r="Q3273" i="4"/>
  <c r="Q3272" i="4"/>
  <c r="Q3271" i="4"/>
  <c r="Q3270" i="4"/>
  <c r="Q3269" i="4"/>
  <c r="Q3268" i="4"/>
  <c r="Q3267" i="4"/>
  <c r="Q3266" i="4"/>
  <c r="Q3265" i="4"/>
  <c r="Q3264" i="4"/>
  <c r="Q3263" i="4"/>
  <c r="Q3262" i="4"/>
  <c r="Q3261" i="4"/>
  <c r="Q3260" i="4"/>
  <c r="Q3259" i="4"/>
  <c r="Q3258" i="4"/>
  <c r="Q3257" i="4"/>
  <c r="Q3256" i="4"/>
  <c r="Q3255" i="4"/>
  <c r="Q3254" i="4"/>
  <c r="Q3253" i="4"/>
  <c r="Q3252" i="4"/>
  <c r="Q3251" i="4"/>
  <c r="Q3250" i="4"/>
  <c r="Q3249" i="4"/>
  <c r="Q3248" i="4"/>
  <c r="Q3247" i="4"/>
  <c r="Q3246" i="4"/>
  <c r="Q3245" i="4"/>
  <c r="Q3244" i="4"/>
  <c r="Q3243" i="4"/>
  <c r="Q3242" i="4"/>
  <c r="Q3241" i="4"/>
  <c r="Q3240" i="4"/>
  <c r="Q3239" i="4"/>
  <c r="Q3238" i="4"/>
  <c r="Q3237" i="4"/>
  <c r="Q3236" i="4"/>
  <c r="Q3235" i="4"/>
  <c r="Q3234" i="4"/>
  <c r="Q3233" i="4"/>
  <c r="Q3232" i="4"/>
  <c r="Q3231" i="4"/>
  <c r="Q3230" i="4"/>
  <c r="Q3229" i="4"/>
  <c r="Q3228" i="4"/>
  <c r="Q3227" i="4"/>
  <c r="Q3226" i="4"/>
  <c r="Q3225" i="4"/>
  <c r="Q3224" i="4"/>
  <c r="Q3223" i="4"/>
  <c r="Q3222" i="4"/>
  <c r="Q3221" i="4"/>
  <c r="Q3220" i="4"/>
  <c r="Q3219" i="4"/>
  <c r="Q3218" i="4"/>
  <c r="Q3217" i="4"/>
  <c r="Q3216" i="4"/>
  <c r="Q3215" i="4"/>
  <c r="Q3214" i="4"/>
  <c r="Q3213" i="4"/>
  <c r="Q3212" i="4"/>
  <c r="Q3211" i="4"/>
  <c r="Q3210" i="4"/>
  <c r="Q3209" i="4"/>
  <c r="Q3208" i="4"/>
  <c r="Q3207" i="4"/>
  <c r="Q3206" i="4"/>
  <c r="Q3205" i="4"/>
  <c r="Q3204" i="4"/>
  <c r="Q3203" i="4"/>
  <c r="Q3202" i="4"/>
  <c r="Q3201" i="4"/>
  <c r="Q3200" i="4"/>
  <c r="Q3199" i="4"/>
  <c r="Q3198" i="4"/>
  <c r="Q3197" i="4"/>
  <c r="Q3196" i="4"/>
  <c r="Q3195" i="4"/>
  <c r="Q3194" i="4"/>
  <c r="Q3193" i="4"/>
  <c r="Q3192" i="4"/>
  <c r="Q3191" i="4"/>
  <c r="Q3190" i="4"/>
  <c r="Q3189" i="4"/>
  <c r="Q3188" i="4"/>
  <c r="Q3187" i="4"/>
  <c r="Q3186" i="4"/>
  <c r="Q3185" i="4"/>
  <c r="Q3184" i="4"/>
  <c r="Q3183" i="4"/>
  <c r="Q3182" i="4"/>
  <c r="Q3181" i="4"/>
  <c r="Q3180" i="4"/>
  <c r="Q3179" i="4"/>
  <c r="Q3178" i="4"/>
  <c r="Q3177" i="4"/>
  <c r="Q3176" i="4"/>
  <c r="Q3175" i="4"/>
  <c r="Q3174" i="4"/>
  <c r="Q3173" i="4"/>
  <c r="Q3172" i="4"/>
  <c r="Q3171" i="4"/>
  <c r="Q3170" i="4"/>
  <c r="Q3169" i="4"/>
  <c r="Q3168" i="4"/>
  <c r="Q3167" i="4"/>
  <c r="Q3166" i="4"/>
  <c r="Q3165" i="4"/>
  <c r="Q3164" i="4"/>
  <c r="Q3163" i="4"/>
  <c r="Q3162" i="4"/>
  <c r="Q3161" i="4"/>
  <c r="Q3160" i="4"/>
  <c r="Q3159" i="4"/>
  <c r="Q3158" i="4"/>
  <c r="Q3157" i="4"/>
  <c r="Q3156" i="4"/>
  <c r="Q3155" i="4"/>
  <c r="Q3154" i="4"/>
  <c r="Q3153" i="4"/>
  <c r="Q3152" i="4"/>
  <c r="Q3151" i="4"/>
  <c r="Q3150" i="4"/>
  <c r="Q3149" i="4"/>
  <c r="Q3148" i="4"/>
  <c r="Q3147" i="4"/>
  <c r="Q3146" i="4"/>
  <c r="Q3145" i="4"/>
  <c r="Q3144" i="4"/>
  <c r="Q3143" i="4"/>
  <c r="Q3142" i="4"/>
  <c r="Q3141" i="4"/>
  <c r="Q3140" i="4"/>
  <c r="Q3139" i="4"/>
  <c r="Q3138" i="4"/>
  <c r="Q3137" i="4"/>
  <c r="Q3136" i="4"/>
  <c r="Q3135" i="4"/>
  <c r="Q3134" i="4"/>
  <c r="Q3133" i="4"/>
  <c r="Q3132" i="4"/>
  <c r="Q3131" i="4"/>
  <c r="Q3130" i="4"/>
  <c r="Q3129" i="4"/>
  <c r="Q3128" i="4"/>
  <c r="Q3127" i="4"/>
  <c r="Q3126" i="4"/>
  <c r="Q3125" i="4"/>
  <c r="Q3124" i="4"/>
  <c r="Q3123" i="4"/>
  <c r="Q3122" i="4"/>
  <c r="Q3121" i="4"/>
  <c r="Q3120" i="4"/>
  <c r="Q3119" i="4"/>
  <c r="Q3118" i="4"/>
  <c r="Q3117" i="4"/>
  <c r="Q3116" i="4"/>
  <c r="Q3115" i="4"/>
  <c r="Q3114" i="4"/>
  <c r="Q3113" i="4"/>
  <c r="Q3112" i="4"/>
  <c r="Q3111" i="4"/>
  <c r="Q3110" i="4"/>
  <c r="Q3109" i="4"/>
  <c r="Q3108" i="4"/>
  <c r="Q3107" i="4"/>
  <c r="Q3106" i="4"/>
  <c r="Q3105" i="4"/>
  <c r="Q3104" i="4"/>
  <c r="Q3103" i="4"/>
  <c r="Q3102" i="4"/>
  <c r="Q3101" i="4"/>
  <c r="Q3100" i="4"/>
  <c r="Q3099" i="4"/>
  <c r="Q3098" i="4"/>
  <c r="Q3097" i="4"/>
  <c r="Q3096" i="4"/>
  <c r="Q3095" i="4"/>
  <c r="Q3094" i="4"/>
  <c r="Q3093" i="4"/>
  <c r="Q3092" i="4"/>
  <c r="Q3091" i="4"/>
  <c r="Q3090" i="4"/>
  <c r="Q3089" i="4"/>
  <c r="Q3088" i="4"/>
  <c r="Q3087" i="4"/>
  <c r="Q3086" i="4"/>
  <c r="Q3085" i="4"/>
  <c r="Q3084" i="4"/>
  <c r="Q3083" i="4"/>
  <c r="Q3082" i="4"/>
  <c r="Q3081" i="4"/>
  <c r="Q3080" i="4"/>
  <c r="Q3079" i="4"/>
  <c r="Q3078" i="4"/>
  <c r="Q3077" i="4"/>
  <c r="Q3076" i="4"/>
  <c r="Q3075" i="4"/>
  <c r="Q3074" i="4"/>
  <c r="Q3073" i="4"/>
  <c r="Q3072" i="4"/>
  <c r="Q3071" i="4"/>
  <c r="Q3070" i="4"/>
  <c r="Q3069" i="4"/>
  <c r="Q3068" i="4"/>
  <c r="Q3067" i="4"/>
  <c r="Q3066" i="4"/>
  <c r="Q3065" i="4"/>
  <c r="Q3064" i="4"/>
  <c r="Q3063" i="4"/>
  <c r="Q3062" i="4"/>
  <c r="Q3061" i="4"/>
  <c r="Q3060" i="4"/>
  <c r="Q3059" i="4"/>
  <c r="Q3058" i="4"/>
  <c r="Q3057" i="4"/>
  <c r="Q3056" i="4"/>
  <c r="Q3055" i="4"/>
  <c r="Q3054" i="4"/>
  <c r="Q3053" i="4"/>
  <c r="Q3052" i="4"/>
  <c r="Q3051" i="4"/>
  <c r="Q3050" i="4"/>
  <c r="Q3049" i="4"/>
  <c r="Q3048" i="4"/>
  <c r="Q3047" i="4"/>
  <c r="Q3046" i="4"/>
  <c r="Q3045" i="4"/>
  <c r="Q3044" i="4"/>
  <c r="Q3043" i="4"/>
  <c r="Q3042" i="4"/>
  <c r="Q3041" i="4"/>
  <c r="Q3040" i="4"/>
  <c r="Q3039" i="4"/>
  <c r="Q3038" i="4"/>
  <c r="Q3037" i="4"/>
  <c r="Q3036" i="4"/>
  <c r="Q3035" i="4"/>
  <c r="Q3034" i="4"/>
  <c r="Q3033" i="4"/>
  <c r="Q3032" i="4"/>
  <c r="Q3031" i="4"/>
  <c r="Q3030" i="4"/>
  <c r="Q3029" i="4"/>
  <c r="Q3028" i="4"/>
  <c r="Q3027" i="4"/>
  <c r="Q3026" i="4"/>
  <c r="Q3025" i="4"/>
  <c r="Q3024" i="4"/>
  <c r="Q3023" i="4"/>
  <c r="Q3022" i="4"/>
  <c r="Q3021" i="4"/>
  <c r="Q3020" i="4"/>
  <c r="Q3019" i="4"/>
  <c r="Q3018" i="4"/>
  <c r="Q3017" i="4"/>
  <c r="Q3016" i="4"/>
  <c r="Q3015" i="4"/>
  <c r="Q3014" i="4"/>
  <c r="Q3013" i="4"/>
  <c r="Q3012" i="4"/>
  <c r="Q3011" i="4"/>
  <c r="Q3010" i="4"/>
  <c r="Q3009" i="4"/>
  <c r="Q3008" i="4"/>
  <c r="Q3007" i="4"/>
  <c r="Q3006" i="4"/>
  <c r="Q3005" i="4"/>
  <c r="Q3004" i="4"/>
  <c r="Q3003" i="4"/>
  <c r="Q3002" i="4"/>
  <c r="Q3001" i="4"/>
  <c r="Q3000" i="4"/>
  <c r="Q2999" i="4"/>
  <c r="Q2998" i="4"/>
  <c r="Q2997" i="4"/>
  <c r="Q2996" i="4"/>
  <c r="Q2995" i="4"/>
  <c r="Q2994" i="4"/>
  <c r="Q2993" i="4"/>
  <c r="Q2992" i="4"/>
  <c r="Q2991" i="4"/>
  <c r="Q2990" i="4"/>
  <c r="Q2989" i="4"/>
  <c r="Q2988" i="4"/>
  <c r="Q2987" i="4"/>
  <c r="Q2986" i="4"/>
  <c r="Q2985" i="4"/>
  <c r="Q2984" i="4"/>
  <c r="Q2983" i="4"/>
  <c r="Q2982" i="4"/>
  <c r="Q2981" i="4"/>
  <c r="Q2980" i="4"/>
  <c r="Q2979" i="4"/>
  <c r="Q2978" i="4"/>
  <c r="Q2977" i="4"/>
  <c r="Q2976" i="4"/>
  <c r="Q2975" i="4"/>
  <c r="Q2974" i="4"/>
  <c r="Q2973" i="4"/>
  <c r="Q2972" i="4"/>
  <c r="Q2971" i="4"/>
  <c r="Q2970" i="4"/>
  <c r="Q2969" i="4"/>
  <c r="Q2968" i="4"/>
  <c r="Q2967" i="4"/>
  <c r="Q2966" i="4"/>
  <c r="Q2965" i="4"/>
  <c r="Q2964" i="4"/>
  <c r="Q2963" i="4"/>
  <c r="Q2962" i="4"/>
  <c r="Q2961" i="4"/>
  <c r="Q2960" i="4"/>
  <c r="Q2959" i="4"/>
  <c r="Q2958" i="4"/>
  <c r="Q2957" i="4"/>
  <c r="Q2956" i="4"/>
  <c r="Q2955" i="4"/>
  <c r="Q2954" i="4"/>
  <c r="Q2953" i="4"/>
  <c r="Q2952" i="4"/>
  <c r="Q2951" i="4"/>
  <c r="Q2950" i="4"/>
  <c r="Q2949" i="4"/>
  <c r="Q2948" i="4"/>
  <c r="Q2947" i="4"/>
  <c r="Q2946" i="4"/>
  <c r="Q2945" i="4"/>
  <c r="Q2944" i="4"/>
  <c r="Q2943" i="4"/>
  <c r="Q2942" i="4"/>
  <c r="Q2941" i="4"/>
  <c r="Q2940" i="4"/>
  <c r="Q2939" i="4"/>
  <c r="Q2938" i="4"/>
  <c r="Q2937" i="4"/>
  <c r="Q2936" i="4"/>
  <c r="Q2935" i="4"/>
  <c r="Q2934" i="4"/>
  <c r="Q2933" i="4"/>
  <c r="Q2932" i="4"/>
  <c r="Q2931" i="4"/>
  <c r="Q2930" i="4"/>
  <c r="Q2929" i="4"/>
  <c r="Q2928" i="4"/>
  <c r="Q2927" i="4"/>
  <c r="Q2926" i="4"/>
  <c r="Q2925" i="4"/>
  <c r="Q2924" i="4"/>
  <c r="Q2923" i="4"/>
  <c r="Q2922" i="4"/>
  <c r="Q2921" i="4"/>
  <c r="Q2920" i="4"/>
  <c r="Q2919" i="4"/>
  <c r="Q2918" i="4"/>
  <c r="Q2917" i="4"/>
  <c r="Q2916" i="4"/>
  <c r="Q2915" i="4"/>
  <c r="Q2914" i="4"/>
  <c r="Q2913" i="4"/>
  <c r="Q2912" i="4"/>
  <c r="Q2911" i="4"/>
  <c r="Q2910" i="4"/>
  <c r="Q2909" i="4"/>
  <c r="Q2908" i="4"/>
  <c r="Q2907" i="4"/>
  <c r="Q2906" i="4"/>
  <c r="Q2905" i="4"/>
  <c r="Q2904" i="4"/>
  <c r="Q2903" i="4"/>
  <c r="Q2902" i="4"/>
  <c r="Q2901" i="4"/>
  <c r="Q2900" i="4"/>
  <c r="Q2899" i="4"/>
  <c r="Q2898" i="4"/>
  <c r="Q2897" i="4"/>
  <c r="Q2896" i="4"/>
  <c r="Q2895" i="4"/>
  <c r="Q2894" i="4"/>
  <c r="Q2893" i="4"/>
  <c r="Q2892" i="4"/>
  <c r="Q2891" i="4"/>
  <c r="Q2890" i="4"/>
  <c r="Q2889" i="4"/>
  <c r="Q2888" i="4"/>
  <c r="Q2887" i="4"/>
  <c r="Q2886" i="4"/>
  <c r="Q2885" i="4"/>
  <c r="Q2884" i="4"/>
  <c r="Q2883" i="4"/>
  <c r="Q2882" i="4"/>
  <c r="Q2881" i="4"/>
  <c r="Q2880" i="4"/>
  <c r="Q2879" i="4"/>
  <c r="Q2878" i="4"/>
  <c r="Q2877" i="4"/>
  <c r="Q2876" i="4"/>
  <c r="Q2875" i="4"/>
  <c r="Q2874" i="4"/>
  <c r="Q2873" i="4"/>
  <c r="Q2872" i="4"/>
  <c r="Q2871" i="4"/>
  <c r="Q2870" i="4"/>
  <c r="Q2869" i="4"/>
  <c r="Q2868" i="4"/>
  <c r="Q2867" i="4"/>
  <c r="Q2866" i="4"/>
  <c r="Q2865" i="4"/>
  <c r="Q2864" i="4"/>
  <c r="Q2863" i="4"/>
  <c r="Q2862" i="4"/>
  <c r="Q2861" i="4"/>
  <c r="Q2860" i="4"/>
  <c r="Q2859" i="4"/>
  <c r="Q2858" i="4"/>
  <c r="Q2857" i="4"/>
  <c r="Q2856" i="4"/>
  <c r="Q2855" i="4"/>
  <c r="Q2854" i="4"/>
  <c r="Q2853" i="4"/>
  <c r="Q2852" i="4"/>
  <c r="Q2851" i="4"/>
  <c r="Q2850" i="4"/>
  <c r="Q2849" i="4"/>
  <c r="Q2848" i="4"/>
  <c r="Q2847" i="4"/>
  <c r="Q2846" i="4"/>
  <c r="Q2845" i="4"/>
  <c r="Q2844" i="4"/>
  <c r="Q2843" i="4"/>
  <c r="Q2842" i="4"/>
  <c r="Q2841" i="4"/>
  <c r="Q2840" i="4"/>
  <c r="Q2839" i="4"/>
  <c r="Q2838" i="4"/>
  <c r="Q2837" i="4"/>
  <c r="Q2836" i="4"/>
  <c r="Q2835" i="4"/>
  <c r="Q2834" i="4"/>
  <c r="Q2833" i="4"/>
  <c r="Q2832" i="4"/>
  <c r="Q2831" i="4"/>
  <c r="Q2830" i="4"/>
  <c r="Q2829" i="4"/>
  <c r="Q2828" i="4"/>
  <c r="Q2827" i="4"/>
  <c r="Q2826" i="4"/>
  <c r="Q2825" i="4"/>
  <c r="Q2824" i="4"/>
  <c r="Q2823" i="4"/>
  <c r="Q2822" i="4"/>
  <c r="Q2821" i="4"/>
  <c r="Q2820" i="4"/>
  <c r="Q2819" i="4"/>
  <c r="Q2818" i="4"/>
  <c r="Q2817" i="4"/>
  <c r="Q2816" i="4"/>
  <c r="Q2815" i="4"/>
  <c r="Q2814" i="4"/>
  <c r="Q2813" i="4"/>
  <c r="Q2812" i="4"/>
  <c r="Q2811" i="4"/>
  <c r="Q2810" i="4"/>
  <c r="Q2809" i="4"/>
  <c r="Q2808" i="4"/>
  <c r="Q2807" i="4"/>
  <c r="Q2806" i="4"/>
  <c r="Q2805" i="4"/>
  <c r="Q2804" i="4"/>
  <c r="Q2803" i="4"/>
  <c r="Q2802" i="4"/>
  <c r="Q2801" i="4"/>
  <c r="Q2800" i="4"/>
  <c r="Q2799" i="4"/>
  <c r="Q2798" i="4"/>
  <c r="Q2797" i="4"/>
  <c r="Q2796" i="4"/>
  <c r="Q2795" i="4"/>
  <c r="Q2794" i="4"/>
  <c r="Q2793" i="4"/>
  <c r="Q2792" i="4"/>
  <c r="Q2791" i="4"/>
  <c r="Q2790" i="4"/>
  <c r="Q2789" i="4"/>
  <c r="Q2788" i="4"/>
  <c r="Q2787" i="4"/>
  <c r="Q2786" i="4"/>
  <c r="Q2785" i="4"/>
  <c r="Q2784" i="4"/>
  <c r="Q2783" i="4"/>
  <c r="Q2782" i="4"/>
  <c r="Q2781" i="4"/>
  <c r="Q2780" i="4"/>
  <c r="Q2779" i="4"/>
  <c r="Q2778" i="4"/>
  <c r="Q2777" i="4"/>
  <c r="Q2776" i="4"/>
  <c r="Q2775" i="4"/>
  <c r="Q2774" i="4"/>
  <c r="Q2773" i="4"/>
  <c r="Q2772" i="4"/>
  <c r="Q2771" i="4"/>
  <c r="Q2770" i="4"/>
  <c r="Q2769" i="4"/>
  <c r="Q2768" i="4"/>
  <c r="Q2767" i="4"/>
  <c r="Q2766" i="4"/>
  <c r="Q2765" i="4"/>
  <c r="Q2764" i="4"/>
  <c r="Q2763" i="4"/>
  <c r="Q2762" i="4"/>
  <c r="Q2761" i="4"/>
  <c r="Q2760" i="4"/>
  <c r="Q2759" i="4"/>
  <c r="Q2758" i="4"/>
  <c r="Q2757" i="4"/>
  <c r="Q2756" i="4"/>
  <c r="Q2755" i="4"/>
  <c r="Q2754" i="4"/>
  <c r="Q2753" i="4"/>
  <c r="Q2752" i="4"/>
  <c r="Q2751" i="4"/>
  <c r="Q2750" i="4"/>
  <c r="Q2749" i="4"/>
  <c r="Q2748" i="4"/>
  <c r="Q2747" i="4"/>
  <c r="Q2746" i="4"/>
  <c r="Q2745" i="4"/>
  <c r="Q2744" i="4"/>
  <c r="Q2743" i="4"/>
  <c r="Q2742" i="4"/>
  <c r="Q2741" i="4"/>
  <c r="Q2740" i="4"/>
  <c r="Q2739" i="4"/>
  <c r="Q2738" i="4"/>
  <c r="Q2737" i="4"/>
  <c r="Q2736" i="4"/>
  <c r="Q2735" i="4"/>
  <c r="Q2734" i="4"/>
  <c r="Q2733" i="4"/>
  <c r="Q2732" i="4"/>
  <c r="Q2731" i="4"/>
  <c r="Q2730" i="4"/>
  <c r="Q2729" i="4"/>
  <c r="Q2728" i="4"/>
  <c r="Q2727" i="4"/>
  <c r="Q2726" i="4"/>
  <c r="Q2725" i="4"/>
  <c r="Q2724" i="4"/>
  <c r="Q2723" i="4"/>
  <c r="Q2722" i="4"/>
  <c r="Q2721" i="4"/>
  <c r="Q2720" i="4"/>
  <c r="Q2719" i="4"/>
  <c r="Q2718" i="4"/>
  <c r="Q2717" i="4"/>
  <c r="Q2716" i="4"/>
  <c r="Q2715" i="4"/>
  <c r="Q2714" i="4"/>
  <c r="Q2713" i="4"/>
  <c r="Q2712" i="4"/>
  <c r="Q2711" i="4"/>
  <c r="Q2710" i="4"/>
  <c r="Q2709" i="4"/>
  <c r="Q2708" i="4"/>
  <c r="Q2707" i="4"/>
  <c r="Q2706" i="4"/>
  <c r="Q2705" i="4"/>
  <c r="Q2704" i="4"/>
  <c r="Q2703" i="4"/>
  <c r="Q2702" i="4"/>
  <c r="Q2701" i="4"/>
  <c r="Q2700" i="4"/>
  <c r="Q2699" i="4"/>
  <c r="Q2698" i="4"/>
  <c r="Q2697" i="4"/>
  <c r="Q2696" i="4"/>
  <c r="Q2695" i="4"/>
  <c r="Q2694" i="4"/>
  <c r="Q2693" i="4"/>
  <c r="Q2692" i="4"/>
  <c r="Q2691" i="4"/>
  <c r="Q2690" i="4"/>
  <c r="Q2689" i="4"/>
  <c r="Q2688" i="4"/>
  <c r="Q2687" i="4"/>
  <c r="Q2686" i="4"/>
  <c r="Q2685" i="4"/>
  <c r="Q2684" i="4"/>
  <c r="Q2683" i="4"/>
  <c r="Q2682" i="4"/>
  <c r="Q2681" i="4"/>
  <c r="Q2680" i="4"/>
  <c r="Q2679" i="4"/>
  <c r="Q2678" i="4"/>
  <c r="Q2677" i="4"/>
  <c r="Q2676" i="4"/>
  <c r="Q2675" i="4"/>
  <c r="Q2674" i="4"/>
  <c r="Q2673" i="4"/>
  <c r="Q2672" i="4"/>
  <c r="Q2671" i="4"/>
  <c r="Q2670" i="4"/>
  <c r="Q2669" i="4"/>
  <c r="Q2668" i="4"/>
  <c r="Q2667" i="4"/>
  <c r="Q2666" i="4"/>
  <c r="Q2665" i="4"/>
  <c r="Q2664" i="4"/>
  <c r="Q2663" i="4"/>
  <c r="Q2662" i="4"/>
  <c r="Q2661" i="4"/>
  <c r="Q2660" i="4"/>
  <c r="Q2659" i="4"/>
  <c r="Q2658" i="4"/>
  <c r="Q2657" i="4"/>
  <c r="Q2656" i="4"/>
  <c r="Q2655" i="4"/>
  <c r="Q2654" i="4"/>
  <c r="Q2653" i="4"/>
  <c r="Q2652" i="4"/>
  <c r="Q2651" i="4"/>
  <c r="Q2650" i="4"/>
  <c r="Q2649" i="4"/>
  <c r="Q2648" i="4"/>
  <c r="Q2647" i="4"/>
  <c r="Q2646" i="4"/>
  <c r="Q2645" i="4"/>
  <c r="Q2644" i="4"/>
  <c r="Q2643" i="4"/>
  <c r="Q2642" i="4"/>
  <c r="Q2641" i="4"/>
  <c r="Q2640" i="4"/>
  <c r="Q2639" i="4"/>
  <c r="Q2638" i="4"/>
  <c r="Q2637" i="4"/>
  <c r="Q2636" i="4"/>
  <c r="Q2635" i="4"/>
  <c r="Q2634" i="4"/>
  <c r="Q2633" i="4"/>
  <c r="Q2632" i="4"/>
  <c r="Q2631" i="4"/>
  <c r="Q2630" i="4"/>
  <c r="Q2629" i="4"/>
  <c r="Q2628" i="4"/>
  <c r="Q2627" i="4"/>
  <c r="Q2626" i="4"/>
  <c r="Q2625" i="4"/>
  <c r="Q2624" i="4"/>
  <c r="Q2623" i="4"/>
  <c r="Q2622" i="4"/>
  <c r="Q2621" i="4"/>
  <c r="Q2620" i="4"/>
  <c r="Q2619" i="4"/>
  <c r="Q2618" i="4"/>
  <c r="Q2617" i="4"/>
  <c r="Q2616" i="4"/>
  <c r="Q2615" i="4"/>
  <c r="Q2614" i="4"/>
  <c r="Q2613" i="4"/>
  <c r="Q2612" i="4"/>
  <c r="Q2611" i="4"/>
  <c r="Q2610" i="4"/>
  <c r="Q2609" i="4"/>
  <c r="Q2608" i="4"/>
  <c r="Q2607" i="4"/>
  <c r="Q2606" i="4"/>
  <c r="Q2605" i="4"/>
  <c r="Q2604" i="4"/>
  <c r="Q2603" i="4"/>
  <c r="Q2602" i="4"/>
  <c r="Q2601" i="4"/>
  <c r="Q2600" i="4"/>
  <c r="Q2599" i="4"/>
  <c r="Q2598" i="4"/>
  <c r="Q2597" i="4"/>
  <c r="Q2596" i="4"/>
  <c r="Q2595" i="4"/>
  <c r="Q2594" i="4"/>
  <c r="Q2593" i="4"/>
  <c r="Q2592" i="4"/>
  <c r="Q2591" i="4"/>
  <c r="Q2590" i="4"/>
  <c r="Q2589" i="4"/>
  <c r="Q2588" i="4"/>
  <c r="Q2587" i="4"/>
  <c r="Q2586" i="4"/>
  <c r="Q2585" i="4"/>
  <c r="Q2584" i="4"/>
  <c r="Q2583" i="4"/>
  <c r="Q2582" i="4"/>
  <c r="Q2581" i="4"/>
  <c r="Q2580" i="4"/>
  <c r="Q2579" i="4"/>
  <c r="Q2578" i="4"/>
  <c r="Q2577" i="4"/>
  <c r="Q2576" i="4"/>
  <c r="Q2575" i="4"/>
  <c r="Q2574" i="4"/>
  <c r="Q2573" i="4"/>
  <c r="Q2572" i="4"/>
  <c r="Q2571" i="4"/>
  <c r="Q2570" i="4"/>
  <c r="Q2569" i="4"/>
  <c r="Q2568" i="4"/>
  <c r="Q2567" i="4"/>
  <c r="Q2566" i="4"/>
  <c r="Q2565" i="4"/>
  <c r="Q2564" i="4"/>
  <c r="Q2563" i="4"/>
  <c r="Q2562" i="4"/>
  <c r="Q2561" i="4"/>
  <c r="Q2560" i="4"/>
  <c r="Q2559" i="4"/>
  <c r="Q2558" i="4"/>
  <c r="Q2557" i="4"/>
  <c r="Q2556" i="4"/>
  <c r="Q2555" i="4"/>
  <c r="Q2554" i="4"/>
  <c r="Q2553" i="4"/>
  <c r="Q2552" i="4"/>
  <c r="Q2551" i="4"/>
  <c r="Q2550" i="4"/>
  <c r="Q2549" i="4"/>
  <c r="Q2548" i="4"/>
  <c r="Q2547" i="4"/>
  <c r="Q2546" i="4"/>
  <c r="Q2545" i="4"/>
  <c r="Q2544" i="4"/>
  <c r="Q2543" i="4"/>
  <c r="Q2542" i="4"/>
  <c r="Q2541" i="4"/>
  <c r="Q2540" i="4"/>
  <c r="Q2539" i="4"/>
  <c r="Q2538" i="4"/>
  <c r="Q2537" i="4"/>
  <c r="Q2536" i="4"/>
  <c r="Q2535" i="4"/>
  <c r="Q2534" i="4"/>
  <c r="Q2533" i="4"/>
  <c r="Q2532" i="4"/>
  <c r="Q2531" i="4"/>
  <c r="Q2530" i="4"/>
  <c r="Q2529" i="4"/>
  <c r="Q2528" i="4"/>
  <c r="Q2527" i="4"/>
  <c r="Q2526" i="4"/>
  <c r="Q2525" i="4"/>
  <c r="Q2524" i="4"/>
  <c r="Q2523" i="4"/>
  <c r="Q2522" i="4"/>
  <c r="Q2521" i="4"/>
  <c r="Q2520" i="4"/>
  <c r="Q2519" i="4"/>
  <c r="Q2518" i="4"/>
  <c r="Q2517" i="4"/>
  <c r="Q2516" i="4"/>
  <c r="Q2515" i="4"/>
  <c r="Q2514" i="4"/>
  <c r="Q2513" i="4"/>
  <c r="Q2512" i="4"/>
  <c r="Q2511" i="4"/>
  <c r="Q2510" i="4"/>
  <c r="Q2509" i="4"/>
  <c r="Q2508" i="4"/>
  <c r="Q2507" i="4"/>
  <c r="Q2506" i="4"/>
  <c r="Q2505" i="4"/>
  <c r="Q2504" i="4"/>
  <c r="Q2503" i="4"/>
  <c r="Q2502" i="4"/>
  <c r="Q2501" i="4"/>
  <c r="Q2500" i="4"/>
  <c r="Q2499" i="4"/>
  <c r="Q2498" i="4"/>
  <c r="Q2497" i="4"/>
  <c r="Q2496" i="4"/>
  <c r="Q2495" i="4"/>
  <c r="Q2494" i="4"/>
  <c r="Q2493" i="4"/>
  <c r="Q2492" i="4"/>
  <c r="Q2491" i="4"/>
  <c r="Q2490" i="4"/>
  <c r="Q2489" i="4"/>
  <c r="Q2488" i="4"/>
  <c r="Q2487" i="4"/>
  <c r="Q2486" i="4"/>
  <c r="Q2485" i="4"/>
  <c r="Q2484" i="4"/>
  <c r="Q2483" i="4"/>
  <c r="Q2482" i="4"/>
  <c r="Q2481" i="4"/>
  <c r="Q2480" i="4"/>
  <c r="Q2479" i="4"/>
  <c r="Q2478" i="4"/>
  <c r="Q2477" i="4"/>
  <c r="Q2476" i="4"/>
  <c r="Q2475" i="4"/>
  <c r="Q2474" i="4"/>
  <c r="Q2473" i="4"/>
  <c r="Q2472" i="4"/>
  <c r="Q2471" i="4"/>
  <c r="Q2470" i="4"/>
  <c r="Q2469" i="4"/>
  <c r="Q2468" i="4"/>
  <c r="Q2467" i="4"/>
  <c r="Q2466" i="4"/>
  <c r="Q2465" i="4"/>
  <c r="Q2464" i="4"/>
  <c r="Q2463" i="4"/>
  <c r="Q2462" i="4"/>
  <c r="Q2461" i="4"/>
  <c r="Q2460" i="4"/>
  <c r="Q2459" i="4"/>
  <c r="Q2458" i="4"/>
  <c r="Q2457" i="4"/>
  <c r="Q2456" i="4"/>
  <c r="Q2455" i="4"/>
  <c r="Q2454" i="4"/>
  <c r="Q2453" i="4"/>
  <c r="Q2452" i="4"/>
  <c r="Q2451" i="4"/>
  <c r="Q2450" i="4"/>
  <c r="Q2449" i="4"/>
  <c r="Q2448" i="4"/>
  <c r="Q2447" i="4"/>
  <c r="Q2446" i="4"/>
  <c r="Q2445" i="4"/>
  <c r="Q2444" i="4"/>
  <c r="Q2443" i="4"/>
  <c r="Q2442" i="4"/>
  <c r="Q2441" i="4"/>
  <c r="Q2440" i="4"/>
  <c r="Q2439" i="4"/>
  <c r="Q2438" i="4"/>
  <c r="Q2437" i="4"/>
  <c r="Q2436" i="4"/>
  <c r="Q2435" i="4"/>
  <c r="Q2434" i="4"/>
  <c r="Q2433" i="4"/>
  <c r="Q2432" i="4"/>
  <c r="Q2431" i="4"/>
  <c r="Q2430" i="4"/>
  <c r="Q2429" i="4"/>
  <c r="Q2428" i="4"/>
  <c r="Q2427" i="4"/>
  <c r="Q2426" i="4"/>
  <c r="Q2425" i="4"/>
  <c r="Q2424" i="4"/>
  <c r="Q2423" i="4"/>
  <c r="Q2422" i="4"/>
  <c r="Q2421" i="4"/>
  <c r="Q2420" i="4"/>
  <c r="Q2419" i="4"/>
  <c r="Q2418" i="4"/>
  <c r="Q2417" i="4"/>
  <c r="Q2416" i="4"/>
  <c r="Q2415" i="4"/>
  <c r="Q2414" i="4"/>
  <c r="Q2413" i="4"/>
  <c r="Q2412" i="4"/>
  <c r="Q2411" i="4"/>
  <c r="Q2410" i="4"/>
  <c r="Q2409" i="4"/>
  <c r="Q2408" i="4"/>
  <c r="Q2407" i="4"/>
  <c r="Q2406" i="4"/>
  <c r="Q2405" i="4"/>
  <c r="Q2404" i="4"/>
  <c r="Q2403" i="4"/>
  <c r="Q2402" i="4"/>
  <c r="Q2401" i="4"/>
  <c r="Q2400" i="4"/>
  <c r="Q2399" i="4"/>
  <c r="Q2398" i="4"/>
  <c r="Q2397" i="4"/>
  <c r="Q2396" i="4"/>
  <c r="Q2395" i="4"/>
  <c r="Q2394" i="4"/>
  <c r="Q2393" i="4"/>
  <c r="Q2392" i="4"/>
  <c r="Q2391" i="4"/>
  <c r="Q2390" i="4"/>
  <c r="Q2389" i="4"/>
  <c r="Q2388" i="4"/>
  <c r="Q2387" i="4"/>
  <c r="Q2386" i="4"/>
  <c r="Q2385" i="4"/>
  <c r="Q2384" i="4"/>
  <c r="Q2383" i="4"/>
  <c r="Q2382" i="4"/>
  <c r="Q2381" i="4"/>
  <c r="Q2380" i="4"/>
  <c r="Q2379" i="4"/>
  <c r="Q2378" i="4"/>
  <c r="Q2377" i="4"/>
  <c r="Q2376" i="4"/>
  <c r="Q2375" i="4"/>
  <c r="Q2374" i="4"/>
  <c r="Q2373" i="4"/>
  <c r="Q2372" i="4"/>
  <c r="Q2371" i="4"/>
  <c r="Q2370" i="4"/>
  <c r="Q2369" i="4"/>
  <c r="Q2368" i="4"/>
  <c r="Q2367" i="4"/>
  <c r="Q2366" i="4"/>
  <c r="Q2365" i="4"/>
  <c r="Q2364" i="4"/>
  <c r="Q2363" i="4"/>
  <c r="Q2362" i="4"/>
  <c r="Q2361" i="4"/>
  <c r="Q2360" i="4"/>
  <c r="Q2359" i="4"/>
  <c r="Q2358" i="4"/>
  <c r="Q2357" i="4"/>
  <c r="Q2356" i="4"/>
  <c r="Q2355" i="4"/>
  <c r="Q2354" i="4"/>
  <c r="Q2353" i="4"/>
  <c r="Q2352" i="4"/>
  <c r="Q2351" i="4"/>
  <c r="Q2350" i="4"/>
  <c r="Q2349" i="4"/>
  <c r="Q2348" i="4"/>
  <c r="Q2347" i="4"/>
  <c r="Q2346" i="4"/>
  <c r="Q2345" i="4"/>
  <c r="Q2344" i="4"/>
  <c r="Q2343" i="4"/>
  <c r="Q2342" i="4"/>
  <c r="Q2341" i="4"/>
  <c r="Q2340" i="4"/>
  <c r="Q2339" i="4"/>
  <c r="Q2338" i="4"/>
  <c r="Q2337" i="4"/>
  <c r="Q2336" i="4"/>
  <c r="Q2335" i="4"/>
  <c r="Q2334" i="4"/>
  <c r="Q2333" i="4"/>
  <c r="Q2332" i="4"/>
  <c r="Q2331" i="4"/>
  <c r="Q2330" i="4"/>
  <c r="Q2329" i="4"/>
  <c r="Q2328" i="4"/>
  <c r="Q2327" i="4"/>
  <c r="Q2326" i="4"/>
  <c r="Q2325" i="4"/>
  <c r="Q2324" i="4"/>
  <c r="Q2323" i="4"/>
  <c r="Q2322" i="4"/>
  <c r="Q2321" i="4"/>
  <c r="Q2320" i="4"/>
  <c r="Q2319" i="4"/>
  <c r="Q2318" i="4"/>
  <c r="Q2317" i="4"/>
  <c r="Q2316" i="4"/>
  <c r="Q2315" i="4"/>
  <c r="Q2314" i="4"/>
  <c r="Q2313" i="4"/>
  <c r="Q2312" i="4"/>
  <c r="Q2311" i="4"/>
  <c r="Q2310" i="4"/>
  <c r="Q2309" i="4"/>
  <c r="Q2308" i="4"/>
  <c r="Q2307" i="4"/>
  <c r="Q2306" i="4"/>
  <c r="Q2305" i="4"/>
  <c r="Q2304" i="4"/>
  <c r="Q2303" i="4"/>
  <c r="Q2302" i="4"/>
  <c r="Q2301" i="4"/>
  <c r="Q2300" i="4"/>
  <c r="Q2299" i="4"/>
  <c r="Q2298" i="4"/>
  <c r="Q2297" i="4"/>
  <c r="Q2296" i="4"/>
  <c r="Q2295" i="4"/>
  <c r="Q2294" i="4"/>
  <c r="Q2293" i="4"/>
  <c r="Q2292" i="4"/>
  <c r="Q2291" i="4"/>
  <c r="Q2290" i="4"/>
  <c r="Q2289" i="4"/>
  <c r="Q2288" i="4"/>
  <c r="Q2287" i="4"/>
  <c r="Q2286" i="4"/>
  <c r="Q2285" i="4"/>
  <c r="Q2284" i="4"/>
  <c r="Q2283" i="4"/>
  <c r="Q2282" i="4"/>
  <c r="Q2281" i="4"/>
  <c r="Q2280" i="4"/>
  <c r="Q2279" i="4"/>
  <c r="Q2278" i="4"/>
  <c r="Q2277" i="4"/>
  <c r="Q2276" i="4"/>
  <c r="Q2275" i="4"/>
  <c r="Q2274" i="4"/>
  <c r="Q2273" i="4"/>
  <c r="Q2272" i="4"/>
  <c r="Q2271" i="4"/>
  <c r="Q2270" i="4"/>
  <c r="Q2269" i="4"/>
  <c r="Q2268" i="4"/>
  <c r="Q2267" i="4"/>
  <c r="Q2266" i="4"/>
  <c r="Q2265" i="4"/>
  <c r="Q2264" i="4"/>
  <c r="Q2263" i="4"/>
  <c r="Q2262" i="4"/>
  <c r="Q2261" i="4"/>
  <c r="Q2260" i="4"/>
  <c r="Q2259" i="4"/>
  <c r="Q2258" i="4"/>
  <c r="Q2257" i="4"/>
  <c r="Q2256" i="4"/>
  <c r="Q2255" i="4"/>
  <c r="Q2254" i="4"/>
  <c r="Q2253" i="4"/>
  <c r="Q2252" i="4"/>
  <c r="Q2251" i="4"/>
  <c r="Q2250" i="4"/>
  <c r="Q2249" i="4"/>
  <c r="Q2248" i="4"/>
  <c r="Q2247" i="4"/>
  <c r="Q2246" i="4"/>
  <c r="Q2245" i="4"/>
  <c r="Q2244" i="4"/>
  <c r="Q2243" i="4"/>
  <c r="Q2242" i="4"/>
  <c r="Q2241" i="4"/>
  <c r="Q2240" i="4"/>
  <c r="Q2239" i="4"/>
  <c r="Q2238" i="4"/>
  <c r="Q2237" i="4"/>
  <c r="Q2236" i="4"/>
  <c r="Q2235" i="4"/>
  <c r="Q2234" i="4"/>
  <c r="Q2233" i="4"/>
  <c r="Q2232" i="4"/>
  <c r="Q2231" i="4"/>
  <c r="Q2230" i="4"/>
  <c r="Q2229" i="4"/>
  <c r="Q2228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K6" i="4" s="1"/>
  <c r="AJ6" i="4"/>
  <c r="AJ5" i="4"/>
  <c r="AJ4" i="4"/>
  <c r="AK4" i="4" s="1"/>
  <c r="AJ3" i="4"/>
  <c r="AK3" i="4" s="1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130" i="3"/>
  <c r="DZ130" i="3"/>
  <c r="DY130" i="3"/>
  <c r="EA129" i="3"/>
  <c r="DZ129" i="3"/>
  <c r="DY129" i="3"/>
  <c r="EA128" i="3"/>
  <c r="DZ128" i="3"/>
  <c r="DY128" i="3"/>
  <c r="EA127" i="3"/>
  <c r="DZ127" i="3"/>
  <c r="DY127" i="3"/>
  <c r="EA126" i="3"/>
  <c r="DZ126" i="3"/>
  <c r="DY126" i="3"/>
  <c r="EA125" i="3"/>
  <c r="DZ125" i="3"/>
  <c r="DY125" i="3"/>
  <c r="EA124" i="3"/>
  <c r="DZ124" i="3"/>
  <c r="DY124" i="3"/>
  <c r="EA123" i="3"/>
  <c r="DZ123" i="3"/>
  <c r="DY123" i="3"/>
  <c r="EA122" i="3"/>
  <c r="DZ122" i="3"/>
  <c r="DY122" i="3"/>
  <c r="EA121" i="3"/>
  <c r="DZ121" i="3"/>
  <c r="DY121" i="3"/>
  <c r="EA120" i="3"/>
  <c r="DZ120" i="3"/>
  <c r="DY120" i="3"/>
  <c r="EA119" i="3"/>
  <c r="DZ119" i="3"/>
  <c r="DY119" i="3"/>
  <c r="EA118" i="3"/>
  <c r="DZ118" i="3"/>
  <c r="DY118" i="3"/>
  <c r="EA114" i="3"/>
  <c r="DZ114" i="3"/>
  <c r="DY114" i="3"/>
  <c r="EA113" i="3"/>
  <c r="DZ113" i="3"/>
  <c r="DY113" i="3"/>
  <c r="EA112" i="3"/>
  <c r="DZ112" i="3"/>
  <c r="DY112" i="3"/>
  <c r="EA111" i="3"/>
  <c r="DZ111" i="3"/>
  <c r="DY111" i="3"/>
  <c r="EA110" i="3"/>
  <c r="DZ110" i="3"/>
  <c r="DY110" i="3"/>
  <c r="EA109" i="3"/>
  <c r="DZ109" i="3"/>
  <c r="DY109" i="3"/>
  <c r="EA108" i="3"/>
  <c r="DZ108" i="3"/>
  <c r="DY108" i="3"/>
  <c r="EA107" i="3"/>
  <c r="DZ107" i="3"/>
  <c r="DY107" i="3"/>
  <c r="EA106" i="3"/>
  <c r="DZ106" i="3"/>
  <c r="DY106" i="3"/>
  <c r="EA105" i="3"/>
  <c r="DZ105" i="3"/>
  <c r="DY105" i="3"/>
  <c r="EA104" i="3"/>
  <c r="DZ104" i="3"/>
  <c r="DY104" i="3"/>
  <c r="EA101" i="3"/>
  <c r="DZ101" i="3"/>
  <c r="DY101" i="3"/>
  <c r="EA100" i="3"/>
  <c r="DZ100" i="3"/>
  <c r="DY100" i="3"/>
  <c r="EA99" i="3"/>
  <c r="DZ99" i="3"/>
  <c r="DY99" i="3"/>
  <c r="EA98" i="3"/>
  <c r="DZ98" i="3"/>
  <c r="DY98" i="3"/>
  <c r="EA97" i="3"/>
  <c r="DZ97" i="3"/>
  <c r="DY97" i="3"/>
  <c r="EA96" i="3"/>
  <c r="DZ96" i="3"/>
  <c r="DY96" i="3"/>
  <c r="EA95" i="3"/>
  <c r="DZ95" i="3"/>
  <c r="DY95" i="3"/>
  <c r="EA94" i="3"/>
  <c r="DZ94" i="3"/>
  <c r="DY94" i="3"/>
  <c r="EA93" i="3"/>
  <c r="DZ93" i="3"/>
  <c r="DY93" i="3"/>
  <c r="EA92" i="3"/>
  <c r="DZ92" i="3"/>
  <c r="DY92" i="3"/>
  <c r="EA91" i="3"/>
  <c r="DZ91" i="3"/>
  <c r="DY91" i="3"/>
  <c r="EA90" i="3"/>
  <c r="DZ90" i="3"/>
  <c r="DY90" i="3"/>
  <c r="EA89" i="3"/>
  <c r="DZ89" i="3"/>
  <c r="DY89" i="3"/>
  <c r="EA85" i="3"/>
  <c r="DZ85" i="3"/>
  <c r="DY85" i="3"/>
  <c r="EA84" i="3"/>
  <c r="DZ84" i="3"/>
  <c r="DY84" i="3"/>
  <c r="EA83" i="3"/>
  <c r="DZ83" i="3"/>
  <c r="DY83" i="3"/>
  <c r="EA82" i="3"/>
  <c r="DZ82" i="3"/>
  <c r="DY82" i="3"/>
  <c r="EA81" i="3"/>
  <c r="DZ81" i="3"/>
  <c r="DY81" i="3"/>
  <c r="EA80" i="3"/>
  <c r="DZ80" i="3"/>
  <c r="DY80" i="3"/>
  <c r="EA79" i="3"/>
  <c r="DZ79" i="3"/>
  <c r="DY79" i="3"/>
  <c r="EA78" i="3"/>
  <c r="DZ78" i="3"/>
  <c r="DY78" i="3"/>
  <c r="EA77" i="3"/>
  <c r="DZ77" i="3"/>
  <c r="DY77" i="3"/>
  <c r="EA76" i="3"/>
  <c r="DZ76" i="3"/>
  <c r="DY76" i="3"/>
  <c r="EA75" i="3"/>
  <c r="DZ75" i="3"/>
  <c r="DY75" i="3"/>
  <c r="EA74" i="3"/>
  <c r="DZ74" i="3"/>
  <c r="DY74" i="3"/>
  <c r="EA70" i="3"/>
  <c r="DZ70" i="3"/>
  <c r="DY70" i="3"/>
  <c r="EA69" i="3"/>
  <c r="DZ69" i="3"/>
  <c r="DY69" i="3"/>
  <c r="EA68" i="3"/>
  <c r="DZ68" i="3"/>
  <c r="DY68" i="3"/>
  <c r="EA67" i="3"/>
  <c r="DZ67" i="3"/>
  <c r="DY67" i="3"/>
  <c r="EA66" i="3"/>
  <c r="DZ66" i="3"/>
  <c r="DY66" i="3"/>
  <c r="EA65" i="3"/>
  <c r="DZ65" i="3"/>
  <c r="DY65" i="3"/>
  <c r="EA64" i="3"/>
  <c r="DZ64" i="3"/>
  <c r="DY64" i="3"/>
  <c r="EA63" i="3"/>
  <c r="DZ63" i="3"/>
  <c r="DY63" i="3"/>
  <c r="EA62" i="3"/>
  <c r="DZ62" i="3"/>
  <c r="DY62" i="3"/>
  <c r="EA61" i="3"/>
  <c r="DZ61" i="3"/>
  <c r="DY61" i="3"/>
  <c r="EA60" i="3"/>
  <c r="DZ60" i="3"/>
  <c r="DY60" i="3"/>
  <c r="EA59" i="3"/>
  <c r="DZ59" i="3"/>
  <c r="DY59" i="3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2" i="3"/>
  <c r="DZ12" i="3"/>
  <c r="DY12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129" i="3"/>
  <c r="DW129" i="3"/>
  <c r="DV129" i="3"/>
  <c r="DX128" i="3"/>
  <c r="DW128" i="3"/>
  <c r="DV128" i="3"/>
  <c r="DX127" i="3"/>
  <c r="DW127" i="3"/>
  <c r="DV127" i="3"/>
  <c r="DX126" i="3"/>
  <c r="DW126" i="3"/>
  <c r="DV126" i="3"/>
  <c r="DX125" i="3"/>
  <c r="DW125" i="3"/>
  <c r="DV125" i="3"/>
  <c r="DX124" i="3"/>
  <c r="DW124" i="3"/>
  <c r="DV124" i="3"/>
  <c r="DX123" i="3"/>
  <c r="DW123" i="3"/>
  <c r="DV123" i="3"/>
  <c r="DX122" i="3"/>
  <c r="DW122" i="3"/>
  <c r="DV122" i="3"/>
  <c r="DX121" i="3"/>
  <c r="DW121" i="3"/>
  <c r="DV121" i="3"/>
  <c r="DX120" i="3"/>
  <c r="DW120" i="3"/>
  <c r="DV120" i="3"/>
  <c r="DX119" i="3"/>
  <c r="DW119" i="3"/>
  <c r="DV119" i="3"/>
  <c r="DX118" i="3"/>
  <c r="DW118" i="3"/>
  <c r="DV118" i="3"/>
  <c r="DX115" i="3"/>
  <c r="DW115" i="3"/>
  <c r="DV115" i="3"/>
  <c r="DX114" i="3"/>
  <c r="DW114" i="3"/>
  <c r="DV114" i="3"/>
  <c r="DX113" i="3"/>
  <c r="DW113" i="3"/>
  <c r="DV113" i="3"/>
  <c r="DX112" i="3"/>
  <c r="DW112" i="3"/>
  <c r="DV112" i="3"/>
  <c r="DX111" i="3"/>
  <c r="DW111" i="3"/>
  <c r="DV111" i="3"/>
  <c r="DX110" i="3"/>
  <c r="DW110" i="3"/>
  <c r="DV110" i="3"/>
  <c r="DX109" i="3"/>
  <c r="DW109" i="3"/>
  <c r="DV109" i="3"/>
  <c r="DX108" i="3"/>
  <c r="DW108" i="3"/>
  <c r="DV108" i="3"/>
  <c r="DX107" i="3"/>
  <c r="DW107" i="3"/>
  <c r="DV107" i="3"/>
  <c r="DX106" i="3"/>
  <c r="DW106" i="3"/>
  <c r="DV106" i="3"/>
  <c r="DX105" i="3"/>
  <c r="DW105" i="3"/>
  <c r="DV105" i="3"/>
  <c r="DX104" i="3"/>
  <c r="DW104" i="3"/>
  <c r="DV104" i="3"/>
  <c r="DX100" i="3"/>
  <c r="DW100" i="3"/>
  <c r="DV100" i="3"/>
  <c r="DX99" i="3"/>
  <c r="DW99" i="3"/>
  <c r="DV99" i="3"/>
  <c r="DX98" i="3"/>
  <c r="DW98" i="3"/>
  <c r="DV98" i="3"/>
  <c r="DX97" i="3"/>
  <c r="DW97" i="3"/>
  <c r="DV97" i="3"/>
  <c r="DX96" i="3"/>
  <c r="DW96" i="3"/>
  <c r="DV96" i="3"/>
  <c r="DX95" i="3"/>
  <c r="DW95" i="3"/>
  <c r="DV95" i="3"/>
  <c r="DX94" i="3"/>
  <c r="DW94" i="3"/>
  <c r="DV94" i="3"/>
  <c r="DX93" i="3"/>
  <c r="DW93" i="3"/>
  <c r="DV93" i="3"/>
  <c r="DX92" i="3"/>
  <c r="DW92" i="3"/>
  <c r="DV92" i="3"/>
  <c r="DX91" i="3"/>
  <c r="DW91" i="3"/>
  <c r="DV91" i="3"/>
  <c r="DX90" i="3"/>
  <c r="DW90" i="3"/>
  <c r="DV90" i="3"/>
  <c r="DX89" i="3"/>
  <c r="DW89" i="3"/>
  <c r="DV89" i="3"/>
  <c r="DX86" i="3"/>
  <c r="DW86" i="3"/>
  <c r="DV86" i="3"/>
  <c r="DX85" i="3"/>
  <c r="DW85" i="3"/>
  <c r="DV85" i="3"/>
  <c r="DX84" i="3"/>
  <c r="DW84" i="3"/>
  <c r="DV84" i="3"/>
  <c r="DX83" i="3"/>
  <c r="DW83" i="3"/>
  <c r="DV83" i="3"/>
  <c r="DX82" i="3"/>
  <c r="DW82" i="3"/>
  <c r="DV82" i="3"/>
  <c r="DX81" i="3"/>
  <c r="DW81" i="3"/>
  <c r="DV81" i="3"/>
  <c r="DX80" i="3"/>
  <c r="DW80" i="3"/>
  <c r="DV80" i="3"/>
  <c r="DX79" i="3"/>
  <c r="DW79" i="3"/>
  <c r="DV79" i="3"/>
  <c r="DX78" i="3"/>
  <c r="DW78" i="3"/>
  <c r="DV78" i="3"/>
  <c r="DX77" i="3"/>
  <c r="DW77" i="3"/>
  <c r="DV77" i="3"/>
  <c r="DX76" i="3"/>
  <c r="DW76" i="3"/>
  <c r="DV76" i="3"/>
  <c r="DX75" i="3"/>
  <c r="DW75" i="3"/>
  <c r="DV75" i="3"/>
  <c r="DX74" i="3"/>
  <c r="DW74" i="3"/>
  <c r="DV74" i="3"/>
  <c r="DX70" i="3"/>
  <c r="DW70" i="3"/>
  <c r="DV70" i="3"/>
  <c r="DX69" i="3"/>
  <c r="DW69" i="3"/>
  <c r="DV69" i="3"/>
  <c r="DX68" i="3"/>
  <c r="DW68" i="3"/>
  <c r="DV68" i="3"/>
  <c r="DX67" i="3"/>
  <c r="DW67" i="3"/>
  <c r="DV67" i="3"/>
  <c r="DX66" i="3"/>
  <c r="DW66" i="3"/>
  <c r="DV66" i="3"/>
  <c r="DX65" i="3"/>
  <c r="DW65" i="3"/>
  <c r="DV65" i="3"/>
  <c r="DX64" i="3"/>
  <c r="DW64" i="3"/>
  <c r="DV64" i="3"/>
  <c r="DX63" i="3"/>
  <c r="DW63" i="3"/>
  <c r="DV63" i="3"/>
  <c r="DX62" i="3"/>
  <c r="DW62" i="3"/>
  <c r="DV62" i="3"/>
  <c r="DX61" i="3"/>
  <c r="DW61" i="3"/>
  <c r="DV61" i="3"/>
  <c r="DX60" i="3"/>
  <c r="DW60" i="3"/>
  <c r="DV60" i="3"/>
  <c r="DX59" i="3"/>
  <c r="DW59" i="3"/>
  <c r="DV59" i="3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2" i="3"/>
  <c r="DW12" i="3"/>
  <c r="DV12" i="3"/>
  <c r="DX11" i="3"/>
  <c r="DW11" i="3"/>
  <c r="DV11" i="3"/>
  <c r="DX10" i="3"/>
  <c r="DW10" i="3"/>
  <c r="DV10" i="3"/>
  <c r="DX9" i="3"/>
  <c r="DW9" i="3"/>
  <c r="CS3" i="2" s="1"/>
  <c r="DV9" i="3"/>
  <c r="DX8" i="3"/>
  <c r="DW8" i="3"/>
  <c r="DV8" i="3"/>
  <c r="DX7" i="3"/>
  <c r="DW7" i="3"/>
  <c r="DV7" i="3"/>
  <c r="DX6" i="3"/>
  <c r="DW6" i="3"/>
  <c r="DV6" i="3"/>
  <c r="DX5" i="3"/>
  <c r="DW5" i="3"/>
  <c r="CR3" i="2" s="1"/>
  <c r="DV5" i="3"/>
  <c r="DX4" i="3"/>
  <c r="DW4" i="3"/>
  <c r="DV4" i="3"/>
  <c r="DX3" i="3"/>
  <c r="DW3" i="3"/>
  <c r="DV3" i="3"/>
  <c r="DX2" i="3"/>
  <c r="CS4" i="2" s="1"/>
  <c r="DW2" i="3"/>
  <c r="DV2" i="3"/>
  <c r="CS2" i="2" s="1"/>
  <c r="DU130" i="3"/>
  <c r="DT130" i="3"/>
  <c r="DS130" i="3"/>
  <c r="DU129" i="3"/>
  <c r="DT129" i="3"/>
  <c r="DS129" i="3"/>
  <c r="DU128" i="3"/>
  <c r="DT128" i="3"/>
  <c r="DS128" i="3"/>
  <c r="DU127" i="3"/>
  <c r="DT127" i="3"/>
  <c r="DS127" i="3"/>
  <c r="DU126" i="3"/>
  <c r="DT126" i="3"/>
  <c r="DS126" i="3"/>
  <c r="DU125" i="3"/>
  <c r="DT125" i="3"/>
  <c r="DS125" i="3"/>
  <c r="DU124" i="3"/>
  <c r="DT124" i="3"/>
  <c r="DS124" i="3"/>
  <c r="DU123" i="3"/>
  <c r="DT123" i="3"/>
  <c r="DS123" i="3"/>
  <c r="DU122" i="3"/>
  <c r="DT122" i="3"/>
  <c r="DS122" i="3"/>
  <c r="DU121" i="3"/>
  <c r="DT121" i="3"/>
  <c r="DS121" i="3"/>
  <c r="DU120" i="3"/>
  <c r="DT120" i="3"/>
  <c r="DS120" i="3"/>
  <c r="DU119" i="3"/>
  <c r="DT119" i="3"/>
  <c r="DS119" i="3"/>
  <c r="DU118" i="3"/>
  <c r="DT118" i="3"/>
  <c r="DS118" i="3"/>
  <c r="DU115" i="3"/>
  <c r="DT115" i="3"/>
  <c r="DS115" i="3"/>
  <c r="DU114" i="3"/>
  <c r="DT114" i="3"/>
  <c r="DS114" i="3"/>
  <c r="DU113" i="3"/>
  <c r="DT113" i="3"/>
  <c r="DS113" i="3"/>
  <c r="DU112" i="3"/>
  <c r="DT112" i="3"/>
  <c r="DS112" i="3"/>
  <c r="DU111" i="3"/>
  <c r="DT111" i="3"/>
  <c r="DS111" i="3"/>
  <c r="DU110" i="3"/>
  <c r="DT110" i="3"/>
  <c r="DS110" i="3"/>
  <c r="DU109" i="3"/>
  <c r="DT109" i="3"/>
  <c r="DS109" i="3"/>
  <c r="DU108" i="3"/>
  <c r="DT108" i="3"/>
  <c r="DS108" i="3"/>
  <c r="DU107" i="3"/>
  <c r="DT107" i="3"/>
  <c r="DS107" i="3"/>
  <c r="DU106" i="3"/>
  <c r="DT106" i="3"/>
  <c r="DS106" i="3"/>
  <c r="DU105" i="3"/>
  <c r="DT105" i="3"/>
  <c r="DS105" i="3"/>
  <c r="DU104" i="3"/>
  <c r="DT104" i="3"/>
  <c r="DS104" i="3"/>
  <c r="DU101" i="3"/>
  <c r="DT101" i="3"/>
  <c r="DS101" i="3"/>
  <c r="DU100" i="3"/>
  <c r="DT100" i="3"/>
  <c r="DS100" i="3"/>
  <c r="DU99" i="3"/>
  <c r="DT99" i="3"/>
  <c r="DS99" i="3"/>
  <c r="DU98" i="3"/>
  <c r="DT98" i="3"/>
  <c r="DS98" i="3"/>
  <c r="DU97" i="3"/>
  <c r="DT97" i="3"/>
  <c r="DS97" i="3"/>
  <c r="DU96" i="3"/>
  <c r="DT96" i="3"/>
  <c r="DS96" i="3"/>
  <c r="DU95" i="3"/>
  <c r="DT95" i="3"/>
  <c r="DS95" i="3"/>
  <c r="DU94" i="3"/>
  <c r="DT94" i="3"/>
  <c r="DS94" i="3"/>
  <c r="DU93" i="3"/>
  <c r="DT93" i="3"/>
  <c r="DS93" i="3"/>
  <c r="DU92" i="3"/>
  <c r="DT92" i="3"/>
  <c r="DS92" i="3"/>
  <c r="DU91" i="3"/>
  <c r="DT91" i="3"/>
  <c r="DS91" i="3"/>
  <c r="DU90" i="3"/>
  <c r="DT90" i="3"/>
  <c r="DS90" i="3"/>
  <c r="DU89" i="3"/>
  <c r="DT89" i="3"/>
  <c r="DS89" i="3"/>
  <c r="DU86" i="3"/>
  <c r="DT86" i="3"/>
  <c r="DS86" i="3"/>
  <c r="DU85" i="3"/>
  <c r="DT85" i="3"/>
  <c r="DS85" i="3"/>
  <c r="DU84" i="3"/>
  <c r="DT84" i="3"/>
  <c r="DS84" i="3"/>
  <c r="DU83" i="3"/>
  <c r="DT83" i="3"/>
  <c r="DS83" i="3"/>
  <c r="DU82" i="3"/>
  <c r="DT82" i="3"/>
  <c r="DS82" i="3"/>
  <c r="DU81" i="3"/>
  <c r="DT81" i="3"/>
  <c r="DS81" i="3"/>
  <c r="DU80" i="3"/>
  <c r="DT80" i="3"/>
  <c r="DS80" i="3"/>
  <c r="DU79" i="3"/>
  <c r="DT79" i="3"/>
  <c r="DS79" i="3"/>
  <c r="DU78" i="3"/>
  <c r="DT78" i="3"/>
  <c r="DS78" i="3"/>
  <c r="DU77" i="3"/>
  <c r="DT77" i="3"/>
  <c r="DS77" i="3"/>
  <c r="DU76" i="3"/>
  <c r="DT76" i="3"/>
  <c r="DS76" i="3"/>
  <c r="DU75" i="3"/>
  <c r="DT75" i="3"/>
  <c r="DS75" i="3"/>
  <c r="DU74" i="3"/>
  <c r="DT74" i="3"/>
  <c r="DS74" i="3"/>
  <c r="DU71" i="3"/>
  <c r="DT71" i="3"/>
  <c r="DS71" i="3"/>
  <c r="DU70" i="3"/>
  <c r="DT70" i="3"/>
  <c r="DS70" i="3"/>
  <c r="DU69" i="3"/>
  <c r="DT69" i="3"/>
  <c r="DS69" i="3"/>
  <c r="DU68" i="3"/>
  <c r="DT68" i="3"/>
  <c r="DS68" i="3"/>
  <c r="DU67" i="3"/>
  <c r="DT67" i="3"/>
  <c r="DS67" i="3"/>
  <c r="DU66" i="3"/>
  <c r="DT66" i="3"/>
  <c r="DS66" i="3"/>
  <c r="DU65" i="3"/>
  <c r="DT65" i="3"/>
  <c r="DS65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60" i="3"/>
  <c r="DT60" i="3"/>
  <c r="DS60" i="3"/>
  <c r="DU59" i="3"/>
  <c r="DT59" i="3"/>
  <c r="DS59" i="3"/>
  <c r="DU57" i="3"/>
  <c r="DT57" i="3"/>
  <c r="DS57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CO4" i="2" s="1"/>
  <c r="DT4" i="3"/>
  <c r="DS4" i="3"/>
  <c r="DU3" i="3"/>
  <c r="DT3" i="3"/>
  <c r="DS3" i="3"/>
  <c r="DU2" i="3"/>
  <c r="CP4" i="2" s="1"/>
  <c r="DT2" i="3"/>
  <c r="CP3" i="2" s="1"/>
  <c r="DS2" i="3"/>
  <c r="CP2" i="2" s="1"/>
  <c r="DR131" i="3"/>
  <c r="DQ131" i="3"/>
  <c r="DP131" i="3"/>
  <c r="DR130" i="3"/>
  <c r="DQ130" i="3"/>
  <c r="DP130" i="3"/>
  <c r="DR129" i="3"/>
  <c r="DQ129" i="3"/>
  <c r="DP129" i="3"/>
  <c r="DR128" i="3"/>
  <c r="DQ128" i="3"/>
  <c r="DP128" i="3"/>
  <c r="DR127" i="3"/>
  <c r="DQ127" i="3"/>
  <c r="DP127" i="3"/>
  <c r="DR126" i="3"/>
  <c r="DQ126" i="3"/>
  <c r="DP126" i="3"/>
  <c r="DR125" i="3"/>
  <c r="DQ125" i="3"/>
  <c r="DP125" i="3"/>
  <c r="DR124" i="3"/>
  <c r="DQ124" i="3"/>
  <c r="DP124" i="3"/>
  <c r="DR123" i="3"/>
  <c r="DQ123" i="3"/>
  <c r="DP123" i="3"/>
  <c r="DR122" i="3"/>
  <c r="DQ122" i="3"/>
  <c r="DP122" i="3"/>
  <c r="DR121" i="3"/>
  <c r="DQ121" i="3"/>
  <c r="DP121" i="3"/>
  <c r="DR120" i="3"/>
  <c r="DQ120" i="3"/>
  <c r="DP120" i="3"/>
  <c r="DR119" i="3"/>
  <c r="DQ119" i="3"/>
  <c r="DP119" i="3"/>
  <c r="DR118" i="3"/>
  <c r="DQ118" i="3"/>
  <c r="DP118" i="3"/>
  <c r="DR115" i="3"/>
  <c r="DQ115" i="3"/>
  <c r="DP115" i="3"/>
  <c r="DR114" i="3"/>
  <c r="DQ114" i="3"/>
  <c r="DP114" i="3"/>
  <c r="DR113" i="3"/>
  <c r="DQ113" i="3"/>
  <c r="DP113" i="3"/>
  <c r="DR112" i="3"/>
  <c r="DQ112" i="3"/>
  <c r="DP112" i="3"/>
  <c r="DR111" i="3"/>
  <c r="DQ111" i="3"/>
  <c r="DP111" i="3"/>
  <c r="DR110" i="3"/>
  <c r="DQ110" i="3"/>
  <c r="DP110" i="3"/>
  <c r="DR109" i="3"/>
  <c r="DQ109" i="3"/>
  <c r="DP109" i="3"/>
  <c r="DR108" i="3"/>
  <c r="DQ108" i="3"/>
  <c r="DP108" i="3"/>
  <c r="DR107" i="3"/>
  <c r="DQ107" i="3"/>
  <c r="DP107" i="3"/>
  <c r="DR106" i="3"/>
  <c r="DQ106" i="3"/>
  <c r="DP106" i="3"/>
  <c r="DR105" i="3"/>
  <c r="DQ105" i="3"/>
  <c r="DP105" i="3"/>
  <c r="DR104" i="3"/>
  <c r="DQ104" i="3"/>
  <c r="DP104" i="3"/>
  <c r="DR102" i="3"/>
  <c r="DQ102" i="3"/>
  <c r="DP102" i="3"/>
  <c r="DR101" i="3"/>
  <c r="DQ101" i="3"/>
  <c r="DP101" i="3"/>
  <c r="DR100" i="3"/>
  <c r="DQ100" i="3"/>
  <c r="DP100" i="3"/>
  <c r="DR99" i="3"/>
  <c r="DQ99" i="3"/>
  <c r="DP99" i="3"/>
  <c r="DR98" i="3"/>
  <c r="DQ98" i="3"/>
  <c r="DP98" i="3"/>
  <c r="DR97" i="3"/>
  <c r="DQ97" i="3"/>
  <c r="DP97" i="3"/>
  <c r="DR96" i="3"/>
  <c r="DQ96" i="3"/>
  <c r="DP96" i="3"/>
  <c r="DR95" i="3"/>
  <c r="DQ95" i="3"/>
  <c r="DP95" i="3"/>
  <c r="DR94" i="3"/>
  <c r="DQ94" i="3"/>
  <c r="DP94" i="3"/>
  <c r="DR93" i="3"/>
  <c r="DQ93" i="3"/>
  <c r="DP93" i="3"/>
  <c r="DR92" i="3"/>
  <c r="DQ92" i="3"/>
  <c r="DP92" i="3"/>
  <c r="DR91" i="3"/>
  <c r="DQ91" i="3"/>
  <c r="DP91" i="3"/>
  <c r="DR90" i="3"/>
  <c r="DQ90" i="3"/>
  <c r="DP90" i="3"/>
  <c r="DR89" i="3"/>
  <c r="DQ89" i="3"/>
  <c r="DP89" i="3"/>
  <c r="DR86" i="3"/>
  <c r="DQ86" i="3"/>
  <c r="DP86" i="3"/>
  <c r="DR85" i="3"/>
  <c r="DQ85" i="3"/>
  <c r="DP85" i="3"/>
  <c r="DR84" i="3"/>
  <c r="DQ84" i="3"/>
  <c r="DP84" i="3"/>
  <c r="DR83" i="3"/>
  <c r="DQ83" i="3"/>
  <c r="DP83" i="3"/>
  <c r="DR82" i="3"/>
  <c r="DQ82" i="3"/>
  <c r="DP82" i="3"/>
  <c r="DR81" i="3"/>
  <c r="DQ81" i="3"/>
  <c r="DP81" i="3"/>
  <c r="DR80" i="3"/>
  <c r="DQ80" i="3"/>
  <c r="DP80" i="3"/>
  <c r="DR79" i="3"/>
  <c r="DQ79" i="3"/>
  <c r="DP79" i="3"/>
  <c r="DR78" i="3"/>
  <c r="DQ78" i="3"/>
  <c r="DP78" i="3"/>
  <c r="DR77" i="3"/>
  <c r="DQ77" i="3"/>
  <c r="DP77" i="3"/>
  <c r="DR76" i="3"/>
  <c r="DQ76" i="3"/>
  <c r="DP76" i="3"/>
  <c r="DR75" i="3"/>
  <c r="DQ75" i="3"/>
  <c r="DP75" i="3"/>
  <c r="DR74" i="3"/>
  <c r="DQ74" i="3"/>
  <c r="DP74" i="3"/>
  <c r="DR71" i="3"/>
  <c r="DQ71" i="3"/>
  <c r="DP71" i="3"/>
  <c r="DR70" i="3"/>
  <c r="DQ70" i="3"/>
  <c r="DP70" i="3"/>
  <c r="DR69" i="3"/>
  <c r="DQ69" i="3"/>
  <c r="DP69" i="3"/>
  <c r="DR68" i="3"/>
  <c r="DQ68" i="3"/>
  <c r="DP68" i="3"/>
  <c r="DR67" i="3"/>
  <c r="DQ67" i="3"/>
  <c r="DP67" i="3"/>
  <c r="DR66" i="3"/>
  <c r="DQ66" i="3"/>
  <c r="DP66" i="3"/>
  <c r="DR65" i="3"/>
  <c r="DQ65" i="3"/>
  <c r="DP65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60" i="3"/>
  <c r="DQ60" i="3"/>
  <c r="DP60" i="3"/>
  <c r="DR59" i="3"/>
  <c r="DQ59" i="3"/>
  <c r="DP59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CM2" i="2" s="1"/>
  <c r="DR5" i="3"/>
  <c r="DQ5" i="3"/>
  <c r="DP5" i="3"/>
  <c r="DR4" i="3"/>
  <c r="CM4" i="2" s="1"/>
  <c r="DQ4" i="3"/>
  <c r="DP4" i="3"/>
  <c r="DR3" i="3"/>
  <c r="DQ3" i="3"/>
  <c r="CM3" i="2" s="1"/>
  <c r="DP3" i="3"/>
  <c r="DR2" i="3"/>
  <c r="CL4" i="2" s="1"/>
  <c r="DQ2" i="3"/>
  <c r="DP2" i="3"/>
  <c r="CL2" i="2" s="1"/>
  <c r="DN129" i="3"/>
  <c r="DM129" i="3"/>
  <c r="DL129" i="3"/>
  <c r="DN128" i="3"/>
  <c r="DM128" i="3"/>
  <c r="DL128" i="3"/>
  <c r="DN127" i="3"/>
  <c r="DM127" i="3"/>
  <c r="DL127" i="3"/>
  <c r="DN126" i="3"/>
  <c r="DM126" i="3"/>
  <c r="DL126" i="3"/>
  <c r="DN125" i="3"/>
  <c r="DM125" i="3"/>
  <c r="DL125" i="3"/>
  <c r="DN124" i="3"/>
  <c r="DM124" i="3"/>
  <c r="DL124" i="3"/>
  <c r="DN123" i="3"/>
  <c r="DM123" i="3"/>
  <c r="DL123" i="3"/>
  <c r="DN122" i="3"/>
  <c r="DM122" i="3"/>
  <c r="DL122" i="3"/>
  <c r="DN121" i="3"/>
  <c r="DM121" i="3"/>
  <c r="DL121" i="3"/>
  <c r="DN120" i="3"/>
  <c r="DM120" i="3"/>
  <c r="DL120" i="3"/>
  <c r="DN119" i="3"/>
  <c r="DM119" i="3"/>
  <c r="DL119" i="3"/>
  <c r="DN118" i="3"/>
  <c r="DM118" i="3"/>
  <c r="DL118" i="3"/>
  <c r="DN114" i="3"/>
  <c r="DM114" i="3"/>
  <c r="DL114" i="3"/>
  <c r="DN113" i="3"/>
  <c r="DM113" i="3"/>
  <c r="DL113" i="3"/>
  <c r="DN112" i="3"/>
  <c r="DM112" i="3"/>
  <c r="DL112" i="3"/>
  <c r="DN111" i="3"/>
  <c r="DM111" i="3"/>
  <c r="DL111" i="3"/>
  <c r="DN110" i="3"/>
  <c r="DM110" i="3"/>
  <c r="DL110" i="3"/>
  <c r="DN109" i="3"/>
  <c r="DM109" i="3"/>
  <c r="DL109" i="3"/>
  <c r="DN108" i="3"/>
  <c r="DM108" i="3"/>
  <c r="DL108" i="3"/>
  <c r="DN107" i="3"/>
  <c r="DM107" i="3"/>
  <c r="DL107" i="3"/>
  <c r="DN106" i="3"/>
  <c r="DM106" i="3"/>
  <c r="DL106" i="3"/>
  <c r="DN105" i="3"/>
  <c r="DM105" i="3"/>
  <c r="DL105" i="3"/>
  <c r="DN104" i="3"/>
  <c r="DM104" i="3"/>
  <c r="DL104" i="3"/>
  <c r="DN100" i="3"/>
  <c r="DM100" i="3"/>
  <c r="DL100" i="3"/>
  <c r="DN99" i="3"/>
  <c r="DM99" i="3"/>
  <c r="DL99" i="3"/>
  <c r="DN98" i="3"/>
  <c r="DM98" i="3"/>
  <c r="DL98" i="3"/>
  <c r="DN97" i="3"/>
  <c r="DM97" i="3"/>
  <c r="DL97" i="3"/>
  <c r="DN96" i="3"/>
  <c r="DM96" i="3"/>
  <c r="DL96" i="3"/>
  <c r="DN95" i="3"/>
  <c r="DM95" i="3"/>
  <c r="DL95" i="3"/>
  <c r="DN94" i="3"/>
  <c r="DM94" i="3"/>
  <c r="DL94" i="3"/>
  <c r="DN93" i="3"/>
  <c r="DM93" i="3"/>
  <c r="DL93" i="3"/>
  <c r="DN92" i="3"/>
  <c r="DM92" i="3"/>
  <c r="DL92" i="3"/>
  <c r="DN91" i="3"/>
  <c r="DM91" i="3"/>
  <c r="DL91" i="3"/>
  <c r="DN90" i="3"/>
  <c r="DM90" i="3"/>
  <c r="DL90" i="3"/>
  <c r="DN89" i="3"/>
  <c r="DM89" i="3"/>
  <c r="DL89" i="3"/>
  <c r="DN85" i="3"/>
  <c r="DM85" i="3"/>
  <c r="DL85" i="3"/>
  <c r="DN84" i="3"/>
  <c r="DM84" i="3"/>
  <c r="DL84" i="3"/>
  <c r="DN83" i="3"/>
  <c r="DM83" i="3"/>
  <c r="DL83" i="3"/>
  <c r="DN82" i="3"/>
  <c r="DM82" i="3"/>
  <c r="DL82" i="3"/>
  <c r="DN81" i="3"/>
  <c r="DM81" i="3"/>
  <c r="DL81" i="3"/>
  <c r="DN80" i="3"/>
  <c r="DM80" i="3"/>
  <c r="DL80" i="3"/>
  <c r="DN79" i="3"/>
  <c r="DM79" i="3"/>
  <c r="DL79" i="3"/>
  <c r="DN78" i="3"/>
  <c r="DM78" i="3"/>
  <c r="DL78" i="3"/>
  <c r="DN77" i="3"/>
  <c r="DM77" i="3"/>
  <c r="DL77" i="3"/>
  <c r="DN76" i="3"/>
  <c r="DM76" i="3"/>
  <c r="DL76" i="3"/>
  <c r="DN75" i="3"/>
  <c r="DM75" i="3"/>
  <c r="DL75" i="3"/>
  <c r="DN74" i="3"/>
  <c r="DM74" i="3"/>
  <c r="DL74" i="3"/>
  <c r="DN70" i="3"/>
  <c r="DM70" i="3"/>
  <c r="DL70" i="3"/>
  <c r="DN69" i="3"/>
  <c r="DM69" i="3"/>
  <c r="DL69" i="3"/>
  <c r="DN68" i="3"/>
  <c r="DM68" i="3"/>
  <c r="DL68" i="3"/>
  <c r="DN67" i="3"/>
  <c r="DM67" i="3"/>
  <c r="DL67" i="3"/>
  <c r="DN66" i="3"/>
  <c r="DM66" i="3"/>
  <c r="DL66" i="3"/>
  <c r="DN65" i="3"/>
  <c r="DM65" i="3"/>
  <c r="DL65" i="3"/>
  <c r="DN64" i="3"/>
  <c r="DM64" i="3"/>
  <c r="DL64" i="3"/>
  <c r="DN63" i="3"/>
  <c r="DM63" i="3"/>
  <c r="DL63" i="3"/>
  <c r="DN62" i="3"/>
  <c r="DM62" i="3"/>
  <c r="DL62" i="3"/>
  <c r="DN61" i="3"/>
  <c r="DM61" i="3"/>
  <c r="DL61" i="3"/>
  <c r="DN60" i="3"/>
  <c r="DM60" i="3"/>
  <c r="DL60" i="3"/>
  <c r="DN59" i="3"/>
  <c r="DM59" i="3"/>
  <c r="DL59" i="3"/>
  <c r="DN56" i="3"/>
  <c r="DM56" i="3"/>
  <c r="DL56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3" i="3"/>
  <c r="DM23" i="3"/>
  <c r="DL23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1" i="3"/>
  <c r="DM11" i="3"/>
  <c r="DL11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CI2" i="2" s="1"/>
  <c r="DN2" i="3"/>
  <c r="CI4" i="2" s="1"/>
  <c r="DM2" i="3"/>
  <c r="CI3" i="2" s="1"/>
  <c r="DL2" i="3"/>
  <c r="CH2" i="2" s="1"/>
  <c r="DK129" i="3"/>
  <c r="DJ129" i="3"/>
  <c r="DI129" i="3"/>
  <c r="DK128" i="3"/>
  <c r="DJ128" i="3"/>
  <c r="DI128" i="3"/>
  <c r="DK127" i="3"/>
  <c r="DJ127" i="3"/>
  <c r="DI127" i="3"/>
  <c r="DK126" i="3"/>
  <c r="DJ126" i="3"/>
  <c r="DI126" i="3"/>
  <c r="DK125" i="3"/>
  <c r="DJ125" i="3"/>
  <c r="DI125" i="3"/>
  <c r="DK124" i="3"/>
  <c r="DJ124" i="3"/>
  <c r="DI124" i="3"/>
  <c r="DK123" i="3"/>
  <c r="DJ123" i="3"/>
  <c r="DI123" i="3"/>
  <c r="DK122" i="3"/>
  <c r="DJ122" i="3"/>
  <c r="DI122" i="3"/>
  <c r="DK121" i="3"/>
  <c r="DJ121" i="3"/>
  <c r="DI121" i="3"/>
  <c r="DK120" i="3"/>
  <c r="DJ120" i="3"/>
  <c r="DI120" i="3"/>
  <c r="DK119" i="3"/>
  <c r="DJ119" i="3"/>
  <c r="DI119" i="3"/>
  <c r="DK118" i="3"/>
  <c r="DJ118" i="3"/>
  <c r="DI118" i="3"/>
  <c r="DK114" i="3"/>
  <c r="DJ114" i="3"/>
  <c r="DI114" i="3"/>
  <c r="DK113" i="3"/>
  <c r="DJ113" i="3"/>
  <c r="DI113" i="3"/>
  <c r="DK112" i="3"/>
  <c r="DJ112" i="3"/>
  <c r="DI112" i="3"/>
  <c r="DK111" i="3"/>
  <c r="DJ111" i="3"/>
  <c r="DI111" i="3"/>
  <c r="DK110" i="3"/>
  <c r="DJ110" i="3"/>
  <c r="DI110" i="3"/>
  <c r="DK109" i="3"/>
  <c r="DJ109" i="3"/>
  <c r="DI109" i="3"/>
  <c r="DK108" i="3"/>
  <c r="DJ108" i="3"/>
  <c r="DI108" i="3"/>
  <c r="DK107" i="3"/>
  <c r="DJ107" i="3"/>
  <c r="DI107" i="3"/>
  <c r="DK106" i="3"/>
  <c r="DJ106" i="3"/>
  <c r="DI106" i="3"/>
  <c r="DK105" i="3"/>
  <c r="DJ105" i="3"/>
  <c r="DI105" i="3"/>
  <c r="DK104" i="3"/>
  <c r="DJ104" i="3"/>
  <c r="DI104" i="3"/>
  <c r="DK100" i="3"/>
  <c r="DJ100" i="3"/>
  <c r="DI100" i="3"/>
  <c r="DK99" i="3"/>
  <c r="DJ99" i="3"/>
  <c r="DI99" i="3"/>
  <c r="DK98" i="3"/>
  <c r="DJ98" i="3"/>
  <c r="DI98" i="3"/>
  <c r="DK97" i="3"/>
  <c r="DJ97" i="3"/>
  <c r="DI97" i="3"/>
  <c r="DK96" i="3"/>
  <c r="DJ96" i="3"/>
  <c r="DI96" i="3"/>
  <c r="DK95" i="3"/>
  <c r="DJ95" i="3"/>
  <c r="DI95" i="3"/>
  <c r="DK94" i="3"/>
  <c r="DJ94" i="3"/>
  <c r="DI94" i="3"/>
  <c r="DK93" i="3"/>
  <c r="DJ93" i="3"/>
  <c r="DI93" i="3"/>
  <c r="DK92" i="3"/>
  <c r="DJ92" i="3"/>
  <c r="DI92" i="3"/>
  <c r="DK91" i="3"/>
  <c r="DJ91" i="3"/>
  <c r="DI91" i="3"/>
  <c r="DK90" i="3"/>
  <c r="DJ90" i="3"/>
  <c r="DI90" i="3"/>
  <c r="DK89" i="3"/>
  <c r="DJ89" i="3"/>
  <c r="DI89" i="3"/>
  <c r="DK85" i="3"/>
  <c r="DJ85" i="3"/>
  <c r="DI85" i="3"/>
  <c r="DK84" i="3"/>
  <c r="DJ84" i="3"/>
  <c r="DI84" i="3"/>
  <c r="DK83" i="3"/>
  <c r="DJ83" i="3"/>
  <c r="DI83" i="3"/>
  <c r="DK82" i="3"/>
  <c r="DJ82" i="3"/>
  <c r="DI82" i="3"/>
  <c r="DK81" i="3"/>
  <c r="DJ81" i="3"/>
  <c r="DI81" i="3"/>
  <c r="DK80" i="3"/>
  <c r="DJ80" i="3"/>
  <c r="DI80" i="3"/>
  <c r="DK79" i="3"/>
  <c r="DJ79" i="3"/>
  <c r="DI79" i="3"/>
  <c r="DK78" i="3"/>
  <c r="DJ78" i="3"/>
  <c r="DI78" i="3"/>
  <c r="DK77" i="3"/>
  <c r="DJ77" i="3"/>
  <c r="DI77" i="3"/>
  <c r="DK76" i="3"/>
  <c r="DJ76" i="3"/>
  <c r="DI76" i="3"/>
  <c r="DK75" i="3"/>
  <c r="DJ75" i="3"/>
  <c r="DI75" i="3"/>
  <c r="DK74" i="3"/>
  <c r="DJ74" i="3"/>
  <c r="DI74" i="3"/>
  <c r="DK69" i="3"/>
  <c r="DJ69" i="3"/>
  <c r="DI69" i="3"/>
  <c r="DK68" i="3"/>
  <c r="DJ68" i="3"/>
  <c r="DI68" i="3"/>
  <c r="DK67" i="3"/>
  <c r="DJ67" i="3"/>
  <c r="DI67" i="3"/>
  <c r="DK66" i="3"/>
  <c r="DJ66" i="3"/>
  <c r="DI66" i="3"/>
  <c r="DK65" i="3"/>
  <c r="DJ65" i="3"/>
  <c r="DI65" i="3"/>
  <c r="DK64" i="3"/>
  <c r="DJ64" i="3"/>
  <c r="DI64" i="3"/>
  <c r="DK63" i="3"/>
  <c r="DJ63" i="3"/>
  <c r="DI63" i="3"/>
  <c r="DK62" i="3"/>
  <c r="DJ62" i="3"/>
  <c r="DI62" i="3"/>
  <c r="DK61" i="3"/>
  <c r="DJ61" i="3"/>
  <c r="DI61" i="3"/>
  <c r="DK60" i="3"/>
  <c r="DJ60" i="3"/>
  <c r="DI60" i="3"/>
  <c r="DK59" i="3"/>
  <c r="DJ59" i="3"/>
  <c r="DI59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6" i="3"/>
  <c r="DJ26" i="3"/>
  <c r="DI26" i="3"/>
  <c r="DK25" i="3"/>
  <c r="DJ25" i="3"/>
  <c r="DI25" i="3"/>
  <c r="DK24" i="3"/>
  <c r="DJ24" i="3"/>
  <c r="DI24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2" i="3"/>
  <c r="DJ12" i="3"/>
  <c r="DI12" i="3"/>
  <c r="CF2" i="2" s="1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CF4" i="2" s="1"/>
  <c r="DJ6" i="3"/>
  <c r="DI6" i="3"/>
  <c r="DK5" i="3"/>
  <c r="DJ5" i="3"/>
  <c r="DI5" i="3"/>
  <c r="DK4" i="3"/>
  <c r="DJ4" i="3"/>
  <c r="DI4" i="3"/>
  <c r="DK3" i="3"/>
  <c r="DJ3" i="3"/>
  <c r="DI3" i="3"/>
  <c r="CE2" i="2" s="1"/>
  <c r="DK2" i="3"/>
  <c r="CE4" i="2" s="1"/>
  <c r="DJ2" i="3"/>
  <c r="CF3" i="2" s="1"/>
  <c r="DI2" i="3"/>
  <c r="DH130" i="3"/>
  <c r="DG130" i="3"/>
  <c r="DF130" i="3"/>
  <c r="DH129" i="3"/>
  <c r="DG129" i="3"/>
  <c r="DF129" i="3"/>
  <c r="DH128" i="3"/>
  <c r="DG128" i="3"/>
  <c r="DF128" i="3"/>
  <c r="DH127" i="3"/>
  <c r="DG127" i="3"/>
  <c r="DF127" i="3"/>
  <c r="DH126" i="3"/>
  <c r="DG126" i="3"/>
  <c r="DF126" i="3"/>
  <c r="DH125" i="3"/>
  <c r="DG125" i="3"/>
  <c r="DF125" i="3"/>
  <c r="DH124" i="3"/>
  <c r="DG124" i="3"/>
  <c r="DF124" i="3"/>
  <c r="DH123" i="3"/>
  <c r="DG123" i="3"/>
  <c r="DF123" i="3"/>
  <c r="DH122" i="3"/>
  <c r="DG122" i="3"/>
  <c r="DF122" i="3"/>
  <c r="DH121" i="3"/>
  <c r="DG121" i="3"/>
  <c r="DF121" i="3"/>
  <c r="DH120" i="3"/>
  <c r="DG120" i="3"/>
  <c r="DF120" i="3"/>
  <c r="DH119" i="3"/>
  <c r="DG119" i="3"/>
  <c r="DF119" i="3"/>
  <c r="DH118" i="3"/>
  <c r="DG118" i="3"/>
  <c r="DF118" i="3"/>
  <c r="DH114" i="3"/>
  <c r="DG114" i="3"/>
  <c r="DF114" i="3"/>
  <c r="DH113" i="3"/>
  <c r="DG113" i="3"/>
  <c r="DF113" i="3"/>
  <c r="DH112" i="3"/>
  <c r="DG112" i="3"/>
  <c r="DF112" i="3"/>
  <c r="DH111" i="3"/>
  <c r="DG111" i="3"/>
  <c r="DF111" i="3"/>
  <c r="DH110" i="3"/>
  <c r="DG110" i="3"/>
  <c r="DF110" i="3"/>
  <c r="DH109" i="3"/>
  <c r="DG109" i="3"/>
  <c r="DF109" i="3"/>
  <c r="DH108" i="3"/>
  <c r="DG108" i="3"/>
  <c r="DF108" i="3"/>
  <c r="DH107" i="3"/>
  <c r="DG107" i="3"/>
  <c r="DF107" i="3"/>
  <c r="DH106" i="3"/>
  <c r="DG106" i="3"/>
  <c r="DF106" i="3"/>
  <c r="DH105" i="3"/>
  <c r="DG105" i="3"/>
  <c r="DF105" i="3"/>
  <c r="DH104" i="3"/>
  <c r="DG104" i="3"/>
  <c r="DF104" i="3"/>
  <c r="DH101" i="3"/>
  <c r="DG101" i="3"/>
  <c r="DF101" i="3"/>
  <c r="DH100" i="3"/>
  <c r="DG100" i="3"/>
  <c r="DF100" i="3"/>
  <c r="DH99" i="3"/>
  <c r="DG99" i="3"/>
  <c r="DF99" i="3"/>
  <c r="DH98" i="3"/>
  <c r="DG98" i="3"/>
  <c r="DF98" i="3"/>
  <c r="DH97" i="3"/>
  <c r="DG97" i="3"/>
  <c r="DF97" i="3"/>
  <c r="DH96" i="3"/>
  <c r="DG96" i="3"/>
  <c r="DF96" i="3"/>
  <c r="DH95" i="3"/>
  <c r="DG95" i="3"/>
  <c r="DF95" i="3"/>
  <c r="DH94" i="3"/>
  <c r="DG94" i="3"/>
  <c r="DF94" i="3"/>
  <c r="DH93" i="3"/>
  <c r="DG93" i="3"/>
  <c r="DF93" i="3"/>
  <c r="DH92" i="3"/>
  <c r="DG92" i="3"/>
  <c r="DF92" i="3"/>
  <c r="DH91" i="3"/>
  <c r="DG91" i="3"/>
  <c r="DF91" i="3"/>
  <c r="DH90" i="3"/>
  <c r="DG90" i="3"/>
  <c r="DF90" i="3"/>
  <c r="DH89" i="3"/>
  <c r="DG89" i="3"/>
  <c r="DF89" i="3"/>
  <c r="DH85" i="3"/>
  <c r="DG85" i="3"/>
  <c r="DF85" i="3"/>
  <c r="DH84" i="3"/>
  <c r="DG84" i="3"/>
  <c r="DF84" i="3"/>
  <c r="DH83" i="3"/>
  <c r="DG83" i="3"/>
  <c r="DF83" i="3"/>
  <c r="DH82" i="3"/>
  <c r="DG82" i="3"/>
  <c r="DF82" i="3"/>
  <c r="DH81" i="3"/>
  <c r="DG81" i="3"/>
  <c r="DF81" i="3"/>
  <c r="DH80" i="3"/>
  <c r="DG80" i="3"/>
  <c r="DF80" i="3"/>
  <c r="DH79" i="3"/>
  <c r="DG79" i="3"/>
  <c r="DF79" i="3"/>
  <c r="DH78" i="3"/>
  <c r="DG78" i="3"/>
  <c r="DF78" i="3"/>
  <c r="DH77" i="3"/>
  <c r="DG77" i="3"/>
  <c r="DF77" i="3"/>
  <c r="DH76" i="3"/>
  <c r="DG76" i="3"/>
  <c r="DF76" i="3"/>
  <c r="DH75" i="3"/>
  <c r="DG75" i="3"/>
  <c r="DF75" i="3"/>
  <c r="DH74" i="3"/>
  <c r="DG74" i="3"/>
  <c r="DF74" i="3"/>
  <c r="DH70" i="3"/>
  <c r="DG70" i="3"/>
  <c r="DF70" i="3"/>
  <c r="DH69" i="3"/>
  <c r="DG69" i="3"/>
  <c r="DF69" i="3"/>
  <c r="DH68" i="3"/>
  <c r="DG68" i="3"/>
  <c r="DF68" i="3"/>
  <c r="DH67" i="3"/>
  <c r="DG67" i="3"/>
  <c r="DF67" i="3"/>
  <c r="DH66" i="3"/>
  <c r="DG66" i="3"/>
  <c r="DF66" i="3"/>
  <c r="DH65" i="3"/>
  <c r="DG65" i="3"/>
  <c r="DF65" i="3"/>
  <c r="DH64" i="3"/>
  <c r="DG64" i="3"/>
  <c r="DF64" i="3"/>
  <c r="DH63" i="3"/>
  <c r="DG63" i="3"/>
  <c r="DF63" i="3"/>
  <c r="DH62" i="3"/>
  <c r="DG62" i="3"/>
  <c r="DF62" i="3"/>
  <c r="DH61" i="3"/>
  <c r="DG61" i="3"/>
  <c r="DF61" i="3"/>
  <c r="DH60" i="3"/>
  <c r="DG60" i="3"/>
  <c r="DF60" i="3"/>
  <c r="DH59" i="3"/>
  <c r="DG59" i="3"/>
  <c r="DF59" i="3"/>
  <c r="DH56" i="3"/>
  <c r="DG56" i="3"/>
  <c r="DF56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2" i="3"/>
  <c r="DG12" i="3"/>
  <c r="DF12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DH2" i="3"/>
  <c r="CC4" i="2" s="1"/>
  <c r="DG2" i="3"/>
  <c r="CC3" i="2" s="1"/>
  <c r="DF2" i="3"/>
  <c r="CC2" i="2" s="1"/>
  <c r="DE130" i="3"/>
  <c r="DD130" i="3"/>
  <c r="DC130" i="3"/>
  <c r="DE129" i="3"/>
  <c r="DD129" i="3"/>
  <c r="DC129" i="3"/>
  <c r="DE128" i="3"/>
  <c r="DD128" i="3"/>
  <c r="DC128" i="3"/>
  <c r="DE127" i="3"/>
  <c r="DD127" i="3"/>
  <c r="DC127" i="3"/>
  <c r="DE126" i="3"/>
  <c r="DD126" i="3"/>
  <c r="DC126" i="3"/>
  <c r="DE125" i="3"/>
  <c r="DD125" i="3"/>
  <c r="DC125" i="3"/>
  <c r="DE124" i="3"/>
  <c r="DD124" i="3"/>
  <c r="DC124" i="3"/>
  <c r="DE123" i="3"/>
  <c r="DD123" i="3"/>
  <c r="DC123" i="3"/>
  <c r="DE122" i="3"/>
  <c r="DD122" i="3"/>
  <c r="DC122" i="3"/>
  <c r="DE121" i="3"/>
  <c r="DD121" i="3"/>
  <c r="DC121" i="3"/>
  <c r="DE120" i="3"/>
  <c r="DD120" i="3"/>
  <c r="DC120" i="3"/>
  <c r="DE119" i="3"/>
  <c r="DD119" i="3"/>
  <c r="DC119" i="3"/>
  <c r="DE118" i="3"/>
  <c r="DD118" i="3"/>
  <c r="DC118" i="3"/>
  <c r="DE115" i="3"/>
  <c r="DD115" i="3"/>
  <c r="DC115" i="3"/>
  <c r="DE114" i="3"/>
  <c r="DD114" i="3"/>
  <c r="DC114" i="3"/>
  <c r="DE113" i="3"/>
  <c r="DD113" i="3"/>
  <c r="DC113" i="3"/>
  <c r="DE112" i="3"/>
  <c r="DD112" i="3"/>
  <c r="DC112" i="3"/>
  <c r="DE111" i="3"/>
  <c r="DD111" i="3"/>
  <c r="DC111" i="3"/>
  <c r="DE110" i="3"/>
  <c r="DD110" i="3"/>
  <c r="DC110" i="3"/>
  <c r="DE109" i="3"/>
  <c r="DD109" i="3"/>
  <c r="DC109" i="3"/>
  <c r="DE108" i="3"/>
  <c r="DD108" i="3"/>
  <c r="DC108" i="3"/>
  <c r="DE107" i="3"/>
  <c r="DD107" i="3"/>
  <c r="DC107" i="3"/>
  <c r="DE106" i="3"/>
  <c r="DD106" i="3"/>
  <c r="DC106" i="3"/>
  <c r="DE105" i="3"/>
  <c r="DD105" i="3"/>
  <c r="DC105" i="3"/>
  <c r="DE104" i="3"/>
  <c r="DD104" i="3"/>
  <c r="DC104" i="3"/>
  <c r="DE101" i="3"/>
  <c r="DD101" i="3"/>
  <c r="DC101" i="3"/>
  <c r="DE100" i="3"/>
  <c r="DD100" i="3"/>
  <c r="DC100" i="3"/>
  <c r="DE99" i="3"/>
  <c r="DD99" i="3"/>
  <c r="DC99" i="3"/>
  <c r="DE98" i="3"/>
  <c r="DD98" i="3"/>
  <c r="DC98" i="3"/>
  <c r="DE97" i="3"/>
  <c r="DD97" i="3"/>
  <c r="DC97" i="3"/>
  <c r="DE96" i="3"/>
  <c r="DD96" i="3"/>
  <c r="DC96" i="3"/>
  <c r="DE95" i="3"/>
  <c r="DD95" i="3"/>
  <c r="DC95" i="3"/>
  <c r="DE94" i="3"/>
  <c r="DD94" i="3"/>
  <c r="DC94" i="3"/>
  <c r="DE93" i="3"/>
  <c r="DD93" i="3"/>
  <c r="DC93" i="3"/>
  <c r="DE92" i="3"/>
  <c r="DD92" i="3"/>
  <c r="DC92" i="3"/>
  <c r="DE91" i="3"/>
  <c r="DD91" i="3"/>
  <c r="DC91" i="3"/>
  <c r="DE90" i="3"/>
  <c r="DD90" i="3"/>
  <c r="DC90" i="3"/>
  <c r="DE89" i="3"/>
  <c r="DD89" i="3"/>
  <c r="DC89" i="3"/>
  <c r="DE86" i="3"/>
  <c r="DD86" i="3"/>
  <c r="DC86" i="3"/>
  <c r="DE85" i="3"/>
  <c r="DD85" i="3"/>
  <c r="DC85" i="3"/>
  <c r="DE84" i="3"/>
  <c r="DD84" i="3"/>
  <c r="DC84" i="3"/>
  <c r="DE83" i="3"/>
  <c r="DD83" i="3"/>
  <c r="DC83" i="3"/>
  <c r="DE82" i="3"/>
  <c r="DD82" i="3"/>
  <c r="DC82" i="3"/>
  <c r="DE81" i="3"/>
  <c r="DD81" i="3"/>
  <c r="DC81" i="3"/>
  <c r="DE80" i="3"/>
  <c r="DD80" i="3"/>
  <c r="DC80" i="3"/>
  <c r="DE79" i="3"/>
  <c r="DD79" i="3"/>
  <c r="DC79" i="3"/>
  <c r="DE78" i="3"/>
  <c r="DD78" i="3"/>
  <c r="DC78" i="3"/>
  <c r="DE77" i="3"/>
  <c r="DD77" i="3"/>
  <c r="DC77" i="3"/>
  <c r="DE76" i="3"/>
  <c r="DD76" i="3"/>
  <c r="DC76" i="3"/>
  <c r="DE75" i="3"/>
  <c r="DD75" i="3"/>
  <c r="DC75" i="3"/>
  <c r="DE74" i="3"/>
  <c r="DD74" i="3"/>
  <c r="DC74" i="3"/>
  <c r="DE71" i="3"/>
  <c r="DD71" i="3"/>
  <c r="DC71" i="3"/>
  <c r="DE70" i="3"/>
  <c r="DD70" i="3"/>
  <c r="DC70" i="3"/>
  <c r="DE69" i="3"/>
  <c r="DD69" i="3"/>
  <c r="DC69" i="3"/>
  <c r="DE68" i="3"/>
  <c r="DD68" i="3"/>
  <c r="DC68" i="3"/>
  <c r="DE67" i="3"/>
  <c r="DD67" i="3"/>
  <c r="DC67" i="3"/>
  <c r="DE66" i="3"/>
  <c r="DD66" i="3"/>
  <c r="DC66" i="3"/>
  <c r="DE65" i="3"/>
  <c r="DD65" i="3"/>
  <c r="DC65" i="3"/>
  <c r="DE64" i="3"/>
  <c r="DD64" i="3"/>
  <c r="DC64" i="3"/>
  <c r="DE63" i="3"/>
  <c r="DD63" i="3"/>
  <c r="DC63" i="3"/>
  <c r="DE62" i="3"/>
  <c r="DD62" i="3"/>
  <c r="DC62" i="3"/>
  <c r="DE61" i="3"/>
  <c r="DD61" i="3"/>
  <c r="DC61" i="3"/>
  <c r="DE60" i="3"/>
  <c r="DD60" i="3"/>
  <c r="DC60" i="3"/>
  <c r="DE59" i="3"/>
  <c r="DD59" i="3"/>
  <c r="DC59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BZ2" i="2" s="1"/>
  <c r="DE4" i="3"/>
  <c r="DD4" i="3"/>
  <c r="DC4" i="3"/>
  <c r="DE3" i="3"/>
  <c r="BZ4" i="2" s="1"/>
  <c r="DD3" i="3"/>
  <c r="DC3" i="3"/>
  <c r="DE2" i="3"/>
  <c r="BY4" i="2" s="1"/>
  <c r="DD2" i="3"/>
  <c r="BZ3" i="2" s="1"/>
  <c r="DC2" i="3"/>
  <c r="BY2" i="2" s="1"/>
  <c r="BB10" i="2"/>
  <c r="BD129" i="3"/>
  <c r="AY129" i="3"/>
  <c r="BD128" i="3"/>
  <c r="AY128" i="3"/>
  <c r="BD127" i="3"/>
  <c r="AY127" i="3"/>
  <c r="BD126" i="3"/>
  <c r="AY126" i="3"/>
  <c r="BD125" i="3"/>
  <c r="AY125" i="3"/>
  <c r="BD124" i="3"/>
  <c r="AY124" i="3"/>
  <c r="BD123" i="3"/>
  <c r="AY123" i="3"/>
  <c r="BD122" i="3"/>
  <c r="AY122" i="3"/>
  <c r="BD121" i="3"/>
  <c r="AY121" i="3"/>
  <c r="BD120" i="3"/>
  <c r="AY120" i="3"/>
  <c r="BD119" i="3"/>
  <c r="AY119" i="3"/>
  <c r="BD118" i="3"/>
  <c r="AY118" i="3"/>
  <c r="BD114" i="3"/>
  <c r="AY114" i="3"/>
  <c r="BD113" i="3"/>
  <c r="AY113" i="3"/>
  <c r="BD112" i="3"/>
  <c r="AY112" i="3"/>
  <c r="BD111" i="3"/>
  <c r="AY111" i="3"/>
  <c r="BD110" i="3"/>
  <c r="AY110" i="3"/>
  <c r="BD109" i="3"/>
  <c r="AY109" i="3"/>
  <c r="BD108" i="3"/>
  <c r="AY108" i="3"/>
  <c r="BD107" i="3"/>
  <c r="AY107" i="3"/>
  <c r="BD106" i="3"/>
  <c r="AY106" i="3"/>
  <c r="BD105" i="3"/>
  <c r="AY105" i="3"/>
  <c r="BD104" i="3"/>
  <c r="AY104" i="3"/>
  <c r="BD100" i="3"/>
  <c r="AY100" i="3"/>
  <c r="BD99" i="3"/>
  <c r="AY99" i="3"/>
  <c r="BD98" i="3"/>
  <c r="AY98" i="3"/>
  <c r="BD97" i="3"/>
  <c r="AY97" i="3"/>
  <c r="BD96" i="3"/>
  <c r="AY96" i="3"/>
  <c r="BD95" i="3"/>
  <c r="AY95" i="3"/>
  <c r="BD94" i="3"/>
  <c r="AY94" i="3"/>
  <c r="BD93" i="3"/>
  <c r="AY93" i="3"/>
  <c r="BD92" i="3"/>
  <c r="AY92" i="3"/>
  <c r="BD91" i="3"/>
  <c r="AY91" i="3"/>
  <c r="BD90" i="3"/>
  <c r="AY90" i="3"/>
  <c r="BD89" i="3"/>
  <c r="AY89" i="3"/>
  <c r="BD85" i="3"/>
  <c r="AY85" i="3"/>
  <c r="BD84" i="3"/>
  <c r="AY84" i="3"/>
  <c r="BD83" i="3"/>
  <c r="AY83" i="3"/>
  <c r="BD82" i="3"/>
  <c r="AY82" i="3"/>
  <c r="BD81" i="3"/>
  <c r="AY81" i="3"/>
  <c r="BD80" i="3"/>
  <c r="AY80" i="3"/>
  <c r="BD79" i="3"/>
  <c r="AY79" i="3"/>
  <c r="BD78" i="3"/>
  <c r="AY78" i="3"/>
  <c r="BD77" i="3"/>
  <c r="AY77" i="3"/>
  <c r="BD76" i="3"/>
  <c r="AY76" i="3"/>
  <c r="BD75" i="3"/>
  <c r="AY75" i="3"/>
  <c r="BD74" i="3"/>
  <c r="AY74" i="3"/>
  <c r="BD70" i="3"/>
  <c r="AY70" i="3"/>
  <c r="BD69" i="3"/>
  <c r="AY69" i="3"/>
  <c r="BD68" i="3"/>
  <c r="AY68" i="3"/>
  <c r="BD67" i="3"/>
  <c r="AY67" i="3"/>
  <c r="BD66" i="3"/>
  <c r="AY66" i="3"/>
  <c r="BD65" i="3"/>
  <c r="AY65" i="3"/>
  <c r="BD64" i="3"/>
  <c r="AY64" i="3"/>
  <c r="BD63" i="3"/>
  <c r="AY63" i="3"/>
  <c r="BD62" i="3"/>
  <c r="AY62" i="3"/>
  <c r="BD61" i="3"/>
  <c r="AY61" i="3"/>
  <c r="BD60" i="3"/>
  <c r="AY60" i="3"/>
  <c r="BD59" i="3"/>
  <c r="AY59" i="3"/>
  <c r="BD56" i="3"/>
  <c r="AY56" i="3"/>
  <c r="BD55" i="3"/>
  <c r="AY55" i="3"/>
  <c r="BD54" i="3"/>
  <c r="AY54" i="3"/>
  <c r="BD53" i="3"/>
  <c r="AY53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5" i="3"/>
  <c r="AY45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4" i="3"/>
  <c r="AY34" i="3"/>
  <c r="BD33" i="3"/>
  <c r="AY33" i="3"/>
  <c r="BD32" i="3"/>
  <c r="AY32" i="3"/>
  <c r="BD31" i="3"/>
  <c r="AY31" i="3"/>
  <c r="BD30" i="3"/>
  <c r="AY30" i="3"/>
  <c r="BD27" i="3"/>
  <c r="AY27" i="3"/>
  <c r="BD26" i="3"/>
  <c r="AY26" i="3"/>
  <c r="BD25" i="3"/>
  <c r="AY25" i="3"/>
  <c r="BD24" i="3"/>
  <c r="AY24" i="3"/>
  <c r="BD23" i="3"/>
  <c r="AY23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1" i="3"/>
  <c r="AY11" i="3"/>
  <c r="BD10" i="3"/>
  <c r="AY10" i="3"/>
  <c r="BD9" i="3"/>
  <c r="AY9" i="3"/>
  <c r="BH10" i="2" s="1"/>
  <c r="BD8" i="3"/>
  <c r="AY8" i="3"/>
  <c r="BD7" i="3"/>
  <c r="AY7" i="3"/>
  <c r="BD6" i="3"/>
  <c r="BH11" i="2" s="1"/>
  <c r="AY6" i="3"/>
  <c r="BD5" i="3"/>
  <c r="AY5" i="3"/>
  <c r="BD4" i="3"/>
  <c r="BI11" i="2" s="1"/>
  <c r="AY4" i="3"/>
  <c r="BI10" i="2" s="1"/>
  <c r="BD3" i="3"/>
  <c r="AY3" i="3"/>
  <c r="BD2" i="3"/>
  <c r="AY2" i="3"/>
  <c r="BC129" i="3"/>
  <c r="AX129" i="3"/>
  <c r="BC128" i="3"/>
  <c r="AX128" i="3"/>
  <c r="BC127" i="3"/>
  <c r="AX127" i="3"/>
  <c r="BC126" i="3"/>
  <c r="AX126" i="3"/>
  <c r="BC125" i="3"/>
  <c r="AX125" i="3"/>
  <c r="BC124" i="3"/>
  <c r="AX124" i="3"/>
  <c r="BC123" i="3"/>
  <c r="AX123" i="3"/>
  <c r="BC122" i="3"/>
  <c r="AX122" i="3"/>
  <c r="BC121" i="3"/>
  <c r="AX121" i="3"/>
  <c r="BC120" i="3"/>
  <c r="AX120" i="3"/>
  <c r="BC119" i="3"/>
  <c r="AX119" i="3"/>
  <c r="BC118" i="3"/>
  <c r="AX118" i="3"/>
  <c r="BC114" i="3"/>
  <c r="AX114" i="3"/>
  <c r="BC113" i="3"/>
  <c r="AX113" i="3"/>
  <c r="BC112" i="3"/>
  <c r="AX112" i="3"/>
  <c r="BC111" i="3"/>
  <c r="AX111" i="3"/>
  <c r="BC110" i="3"/>
  <c r="AX110" i="3"/>
  <c r="BC109" i="3"/>
  <c r="AX109" i="3"/>
  <c r="BC108" i="3"/>
  <c r="AX108" i="3"/>
  <c r="BC107" i="3"/>
  <c r="AX107" i="3"/>
  <c r="BC106" i="3"/>
  <c r="AX106" i="3"/>
  <c r="BC105" i="3"/>
  <c r="AX105" i="3"/>
  <c r="BC104" i="3"/>
  <c r="AX104" i="3"/>
  <c r="BC100" i="3"/>
  <c r="AX100" i="3"/>
  <c r="BC99" i="3"/>
  <c r="AX99" i="3"/>
  <c r="BC98" i="3"/>
  <c r="AX98" i="3"/>
  <c r="BC97" i="3"/>
  <c r="AX97" i="3"/>
  <c r="BC96" i="3"/>
  <c r="AX96" i="3"/>
  <c r="BC95" i="3"/>
  <c r="AX95" i="3"/>
  <c r="BC94" i="3"/>
  <c r="AX94" i="3"/>
  <c r="BC93" i="3"/>
  <c r="AX93" i="3"/>
  <c r="BC92" i="3"/>
  <c r="AX92" i="3"/>
  <c r="BC91" i="3"/>
  <c r="AX91" i="3"/>
  <c r="BC90" i="3"/>
  <c r="AX90" i="3"/>
  <c r="BC89" i="3"/>
  <c r="AX89" i="3"/>
  <c r="BC85" i="3"/>
  <c r="AX85" i="3"/>
  <c r="BC84" i="3"/>
  <c r="AX84" i="3"/>
  <c r="BC83" i="3"/>
  <c r="AX83" i="3"/>
  <c r="BC82" i="3"/>
  <c r="AX82" i="3"/>
  <c r="BC81" i="3"/>
  <c r="AX81" i="3"/>
  <c r="BC80" i="3"/>
  <c r="AX80" i="3"/>
  <c r="BC79" i="3"/>
  <c r="AX79" i="3"/>
  <c r="BC78" i="3"/>
  <c r="AX78" i="3"/>
  <c r="BC77" i="3"/>
  <c r="AX77" i="3"/>
  <c r="BC76" i="3"/>
  <c r="AX76" i="3"/>
  <c r="BC75" i="3"/>
  <c r="AX75" i="3"/>
  <c r="BC74" i="3"/>
  <c r="AX74" i="3"/>
  <c r="BC69" i="3"/>
  <c r="AX69" i="3"/>
  <c r="BC68" i="3"/>
  <c r="AX68" i="3"/>
  <c r="BC67" i="3"/>
  <c r="AX67" i="3"/>
  <c r="BC66" i="3"/>
  <c r="AX66" i="3"/>
  <c r="BC65" i="3"/>
  <c r="AX65" i="3"/>
  <c r="BC64" i="3"/>
  <c r="AX64" i="3"/>
  <c r="BC63" i="3"/>
  <c r="AX63" i="3"/>
  <c r="BC62" i="3"/>
  <c r="AX62" i="3"/>
  <c r="BC61" i="3"/>
  <c r="AX61" i="3"/>
  <c r="BC60" i="3"/>
  <c r="AX60" i="3"/>
  <c r="BC59" i="3"/>
  <c r="AX59" i="3"/>
  <c r="BC55" i="3"/>
  <c r="AX55" i="3"/>
  <c r="BC54" i="3"/>
  <c r="AX54" i="3"/>
  <c r="BC53" i="3"/>
  <c r="AX53" i="3"/>
  <c r="BC52" i="3"/>
  <c r="AX52" i="3"/>
  <c r="BC51" i="3"/>
  <c r="AX51" i="3"/>
  <c r="BC50" i="3"/>
  <c r="AX50" i="3"/>
  <c r="BC49" i="3"/>
  <c r="AX49" i="3"/>
  <c r="BC48" i="3"/>
  <c r="AX48" i="3"/>
  <c r="BC47" i="3"/>
  <c r="AX47" i="3"/>
  <c r="BC46" i="3"/>
  <c r="AX46" i="3"/>
  <c r="BC45" i="3"/>
  <c r="AX45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4" i="3"/>
  <c r="AX34" i="3"/>
  <c r="BC33" i="3"/>
  <c r="AX33" i="3"/>
  <c r="BC32" i="3"/>
  <c r="AX32" i="3"/>
  <c r="BC31" i="3"/>
  <c r="AX31" i="3"/>
  <c r="BC30" i="3"/>
  <c r="AX30" i="3"/>
  <c r="BC26" i="3"/>
  <c r="AX26" i="3"/>
  <c r="BC25" i="3"/>
  <c r="AX25" i="3"/>
  <c r="BC24" i="3"/>
  <c r="AX24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2" i="3"/>
  <c r="AX12" i="3"/>
  <c r="BC11" i="3"/>
  <c r="AX11" i="3"/>
  <c r="BC10" i="3"/>
  <c r="AX10" i="3"/>
  <c r="BC9" i="3"/>
  <c r="AX9" i="3"/>
  <c r="BC8" i="3"/>
  <c r="AX8" i="3"/>
  <c r="BC7" i="3"/>
  <c r="AX7" i="3"/>
  <c r="BC6" i="3"/>
  <c r="BF11" i="2" s="1"/>
  <c r="AX6" i="3"/>
  <c r="BC5" i="3"/>
  <c r="AX5" i="3"/>
  <c r="BC4" i="3"/>
  <c r="BE11" i="2" s="1"/>
  <c r="AX4" i="3"/>
  <c r="BE10" i="2" s="1"/>
  <c r="BC3" i="3"/>
  <c r="AX3" i="3"/>
  <c r="BC2" i="3"/>
  <c r="AX2" i="3"/>
  <c r="BB130" i="3"/>
  <c r="AW130" i="3"/>
  <c r="BB129" i="3"/>
  <c r="AW129" i="3"/>
  <c r="BB128" i="3"/>
  <c r="AW128" i="3"/>
  <c r="BB127" i="3"/>
  <c r="AW127" i="3"/>
  <c r="BB126" i="3"/>
  <c r="AW126" i="3"/>
  <c r="BB125" i="3"/>
  <c r="AW125" i="3"/>
  <c r="BB124" i="3"/>
  <c r="AW124" i="3"/>
  <c r="BB123" i="3"/>
  <c r="AW123" i="3"/>
  <c r="BB122" i="3"/>
  <c r="AW122" i="3"/>
  <c r="BB121" i="3"/>
  <c r="AW121" i="3"/>
  <c r="BB120" i="3"/>
  <c r="AW120" i="3"/>
  <c r="BB119" i="3"/>
  <c r="AW119" i="3"/>
  <c r="BB118" i="3"/>
  <c r="AW118" i="3"/>
  <c r="BB114" i="3"/>
  <c r="AW114" i="3"/>
  <c r="BB113" i="3"/>
  <c r="AW113" i="3"/>
  <c r="BB112" i="3"/>
  <c r="AW112" i="3"/>
  <c r="BB111" i="3"/>
  <c r="AW111" i="3"/>
  <c r="BB110" i="3"/>
  <c r="AW110" i="3"/>
  <c r="BB109" i="3"/>
  <c r="AW109" i="3"/>
  <c r="BB108" i="3"/>
  <c r="AW108" i="3"/>
  <c r="BB107" i="3"/>
  <c r="AW107" i="3"/>
  <c r="BB106" i="3"/>
  <c r="AW106" i="3"/>
  <c r="BB105" i="3"/>
  <c r="AW105" i="3"/>
  <c r="BB104" i="3"/>
  <c r="AW104" i="3"/>
  <c r="BB101" i="3"/>
  <c r="AW101" i="3"/>
  <c r="BB100" i="3"/>
  <c r="AW100" i="3"/>
  <c r="BB99" i="3"/>
  <c r="AW99" i="3"/>
  <c r="BB98" i="3"/>
  <c r="AW98" i="3"/>
  <c r="BB97" i="3"/>
  <c r="AW97" i="3"/>
  <c r="BB96" i="3"/>
  <c r="AW96" i="3"/>
  <c r="BB95" i="3"/>
  <c r="AW95" i="3"/>
  <c r="BB94" i="3"/>
  <c r="AW94" i="3"/>
  <c r="BB93" i="3"/>
  <c r="AW93" i="3"/>
  <c r="BB92" i="3"/>
  <c r="AW92" i="3"/>
  <c r="BB91" i="3"/>
  <c r="AW91" i="3"/>
  <c r="BB90" i="3"/>
  <c r="AW90" i="3"/>
  <c r="BB89" i="3"/>
  <c r="AW89" i="3"/>
  <c r="BB85" i="3"/>
  <c r="AW85" i="3"/>
  <c r="BB84" i="3"/>
  <c r="AW84" i="3"/>
  <c r="BB83" i="3"/>
  <c r="AW83" i="3"/>
  <c r="BB82" i="3"/>
  <c r="AW82" i="3"/>
  <c r="BB81" i="3"/>
  <c r="AW81" i="3"/>
  <c r="BB80" i="3"/>
  <c r="AW80" i="3"/>
  <c r="BB79" i="3"/>
  <c r="AW79" i="3"/>
  <c r="BB78" i="3"/>
  <c r="AW78" i="3"/>
  <c r="BB77" i="3"/>
  <c r="AW77" i="3"/>
  <c r="BB76" i="3"/>
  <c r="AW76" i="3"/>
  <c r="BB75" i="3"/>
  <c r="AW75" i="3"/>
  <c r="BB74" i="3"/>
  <c r="AW74" i="3"/>
  <c r="BB70" i="3"/>
  <c r="AW70" i="3"/>
  <c r="BB69" i="3"/>
  <c r="AW69" i="3"/>
  <c r="BB68" i="3"/>
  <c r="AW68" i="3"/>
  <c r="BB67" i="3"/>
  <c r="AW67" i="3"/>
  <c r="BB66" i="3"/>
  <c r="AW66" i="3"/>
  <c r="BB65" i="3"/>
  <c r="AW65" i="3"/>
  <c r="BB64" i="3"/>
  <c r="AW64" i="3"/>
  <c r="BB63" i="3"/>
  <c r="AW63" i="3"/>
  <c r="BB62" i="3"/>
  <c r="AW62" i="3"/>
  <c r="BB61" i="3"/>
  <c r="AW61" i="3"/>
  <c r="BB60" i="3"/>
  <c r="AW60" i="3"/>
  <c r="BB59" i="3"/>
  <c r="AW59" i="3"/>
  <c r="BB56" i="3"/>
  <c r="AW56" i="3"/>
  <c r="BB55" i="3"/>
  <c r="AW55" i="3"/>
  <c r="BB54" i="3"/>
  <c r="AW54" i="3"/>
  <c r="BB53" i="3"/>
  <c r="AW53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6" i="3"/>
  <c r="AW46" i="3"/>
  <c r="BB45" i="3"/>
  <c r="AW45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7" i="3"/>
  <c r="AW27" i="3"/>
  <c r="BB26" i="3"/>
  <c r="AW26" i="3"/>
  <c r="BB25" i="3"/>
  <c r="AW25" i="3"/>
  <c r="BB24" i="3"/>
  <c r="AW24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2" i="3"/>
  <c r="AW12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C10" i="2" s="1"/>
  <c r="BB2" i="3"/>
  <c r="BB11" i="2" s="1"/>
  <c r="AW2" i="3"/>
  <c r="BA130" i="3"/>
  <c r="AV130" i="3"/>
  <c r="BA129" i="3"/>
  <c r="AV129" i="3"/>
  <c r="BA128" i="3"/>
  <c r="AV128" i="3"/>
  <c r="BA127" i="3"/>
  <c r="AV127" i="3"/>
  <c r="BA126" i="3"/>
  <c r="AV126" i="3"/>
  <c r="BA125" i="3"/>
  <c r="AV125" i="3"/>
  <c r="BA124" i="3"/>
  <c r="AV124" i="3"/>
  <c r="BA123" i="3"/>
  <c r="AV123" i="3"/>
  <c r="BA122" i="3"/>
  <c r="AV122" i="3"/>
  <c r="BA121" i="3"/>
  <c r="AV121" i="3"/>
  <c r="BA120" i="3"/>
  <c r="AV120" i="3"/>
  <c r="BA119" i="3"/>
  <c r="AV119" i="3"/>
  <c r="BA118" i="3"/>
  <c r="AV118" i="3"/>
  <c r="BA115" i="3"/>
  <c r="AV115" i="3"/>
  <c r="BA114" i="3"/>
  <c r="AV114" i="3"/>
  <c r="BA113" i="3"/>
  <c r="AV113" i="3"/>
  <c r="BA112" i="3"/>
  <c r="AV112" i="3"/>
  <c r="BA111" i="3"/>
  <c r="AV111" i="3"/>
  <c r="BA110" i="3"/>
  <c r="AV110" i="3"/>
  <c r="BA109" i="3"/>
  <c r="AV109" i="3"/>
  <c r="BA108" i="3"/>
  <c r="AV108" i="3"/>
  <c r="BA107" i="3"/>
  <c r="AV107" i="3"/>
  <c r="BA106" i="3"/>
  <c r="AV106" i="3"/>
  <c r="BA105" i="3"/>
  <c r="AV105" i="3"/>
  <c r="BA104" i="3"/>
  <c r="AV104" i="3"/>
  <c r="BA101" i="3"/>
  <c r="AV101" i="3"/>
  <c r="BA100" i="3"/>
  <c r="AV100" i="3"/>
  <c r="BA99" i="3"/>
  <c r="AV99" i="3"/>
  <c r="BA98" i="3"/>
  <c r="AV98" i="3"/>
  <c r="BA97" i="3"/>
  <c r="AV97" i="3"/>
  <c r="BA96" i="3"/>
  <c r="AV96" i="3"/>
  <c r="BA95" i="3"/>
  <c r="AV95" i="3"/>
  <c r="BA94" i="3"/>
  <c r="AV94" i="3"/>
  <c r="BA93" i="3"/>
  <c r="AV93" i="3"/>
  <c r="BA92" i="3"/>
  <c r="AV92" i="3"/>
  <c r="BA91" i="3"/>
  <c r="AV91" i="3"/>
  <c r="BA90" i="3"/>
  <c r="AV90" i="3"/>
  <c r="BA89" i="3"/>
  <c r="AV89" i="3"/>
  <c r="BA86" i="3"/>
  <c r="AV86" i="3"/>
  <c r="BA85" i="3"/>
  <c r="AV85" i="3"/>
  <c r="BA84" i="3"/>
  <c r="AV84" i="3"/>
  <c r="BA83" i="3"/>
  <c r="AV83" i="3"/>
  <c r="BA82" i="3"/>
  <c r="AV82" i="3"/>
  <c r="BA81" i="3"/>
  <c r="AV81" i="3"/>
  <c r="BA80" i="3"/>
  <c r="AV80" i="3"/>
  <c r="BA79" i="3"/>
  <c r="AV79" i="3"/>
  <c r="BA78" i="3"/>
  <c r="AV78" i="3"/>
  <c r="BA77" i="3"/>
  <c r="AV77" i="3"/>
  <c r="BA76" i="3"/>
  <c r="AV76" i="3"/>
  <c r="BA75" i="3"/>
  <c r="AV75" i="3"/>
  <c r="BA74" i="3"/>
  <c r="AV74" i="3"/>
  <c r="BA71" i="3"/>
  <c r="AV71" i="3"/>
  <c r="BA70" i="3"/>
  <c r="AV70" i="3"/>
  <c r="BA69" i="3"/>
  <c r="AV69" i="3"/>
  <c r="BA68" i="3"/>
  <c r="AV68" i="3"/>
  <c r="BA67" i="3"/>
  <c r="AV67" i="3"/>
  <c r="BA66" i="3"/>
  <c r="AV66" i="3"/>
  <c r="BA65" i="3"/>
  <c r="AV65" i="3"/>
  <c r="BA64" i="3"/>
  <c r="AV64" i="3"/>
  <c r="BA63" i="3"/>
  <c r="AV63" i="3"/>
  <c r="BA62" i="3"/>
  <c r="AV62" i="3"/>
  <c r="BA61" i="3"/>
  <c r="AV61" i="3"/>
  <c r="BA60" i="3"/>
  <c r="AV60" i="3"/>
  <c r="BA59" i="3"/>
  <c r="AV59" i="3"/>
  <c r="BA56" i="3"/>
  <c r="AV56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5" i="3"/>
  <c r="AV45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4" i="3"/>
  <c r="AV34" i="3"/>
  <c r="BA33" i="3"/>
  <c r="AV33" i="3"/>
  <c r="BA32" i="3"/>
  <c r="AV32" i="3"/>
  <c r="BA31" i="3"/>
  <c r="AV31" i="3"/>
  <c r="BA30" i="3"/>
  <c r="AV30" i="3"/>
  <c r="BA27" i="3"/>
  <c r="AV27" i="3"/>
  <c r="BA26" i="3"/>
  <c r="AV26" i="3"/>
  <c r="BA25" i="3"/>
  <c r="AV25" i="3"/>
  <c r="BA24" i="3"/>
  <c r="AV24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BA2" i="3"/>
  <c r="AY11" i="2" s="1"/>
  <c r="AV2" i="3"/>
  <c r="AY10" i="2" s="1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4" i="3"/>
  <c r="AM113" i="3"/>
  <c r="AM112" i="3"/>
  <c r="AM111" i="3"/>
  <c r="AM110" i="3"/>
  <c r="AM109" i="3"/>
  <c r="AM108" i="3"/>
  <c r="AM107" i="3"/>
  <c r="AM106" i="3"/>
  <c r="AM105" i="3"/>
  <c r="AM104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1" i="3"/>
  <c r="AM10" i="3"/>
  <c r="AM9" i="3"/>
  <c r="AM8" i="3"/>
  <c r="AM7" i="3"/>
  <c r="BI8" i="2" s="1"/>
  <c r="AM6" i="3"/>
  <c r="AM5" i="3"/>
  <c r="AM4" i="3"/>
  <c r="AM3" i="3"/>
  <c r="AM2" i="3"/>
  <c r="BH8" i="2" s="1"/>
  <c r="AL129" i="3"/>
  <c r="AL128" i="3"/>
  <c r="AL127" i="3"/>
  <c r="AL126" i="3"/>
  <c r="AL125" i="3"/>
  <c r="AL124" i="3"/>
  <c r="AL123" i="3"/>
  <c r="AL122" i="3"/>
  <c r="AL121" i="3"/>
  <c r="AL120" i="3"/>
  <c r="AL119" i="3"/>
  <c r="AL118" i="3"/>
  <c r="AL114" i="3"/>
  <c r="AL113" i="3"/>
  <c r="AL112" i="3"/>
  <c r="AL111" i="3"/>
  <c r="AL110" i="3"/>
  <c r="AL109" i="3"/>
  <c r="AL108" i="3"/>
  <c r="AL107" i="3"/>
  <c r="AL106" i="3"/>
  <c r="AL105" i="3"/>
  <c r="AL104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69" i="3"/>
  <c r="AL68" i="3"/>
  <c r="AL67" i="3"/>
  <c r="AL66" i="3"/>
  <c r="AL65" i="3"/>
  <c r="AL64" i="3"/>
  <c r="AL63" i="3"/>
  <c r="AL62" i="3"/>
  <c r="AL61" i="3"/>
  <c r="AL60" i="3"/>
  <c r="AL59" i="3"/>
  <c r="AL55" i="3"/>
  <c r="AL54" i="3"/>
  <c r="AL53" i="3"/>
  <c r="AL52" i="3"/>
  <c r="AL51" i="3"/>
  <c r="AL50" i="3"/>
  <c r="AL49" i="3"/>
  <c r="AL48" i="3"/>
  <c r="AL47" i="3"/>
  <c r="AL46" i="3"/>
  <c r="AL45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2" i="3"/>
  <c r="AL11" i="3"/>
  <c r="AL10" i="3"/>
  <c r="AL9" i="3"/>
  <c r="AL8" i="3"/>
  <c r="AL7" i="3"/>
  <c r="AL6" i="3"/>
  <c r="AL5" i="3"/>
  <c r="AL4" i="3"/>
  <c r="AL3" i="3"/>
  <c r="AL2" i="3"/>
  <c r="BE8" i="2" s="1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4" i="3"/>
  <c r="AK113" i="3"/>
  <c r="AK112" i="3"/>
  <c r="AK111" i="3"/>
  <c r="AK110" i="3"/>
  <c r="AK109" i="3"/>
  <c r="AK108" i="3"/>
  <c r="AK107" i="3"/>
  <c r="AK106" i="3"/>
  <c r="AK105" i="3"/>
  <c r="AK104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2" i="3"/>
  <c r="AK11" i="3"/>
  <c r="AK10" i="3"/>
  <c r="AK9" i="3"/>
  <c r="AK8" i="3"/>
  <c r="AK7" i="3"/>
  <c r="AK6" i="3"/>
  <c r="AK5" i="3"/>
  <c r="AK4" i="3"/>
  <c r="AK3" i="3"/>
  <c r="AK2" i="3"/>
  <c r="BB8" i="2" s="1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1" i="3"/>
  <c r="AJ10" i="3"/>
  <c r="AJ9" i="3"/>
  <c r="AJ8" i="3"/>
  <c r="AY8" i="2" s="1"/>
  <c r="AJ7" i="3"/>
  <c r="AZ8" i="2" s="1"/>
  <c r="AJ6" i="3"/>
  <c r="AJ5" i="3"/>
  <c r="AJ4" i="3"/>
  <c r="AJ3" i="3"/>
  <c r="AJ2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4" i="3"/>
  <c r="X113" i="3"/>
  <c r="X112" i="3"/>
  <c r="X111" i="3"/>
  <c r="X110" i="3"/>
  <c r="X109" i="3"/>
  <c r="X108" i="3"/>
  <c r="X107" i="3"/>
  <c r="X106" i="3"/>
  <c r="X105" i="3"/>
  <c r="X104" i="3"/>
  <c r="X100" i="3"/>
  <c r="X99" i="3"/>
  <c r="X98" i="3"/>
  <c r="X97" i="3"/>
  <c r="X96" i="3"/>
  <c r="X95" i="3"/>
  <c r="X94" i="3"/>
  <c r="X93" i="3"/>
  <c r="X92" i="3"/>
  <c r="X91" i="3"/>
  <c r="X90" i="3"/>
  <c r="X89" i="3"/>
  <c r="X85" i="3"/>
  <c r="X84" i="3"/>
  <c r="X83" i="3"/>
  <c r="X82" i="3"/>
  <c r="X81" i="3"/>
  <c r="X80" i="3"/>
  <c r="X79" i="3"/>
  <c r="X78" i="3"/>
  <c r="X77" i="3"/>
  <c r="X76" i="3"/>
  <c r="X75" i="3"/>
  <c r="X74" i="3"/>
  <c r="X70" i="3"/>
  <c r="X69" i="3"/>
  <c r="X68" i="3"/>
  <c r="X67" i="3"/>
  <c r="X66" i="3"/>
  <c r="X65" i="3"/>
  <c r="X64" i="3"/>
  <c r="X63" i="3"/>
  <c r="X62" i="3"/>
  <c r="X61" i="3"/>
  <c r="X60" i="3"/>
  <c r="X59" i="3"/>
  <c r="X56" i="3"/>
  <c r="X55" i="3"/>
  <c r="X54" i="3"/>
  <c r="X53" i="3"/>
  <c r="X52" i="3"/>
  <c r="X51" i="3"/>
  <c r="X50" i="3"/>
  <c r="X49" i="3"/>
  <c r="X48" i="3"/>
  <c r="X47" i="3"/>
  <c r="X46" i="3"/>
  <c r="X45" i="3"/>
  <c r="X41" i="3"/>
  <c r="X40" i="3"/>
  <c r="X39" i="3"/>
  <c r="X38" i="3"/>
  <c r="X37" i="3"/>
  <c r="X36" i="3"/>
  <c r="X35" i="3"/>
  <c r="X34" i="3"/>
  <c r="X33" i="3"/>
  <c r="X32" i="3"/>
  <c r="X31" i="3"/>
  <c r="X30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1" i="3"/>
  <c r="X10" i="3"/>
  <c r="X9" i="3"/>
  <c r="X8" i="3"/>
  <c r="X7" i="3"/>
  <c r="X6" i="3"/>
  <c r="X5" i="3"/>
  <c r="X4" i="3"/>
  <c r="X3" i="3"/>
  <c r="X2" i="3"/>
  <c r="BH6" i="2" s="1"/>
  <c r="W129" i="3"/>
  <c r="W128" i="3"/>
  <c r="W127" i="3"/>
  <c r="W126" i="3"/>
  <c r="W125" i="3"/>
  <c r="W124" i="3"/>
  <c r="W123" i="3"/>
  <c r="W122" i="3"/>
  <c r="W121" i="3"/>
  <c r="W120" i="3"/>
  <c r="W119" i="3"/>
  <c r="W118" i="3"/>
  <c r="W114" i="3"/>
  <c r="W113" i="3"/>
  <c r="W112" i="3"/>
  <c r="W111" i="3"/>
  <c r="W110" i="3"/>
  <c r="W109" i="3"/>
  <c r="W108" i="3"/>
  <c r="W107" i="3"/>
  <c r="W106" i="3"/>
  <c r="W105" i="3"/>
  <c r="W104" i="3"/>
  <c r="W100" i="3"/>
  <c r="W99" i="3"/>
  <c r="W98" i="3"/>
  <c r="W97" i="3"/>
  <c r="W96" i="3"/>
  <c r="W95" i="3"/>
  <c r="W94" i="3"/>
  <c r="W93" i="3"/>
  <c r="W92" i="3"/>
  <c r="W91" i="3"/>
  <c r="W90" i="3"/>
  <c r="W89" i="3"/>
  <c r="W85" i="3"/>
  <c r="W84" i="3"/>
  <c r="W83" i="3"/>
  <c r="W82" i="3"/>
  <c r="W81" i="3"/>
  <c r="W80" i="3"/>
  <c r="W79" i="3"/>
  <c r="W78" i="3"/>
  <c r="W77" i="3"/>
  <c r="W76" i="3"/>
  <c r="W75" i="3"/>
  <c r="W74" i="3"/>
  <c r="W69" i="3"/>
  <c r="W68" i="3"/>
  <c r="W67" i="3"/>
  <c r="W66" i="3"/>
  <c r="W65" i="3"/>
  <c r="W64" i="3"/>
  <c r="W63" i="3"/>
  <c r="W62" i="3"/>
  <c r="W61" i="3"/>
  <c r="W60" i="3"/>
  <c r="W59" i="3"/>
  <c r="W55" i="3"/>
  <c r="W54" i="3"/>
  <c r="W53" i="3"/>
  <c r="W52" i="3"/>
  <c r="W51" i="3"/>
  <c r="W50" i="3"/>
  <c r="W49" i="3"/>
  <c r="W48" i="3"/>
  <c r="W47" i="3"/>
  <c r="W46" i="3"/>
  <c r="W45" i="3"/>
  <c r="W41" i="3"/>
  <c r="W40" i="3"/>
  <c r="W39" i="3"/>
  <c r="W38" i="3"/>
  <c r="W37" i="3"/>
  <c r="W36" i="3"/>
  <c r="W35" i="3"/>
  <c r="W34" i="3"/>
  <c r="W33" i="3"/>
  <c r="W32" i="3"/>
  <c r="W31" i="3"/>
  <c r="W30" i="3"/>
  <c r="W26" i="3"/>
  <c r="W25" i="3"/>
  <c r="W24" i="3"/>
  <c r="W23" i="3"/>
  <c r="W22" i="3"/>
  <c r="W21" i="3"/>
  <c r="W20" i="3"/>
  <c r="W19" i="3"/>
  <c r="W18" i="3"/>
  <c r="W17" i="3"/>
  <c r="W16" i="3"/>
  <c r="W15" i="3"/>
  <c r="W12" i="3"/>
  <c r="W11" i="3"/>
  <c r="W10" i="3"/>
  <c r="BF6" i="2" s="1"/>
  <c r="W9" i="3"/>
  <c r="W8" i="3"/>
  <c r="W7" i="3"/>
  <c r="W6" i="3"/>
  <c r="W5" i="3"/>
  <c r="BE6" i="2" s="1"/>
  <c r="W4" i="3"/>
  <c r="W3" i="3"/>
  <c r="W2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4" i="3"/>
  <c r="V113" i="3"/>
  <c r="V112" i="3"/>
  <c r="V111" i="3"/>
  <c r="V110" i="3"/>
  <c r="V109" i="3"/>
  <c r="V108" i="3"/>
  <c r="V107" i="3"/>
  <c r="V106" i="3"/>
  <c r="V105" i="3"/>
  <c r="V104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5" i="3"/>
  <c r="V84" i="3"/>
  <c r="V83" i="3"/>
  <c r="V82" i="3"/>
  <c r="V81" i="3"/>
  <c r="V80" i="3"/>
  <c r="V79" i="3"/>
  <c r="V78" i="3"/>
  <c r="V77" i="3"/>
  <c r="V76" i="3"/>
  <c r="V75" i="3"/>
  <c r="V74" i="3"/>
  <c r="V70" i="3"/>
  <c r="V69" i="3"/>
  <c r="V68" i="3"/>
  <c r="V67" i="3"/>
  <c r="V66" i="3"/>
  <c r="V65" i="3"/>
  <c r="V64" i="3"/>
  <c r="V63" i="3"/>
  <c r="V62" i="3"/>
  <c r="V61" i="3"/>
  <c r="V60" i="3"/>
  <c r="V59" i="3"/>
  <c r="V56" i="3"/>
  <c r="V55" i="3"/>
  <c r="V54" i="3"/>
  <c r="V53" i="3"/>
  <c r="V52" i="3"/>
  <c r="V51" i="3"/>
  <c r="V50" i="3"/>
  <c r="V49" i="3"/>
  <c r="V48" i="3"/>
  <c r="V47" i="3"/>
  <c r="V46" i="3"/>
  <c r="V45" i="3"/>
  <c r="V41" i="3"/>
  <c r="V40" i="3"/>
  <c r="V39" i="3"/>
  <c r="V38" i="3"/>
  <c r="V37" i="3"/>
  <c r="V36" i="3"/>
  <c r="V35" i="3"/>
  <c r="V34" i="3"/>
  <c r="V33" i="3"/>
  <c r="V32" i="3"/>
  <c r="V31" i="3"/>
  <c r="V30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2" i="3"/>
  <c r="V11" i="3"/>
  <c r="V10" i="3"/>
  <c r="V9" i="3"/>
  <c r="V8" i="3"/>
  <c r="V7" i="3"/>
  <c r="V6" i="3"/>
  <c r="V5" i="3"/>
  <c r="V4" i="3"/>
  <c r="V3" i="3"/>
  <c r="BB6" i="2" s="1"/>
  <c r="V2" i="3"/>
  <c r="BC6" i="2" s="1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6" i="3"/>
  <c r="U55" i="3"/>
  <c r="U54" i="3"/>
  <c r="U53" i="3"/>
  <c r="U52" i="3"/>
  <c r="U51" i="3"/>
  <c r="U50" i="3"/>
  <c r="U49" i="3"/>
  <c r="U48" i="3"/>
  <c r="U47" i="3"/>
  <c r="U46" i="3"/>
  <c r="U45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1" i="3"/>
  <c r="U10" i="3"/>
  <c r="U9" i="3"/>
  <c r="U8" i="3"/>
  <c r="U7" i="3"/>
  <c r="AZ6" i="2" s="1"/>
  <c r="U6" i="3"/>
  <c r="U5" i="3"/>
  <c r="U4" i="3"/>
  <c r="U3" i="3"/>
  <c r="U2" i="3"/>
  <c r="AT6" i="3" s="1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4" i="3"/>
  <c r="S113" i="3"/>
  <c r="S112" i="3"/>
  <c r="S111" i="3"/>
  <c r="S110" i="3"/>
  <c r="S109" i="3"/>
  <c r="S108" i="3"/>
  <c r="S107" i="3"/>
  <c r="S106" i="3"/>
  <c r="S105" i="3"/>
  <c r="S104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5" i="3"/>
  <c r="S84" i="3"/>
  <c r="S83" i="3"/>
  <c r="S82" i="3"/>
  <c r="S81" i="3"/>
  <c r="S80" i="3"/>
  <c r="S79" i="3"/>
  <c r="S78" i="3"/>
  <c r="S77" i="3"/>
  <c r="S76" i="3"/>
  <c r="S75" i="3"/>
  <c r="S74" i="3"/>
  <c r="S70" i="3"/>
  <c r="S69" i="3"/>
  <c r="S68" i="3"/>
  <c r="S67" i="3"/>
  <c r="S66" i="3"/>
  <c r="S65" i="3"/>
  <c r="S64" i="3"/>
  <c r="S63" i="3"/>
  <c r="S62" i="3"/>
  <c r="S61" i="3"/>
  <c r="S60" i="3"/>
  <c r="S59" i="3"/>
  <c r="S56" i="3"/>
  <c r="S55" i="3"/>
  <c r="S54" i="3"/>
  <c r="S53" i="3"/>
  <c r="S52" i="3"/>
  <c r="S51" i="3"/>
  <c r="S50" i="3"/>
  <c r="S49" i="3"/>
  <c r="S48" i="3"/>
  <c r="S47" i="3"/>
  <c r="S46" i="3"/>
  <c r="S45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BH5" i="2" s="1"/>
  <c r="S12" i="3"/>
  <c r="S11" i="3"/>
  <c r="S10" i="3"/>
  <c r="S9" i="3"/>
  <c r="S8" i="3"/>
  <c r="S7" i="3"/>
  <c r="S6" i="3"/>
  <c r="S5" i="3"/>
  <c r="S4" i="3"/>
  <c r="S3" i="3"/>
  <c r="S2" i="3"/>
  <c r="BI5" i="2" s="1"/>
  <c r="R129" i="3"/>
  <c r="R128" i="3"/>
  <c r="R127" i="3"/>
  <c r="R126" i="3"/>
  <c r="R125" i="3"/>
  <c r="R124" i="3"/>
  <c r="R123" i="3"/>
  <c r="R122" i="3"/>
  <c r="R121" i="3"/>
  <c r="R120" i="3"/>
  <c r="R119" i="3"/>
  <c r="R118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0" i="3"/>
  <c r="R99" i="3"/>
  <c r="R98" i="3"/>
  <c r="R97" i="3"/>
  <c r="R96" i="3"/>
  <c r="R95" i="3"/>
  <c r="R94" i="3"/>
  <c r="R93" i="3"/>
  <c r="R92" i="3"/>
  <c r="R91" i="3"/>
  <c r="R90" i="3"/>
  <c r="R89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0" i="3"/>
  <c r="R69" i="3"/>
  <c r="R68" i="3"/>
  <c r="R67" i="3"/>
  <c r="R66" i="3"/>
  <c r="R65" i="3"/>
  <c r="R64" i="3"/>
  <c r="R63" i="3"/>
  <c r="R62" i="3"/>
  <c r="R61" i="3"/>
  <c r="R60" i="3"/>
  <c r="R59" i="3"/>
  <c r="R56" i="3"/>
  <c r="R55" i="3"/>
  <c r="R54" i="3"/>
  <c r="R53" i="3"/>
  <c r="R52" i="3"/>
  <c r="R51" i="3"/>
  <c r="R50" i="3"/>
  <c r="R49" i="3"/>
  <c r="R48" i="3"/>
  <c r="R47" i="3"/>
  <c r="R46" i="3"/>
  <c r="R45" i="3"/>
  <c r="R41" i="3"/>
  <c r="R40" i="3"/>
  <c r="R39" i="3"/>
  <c r="R38" i="3"/>
  <c r="R37" i="3"/>
  <c r="R36" i="3"/>
  <c r="R35" i="3"/>
  <c r="R34" i="3"/>
  <c r="R33" i="3"/>
  <c r="R32" i="3"/>
  <c r="R31" i="3"/>
  <c r="R30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2" i="3"/>
  <c r="R11" i="3"/>
  <c r="R10" i="3"/>
  <c r="BF5" i="2" s="1"/>
  <c r="R9" i="3"/>
  <c r="R8" i="3"/>
  <c r="R7" i="3"/>
  <c r="R6" i="3"/>
  <c r="R5" i="3"/>
  <c r="BE5" i="2" s="1"/>
  <c r="R4" i="3"/>
  <c r="R3" i="3"/>
  <c r="R2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2" i="3"/>
  <c r="Q11" i="3"/>
  <c r="Q10" i="3"/>
  <c r="Q9" i="3"/>
  <c r="Q8" i="3"/>
  <c r="Q7" i="3"/>
  <c r="Q6" i="3"/>
  <c r="Q5" i="3"/>
  <c r="Q4" i="3"/>
  <c r="Q3" i="3"/>
  <c r="Q2" i="3"/>
  <c r="BB5" i="2" s="1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6" i="3"/>
  <c r="P55" i="3"/>
  <c r="P54" i="3"/>
  <c r="P53" i="3"/>
  <c r="P52" i="3"/>
  <c r="P51" i="3"/>
  <c r="P50" i="3"/>
  <c r="P49" i="3"/>
  <c r="P48" i="3"/>
  <c r="P47" i="3"/>
  <c r="P46" i="3"/>
  <c r="P45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2" i="3"/>
  <c r="P11" i="3"/>
  <c r="P10" i="3"/>
  <c r="P9" i="3"/>
  <c r="P8" i="3"/>
  <c r="P7" i="3"/>
  <c r="P6" i="3"/>
  <c r="P5" i="3"/>
  <c r="P4" i="3"/>
  <c r="P3" i="3"/>
  <c r="P2" i="3"/>
  <c r="AY5" i="2" s="1"/>
  <c r="N129" i="3"/>
  <c r="N128" i="3"/>
  <c r="N127" i="3"/>
  <c r="N126" i="3"/>
  <c r="N125" i="3"/>
  <c r="N124" i="3"/>
  <c r="N123" i="3"/>
  <c r="N122" i="3"/>
  <c r="N121" i="3"/>
  <c r="N120" i="3"/>
  <c r="N119" i="3"/>
  <c r="N118" i="3"/>
  <c r="N114" i="3"/>
  <c r="N113" i="3"/>
  <c r="N112" i="3"/>
  <c r="N111" i="3"/>
  <c r="N110" i="3"/>
  <c r="N109" i="3"/>
  <c r="N108" i="3"/>
  <c r="N107" i="3"/>
  <c r="N106" i="3"/>
  <c r="N105" i="3"/>
  <c r="N104" i="3"/>
  <c r="N100" i="3"/>
  <c r="N99" i="3"/>
  <c r="N98" i="3"/>
  <c r="N97" i="3"/>
  <c r="N96" i="3"/>
  <c r="N95" i="3"/>
  <c r="N94" i="3"/>
  <c r="N93" i="3"/>
  <c r="N92" i="3"/>
  <c r="N91" i="3"/>
  <c r="N90" i="3"/>
  <c r="N89" i="3"/>
  <c r="N85" i="3"/>
  <c r="N84" i="3"/>
  <c r="N83" i="3"/>
  <c r="N82" i="3"/>
  <c r="N81" i="3"/>
  <c r="N80" i="3"/>
  <c r="N79" i="3"/>
  <c r="N78" i="3"/>
  <c r="N77" i="3"/>
  <c r="N76" i="3"/>
  <c r="N75" i="3"/>
  <c r="N74" i="3"/>
  <c r="N70" i="3"/>
  <c r="N69" i="3"/>
  <c r="N68" i="3"/>
  <c r="N67" i="3"/>
  <c r="N66" i="3"/>
  <c r="N65" i="3"/>
  <c r="N64" i="3"/>
  <c r="N63" i="3"/>
  <c r="N62" i="3"/>
  <c r="N61" i="3"/>
  <c r="N60" i="3"/>
  <c r="N59" i="3"/>
  <c r="N56" i="3"/>
  <c r="N55" i="3"/>
  <c r="N54" i="3"/>
  <c r="N53" i="3"/>
  <c r="N52" i="3"/>
  <c r="N51" i="3"/>
  <c r="N50" i="3"/>
  <c r="N49" i="3"/>
  <c r="N48" i="3"/>
  <c r="N47" i="3"/>
  <c r="N46" i="3"/>
  <c r="N45" i="3"/>
  <c r="N41" i="3"/>
  <c r="N40" i="3"/>
  <c r="N39" i="3"/>
  <c r="N38" i="3"/>
  <c r="N37" i="3"/>
  <c r="N36" i="3"/>
  <c r="N35" i="3"/>
  <c r="N34" i="3"/>
  <c r="N33" i="3"/>
  <c r="N32" i="3"/>
  <c r="N31" i="3"/>
  <c r="N30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1" i="3"/>
  <c r="N10" i="3"/>
  <c r="N9" i="3"/>
  <c r="N8" i="3"/>
  <c r="N7" i="3"/>
  <c r="N6" i="3"/>
  <c r="N5" i="3"/>
  <c r="N4" i="3"/>
  <c r="N3" i="3"/>
  <c r="N2" i="3"/>
  <c r="BH4" i="2" s="1"/>
  <c r="M129" i="3"/>
  <c r="M128" i="3"/>
  <c r="M127" i="3"/>
  <c r="M126" i="3"/>
  <c r="M125" i="3"/>
  <c r="M124" i="3"/>
  <c r="M123" i="3"/>
  <c r="M122" i="3"/>
  <c r="M121" i="3"/>
  <c r="M120" i="3"/>
  <c r="M119" i="3"/>
  <c r="M118" i="3"/>
  <c r="M114" i="3"/>
  <c r="M113" i="3"/>
  <c r="M112" i="3"/>
  <c r="M111" i="3"/>
  <c r="M110" i="3"/>
  <c r="M109" i="3"/>
  <c r="M108" i="3"/>
  <c r="M107" i="3"/>
  <c r="M106" i="3"/>
  <c r="M105" i="3"/>
  <c r="M104" i="3"/>
  <c r="M100" i="3"/>
  <c r="M99" i="3"/>
  <c r="M98" i="3"/>
  <c r="M97" i="3"/>
  <c r="M96" i="3"/>
  <c r="M95" i="3"/>
  <c r="M94" i="3"/>
  <c r="M93" i="3"/>
  <c r="M92" i="3"/>
  <c r="M91" i="3"/>
  <c r="M90" i="3"/>
  <c r="M89" i="3"/>
  <c r="M85" i="3"/>
  <c r="M84" i="3"/>
  <c r="M83" i="3"/>
  <c r="M82" i="3"/>
  <c r="M81" i="3"/>
  <c r="M80" i="3"/>
  <c r="M79" i="3"/>
  <c r="M78" i="3"/>
  <c r="M77" i="3"/>
  <c r="M76" i="3"/>
  <c r="M75" i="3"/>
  <c r="M74" i="3"/>
  <c r="M69" i="3"/>
  <c r="M68" i="3"/>
  <c r="M67" i="3"/>
  <c r="M66" i="3"/>
  <c r="M65" i="3"/>
  <c r="M64" i="3"/>
  <c r="M63" i="3"/>
  <c r="M62" i="3"/>
  <c r="M61" i="3"/>
  <c r="M60" i="3"/>
  <c r="M59" i="3"/>
  <c r="M55" i="3"/>
  <c r="M54" i="3"/>
  <c r="M53" i="3"/>
  <c r="M52" i="3"/>
  <c r="M51" i="3"/>
  <c r="M50" i="3"/>
  <c r="M49" i="3"/>
  <c r="M48" i="3"/>
  <c r="M47" i="3"/>
  <c r="M46" i="3"/>
  <c r="M45" i="3"/>
  <c r="M41" i="3"/>
  <c r="M40" i="3"/>
  <c r="M39" i="3"/>
  <c r="M38" i="3"/>
  <c r="M37" i="3"/>
  <c r="M36" i="3"/>
  <c r="M35" i="3"/>
  <c r="M34" i="3"/>
  <c r="M33" i="3"/>
  <c r="M32" i="3"/>
  <c r="M31" i="3"/>
  <c r="M30" i="3"/>
  <c r="M26" i="3"/>
  <c r="M25" i="3"/>
  <c r="M24" i="3"/>
  <c r="M23" i="3"/>
  <c r="M22" i="3"/>
  <c r="M21" i="3"/>
  <c r="M20" i="3"/>
  <c r="M19" i="3"/>
  <c r="M18" i="3"/>
  <c r="M17" i="3"/>
  <c r="M16" i="3"/>
  <c r="M15" i="3"/>
  <c r="M12" i="3"/>
  <c r="M11" i="3"/>
  <c r="M10" i="3"/>
  <c r="M9" i="3"/>
  <c r="M8" i="3"/>
  <c r="M7" i="3"/>
  <c r="M6" i="3"/>
  <c r="BF4" i="2" s="1"/>
  <c r="M5" i="3"/>
  <c r="BE4" i="2" s="1"/>
  <c r="M4" i="3"/>
  <c r="M3" i="3"/>
  <c r="M2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4" i="3"/>
  <c r="L113" i="3"/>
  <c r="L112" i="3"/>
  <c r="L111" i="3"/>
  <c r="L110" i="3"/>
  <c r="L109" i="3"/>
  <c r="L108" i="3"/>
  <c r="L107" i="3"/>
  <c r="L106" i="3"/>
  <c r="L105" i="3"/>
  <c r="L104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5" i="3"/>
  <c r="L84" i="3"/>
  <c r="L83" i="3"/>
  <c r="L82" i="3"/>
  <c r="L81" i="3"/>
  <c r="L80" i="3"/>
  <c r="L79" i="3"/>
  <c r="L78" i="3"/>
  <c r="L77" i="3"/>
  <c r="L76" i="3"/>
  <c r="L75" i="3"/>
  <c r="L74" i="3"/>
  <c r="L70" i="3"/>
  <c r="L69" i="3"/>
  <c r="L68" i="3"/>
  <c r="L67" i="3"/>
  <c r="L66" i="3"/>
  <c r="L65" i="3"/>
  <c r="L64" i="3"/>
  <c r="L63" i="3"/>
  <c r="L62" i="3"/>
  <c r="L61" i="3"/>
  <c r="L60" i="3"/>
  <c r="L59" i="3"/>
  <c r="L56" i="3"/>
  <c r="L55" i="3"/>
  <c r="L54" i="3"/>
  <c r="L53" i="3"/>
  <c r="L52" i="3"/>
  <c r="L51" i="3"/>
  <c r="L50" i="3"/>
  <c r="L49" i="3"/>
  <c r="L48" i="3"/>
  <c r="L47" i="3"/>
  <c r="L46" i="3"/>
  <c r="L45" i="3"/>
  <c r="L41" i="3"/>
  <c r="L40" i="3"/>
  <c r="L39" i="3"/>
  <c r="L38" i="3"/>
  <c r="L37" i="3"/>
  <c r="L36" i="3"/>
  <c r="L35" i="3"/>
  <c r="L34" i="3"/>
  <c r="L33" i="3"/>
  <c r="L32" i="3"/>
  <c r="L31" i="3"/>
  <c r="L30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8" i="3"/>
  <c r="L7" i="3"/>
  <c r="L6" i="3"/>
  <c r="L5" i="3"/>
  <c r="L4" i="3"/>
  <c r="L3" i="3"/>
  <c r="BB4" i="2" s="1"/>
  <c r="L2" i="3"/>
  <c r="BC4" i="2" s="1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6" i="3"/>
  <c r="K55" i="3"/>
  <c r="K54" i="3"/>
  <c r="K53" i="3"/>
  <c r="K52" i="3"/>
  <c r="K51" i="3"/>
  <c r="K50" i="3"/>
  <c r="K49" i="3"/>
  <c r="K48" i="3"/>
  <c r="K47" i="3"/>
  <c r="K46" i="3"/>
  <c r="K45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1" i="3"/>
  <c r="K10" i="3"/>
  <c r="K9" i="3"/>
  <c r="K8" i="3"/>
  <c r="K7" i="3"/>
  <c r="AZ4" i="2" s="1"/>
  <c r="K6" i="3"/>
  <c r="K5" i="3"/>
  <c r="K4" i="3"/>
  <c r="K3" i="3"/>
  <c r="K2" i="3"/>
  <c r="AY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F131" i="3"/>
  <c r="BP130" i="3"/>
  <c r="BO130" i="3"/>
  <c r="BM130" i="3"/>
  <c r="BL130" i="3"/>
  <c r="BG130" i="3"/>
  <c r="BF130" i="3"/>
  <c r="AA130" i="3"/>
  <c r="AP130" i="3" s="1"/>
  <c r="Z130" i="3"/>
  <c r="AO130" i="3" s="1"/>
  <c r="BP129" i="3"/>
  <c r="BO129" i="3"/>
  <c r="BM129" i="3"/>
  <c r="BL129" i="3"/>
  <c r="BG129" i="3"/>
  <c r="BF129" i="3"/>
  <c r="AC129" i="3"/>
  <c r="AR129" i="3" s="1"/>
  <c r="AB129" i="3"/>
  <c r="AQ129" i="3" s="1"/>
  <c r="AA129" i="3"/>
  <c r="AP129" i="3" s="1"/>
  <c r="Z129" i="3"/>
  <c r="AO129" i="3" s="1"/>
  <c r="BP128" i="3"/>
  <c r="BO128" i="3"/>
  <c r="BM128" i="3"/>
  <c r="BL128" i="3"/>
  <c r="BG128" i="3"/>
  <c r="BF128" i="3"/>
  <c r="AC128" i="3"/>
  <c r="AR128" i="3" s="1"/>
  <c r="AB128" i="3"/>
  <c r="AQ128" i="3" s="1"/>
  <c r="AA128" i="3"/>
  <c r="AP128" i="3" s="1"/>
  <c r="Z128" i="3"/>
  <c r="AO128" i="3" s="1"/>
  <c r="BP127" i="3"/>
  <c r="BO127" i="3"/>
  <c r="BM127" i="3"/>
  <c r="BL127" i="3"/>
  <c r="BG127" i="3"/>
  <c r="BF127" i="3"/>
  <c r="AC127" i="3"/>
  <c r="AR127" i="3" s="1"/>
  <c r="AB127" i="3"/>
  <c r="AQ127" i="3" s="1"/>
  <c r="AA127" i="3"/>
  <c r="AP127" i="3" s="1"/>
  <c r="Z127" i="3"/>
  <c r="AO127" i="3" s="1"/>
  <c r="BP126" i="3"/>
  <c r="BO126" i="3"/>
  <c r="BM126" i="3"/>
  <c r="BL126" i="3"/>
  <c r="BG126" i="3"/>
  <c r="BF126" i="3"/>
  <c r="AC126" i="3"/>
  <c r="AR126" i="3" s="1"/>
  <c r="AB126" i="3"/>
  <c r="AQ126" i="3" s="1"/>
  <c r="AA126" i="3"/>
  <c r="AP126" i="3" s="1"/>
  <c r="Z126" i="3"/>
  <c r="AO126" i="3" s="1"/>
  <c r="BP125" i="3"/>
  <c r="BO125" i="3"/>
  <c r="BM125" i="3"/>
  <c r="BL125" i="3"/>
  <c r="BG125" i="3"/>
  <c r="BF125" i="3"/>
  <c r="AC125" i="3"/>
  <c r="AR125" i="3" s="1"/>
  <c r="AB125" i="3"/>
  <c r="AQ125" i="3" s="1"/>
  <c r="AA125" i="3"/>
  <c r="AP125" i="3" s="1"/>
  <c r="Z125" i="3"/>
  <c r="AO125" i="3" s="1"/>
  <c r="BP124" i="3"/>
  <c r="BO124" i="3"/>
  <c r="BM124" i="3"/>
  <c r="BL124" i="3"/>
  <c r="BG124" i="3"/>
  <c r="BF124" i="3"/>
  <c r="AC124" i="3"/>
  <c r="AR124" i="3" s="1"/>
  <c r="AB124" i="3"/>
  <c r="AQ124" i="3" s="1"/>
  <c r="AA124" i="3"/>
  <c r="AP124" i="3" s="1"/>
  <c r="Z124" i="3"/>
  <c r="AO124" i="3" s="1"/>
  <c r="BP123" i="3"/>
  <c r="BO123" i="3"/>
  <c r="BM123" i="3"/>
  <c r="BL123" i="3"/>
  <c r="BG123" i="3"/>
  <c r="BF123" i="3"/>
  <c r="AC123" i="3"/>
  <c r="AR123" i="3" s="1"/>
  <c r="AB123" i="3"/>
  <c r="AQ123" i="3" s="1"/>
  <c r="AA123" i="3"/>
  <c r="AP123" i="3" s="1"/>
  <c r="Z123" i="3"/>
  <c r="AO123" i="3" s="1"/>
  <c r="BP122" i="3"/>
  <c r="BO122" i="3"/>
  <c r="BM122" i="3"/>
  <c r="BG122" i="3"/>
  <c r="BF122" i="3"/>
  <c r="AC122" i="3"/>
  <c r="AR122" i="3" s="1"/>
  <c r="AB122" i="3"/>
  <c r="AQ122" i="3" s="1"/>
  <c r="AA122" i="3"/>
  <c r="AP122" i="3" s="1"/>
  <c r="Z122" i="3"/>
  <c r="AO122" i="3" s="1"/>
  <c r="BP121" i="3"/>
  <c r="BO121" i="3"/>
  <c r="BG121" i="3"/>
  <c r="BF121" i="3"/>
  <c r="AC121" i="3"/>
  <c r="AR121" i="3" s="1"/>
  <c r="AB121" i="3"/>
  <c r="AQ121" i="3" s="1"/>
  <c r="AA121" i="3"/>
  <c r="AP121" i="3" s="1"/>
  <c r="Z121" i="3"/>
  <c r="AO121" i="3" s="1"/>
  <c r="BP120" i="3"/>
  <c r="BO120" i="3"/>
  <c r="BM120" i="3"/>
  <c r="BL120" i="3"/>
  <c r="BG120" i="3"/>
  <c r="BF120" i="3"/>
  <c r="AC120" i="3"/>
  <c r="AR120" i="3" s="1"/>
  <c r="AB120" i="3"/>
  <c r="AQ120" i="3" s="1"/>
  <c r="AA120" i="3"/>
  <c r="AP120" i="3" s="1"/>
  <c r="Z120" i="3"/>
  <c r="AO120" i="3" s="1"/>
  <c r="BP119" i="3"/>
  <c r="BO119" i="3"/>
  <c r="BM119" i="3"/>
  <c r="BL119" i="3"/>
  <c r="BG119" i="3"/>
  <c r="BF119" i="3"/>
  <c r="AC119" i="3"/>
  <c r="AR119" i="3" s="1"/>
  <c r="AB119" i="3"/>
  <c r="AQ119" i="3" s="1"/>
  <c r="AA119" i="3"/>
  <c r="AP119" i="3" s="1"/>
  <c r="Z119" i="3"/>
  <c r="AO119" i="3" s="1"/>
  <c r="BP118" i="3"/>
  <c r="BO118" i="3"/>
  <c r="BM118" i="3"/>
  <c r="BL118" i="3"/>
  <c r="BG118" i="3"/>
  <c r="BF118" i="3"/>
  <c r="AC118" i="3"/>
  <c r="AR118" i="3" s="1"/>
  <c r="AB118" i="3"/>
  <c r="AQ118" i="3" s="1"/>
  <c r="AA118" i="3"/>
  <c r="AP118" i="3" s="1"/>
  <c r="Z118" i="3"/>
  <c r="AO118" i="3" s="1"/>
  <c r="BP115" i="3"/>
  <c r="BO115" i="3"/>
  <c r="BL115" i="3"/>
  <c r="BG115" i="3"/>
  <c r="BF115" i="3"/>
  <c r="Z115" i="3"/>
  <c r="AO115" i="3" s="1"/>
  <c r="BP114" i="3"/>
  <c r="BO114" i="3"/>
  <c r="BM114" i="3"/>
  <c r="BL114" i="3"/>
  <c r="BG114" i="3"/>
  <c r="BF114" i="3"/>
  <c r="AC114" i="3"/>
  <c r="AR114" i="3" s="1"/>
  <c r="AB114" i="3"/>
  <c r="AQ114" i="3" s="1"/>
  <c r="AA114" i="3"/>
  <c r="AP114" i="3" s="1"/>
  <c r="Z114" i="3"/>
  <c r="AO114" i="3" s="1"/>
  <c r="BP113" i="3"/>
  <c r="BO113" i="3"/>
  <c r="BM113" i="3"/>
  <c r="BL113" i="3"/>
  <c r="BG113" i="3"/>
  <c r="BF113" i="3"/>
  <c r="AC113" i="3"/>
  <c r="AR113" i="3" s="1"/>
  <c r="AB113" i="3"/>
  <c r="AQ113" i="3" s="1"/>
  <c r="AA113" i="3"/>
  <c r="AP113" i="3" s="1"/>
  <c r="Z113" i="3"/>
  <c r="AO113" i="3" s="1"/>
  <c r="BP112" i="3"/>
  <c r="BO112" i="3"/>
  <c r="BM112" i="3"/>
  <c r="BL112" i="3"/>
  <c r="BG112" i="3"/>
  <c r="BF112" i="3"/>
  <c r="AC112" i="3"/>
  <c r="AR112" i="3" s="1"/>
  <c r="AB112" i="3"/>
  <c r="AQ112" i="3" s="1"/>
  <c r="AA112" i="3"/>
  <c r="AP112" i="3" s="1"/>
  <c r="Z112" i="3"/>
  <c r="AO112" i="3" s="1"/>
  <c r="BP111" i="3"/>
  <c r="BO111" i="3"/>
  <c r="BM111" i="3"/>
  <c r="BL111" i="3"/>
  <c r="BG111" i="3"/>
  <c r="BF111" i="3"/>
  <c r="AC111" i="3"/>
  <c r="AR111" i="3" s="1"/>
  <c r="AB111" i="3"/>
  <c r="AQ111" i="3" s="1"/>
  <c r="AA111" i="3"/>
  <c r="AP111" i="3" s="1"/>
  <c r="Z111" i="3"/>
  <c r="AO111" i="3" s="1"/>
  <c r="BP110" i="3"/>
  <c r="BO110" i="3"/>
  <c r="BM110" i="3"/>
  <c r="BL110" i="3"/>
  <c r="BG110" i="3"/>
  <c r="BF110" i="3"/>
  <c r="AC110" i="3"/>
  <c r="AR110" i="3" s="1"/>
  <c r="AB110" i="3"/>
  <c r="AQ110" i="3" s="1"/>
  <c r="AA110" i="3"/>
  <c r="AP110" i="3" s="1"/>
  <c r="Z110" i="3"/>
  <c r="AO110" i="3" s="1"/>
  <c r="BP109" i="3"/>
  <c r="BO109" i="3"/>
  <c r="BM109" i="3"/>
  <c r="BL109" i="3"/>
  <c r="BG109" i="3"/>
  <c r="BF109" i="3"/>
  <c r="AC109" i="3"/>
  <c r="AR109" i="3" s="1"/>
  <c r="AB109" i="3"/>
  <c r="AQ109" i="3" s="1"/>
  <c r="AA109" i="3"/>
  <c r="AP109" i="3" s="1"/>
  <c r="Z109" i="3"/>
  <c r="AO109" i="3" s="1"/>
  <c r="BP108" i="3"/>
  <c r="BO108" i="3"/>
  <c r="BM108" i="3"/>
  <c r="BL108" i="3"/>
  <c r="BG108" i="3"/>
  <c r="BF108" i="3"/>
  <c r="AC108" i="3"/>
  <c r="AR108" i="3" s="1"/>
  <c r="AB108" i="3"/>
  <c r="AQ108" i="3" s="1"/>
  <c r="AA108" i="3"/>
  <c r="AP108" i="3" s="1"/>
  <c r="Z108" i="3"/>
  <c r="AO108" i="3" s="1"/>
  <c r="BP107" i="3"/>
  <c r="BO107" i="3"/>
  <c r="BM107" i="3"/>
  <c r="BL107" i="3"/>
  <c r="BG107" i="3"/>
  <c r="BF107" i="3"/>
  <c r="AC107" i="3"/>
  <c r="AR107" i="3" s="1"/>
  <c r="AB107" i="3"/>
  <c r="AQ107" i="3" s="1"/>
  <c r="AA107" i="3"/>
  <c r="AP107" i="3" s="1"/>
  <c r="Z107" i="3"/>
  <c r="AO107" i="3" s="1"/>
  <c r="BP106" i="3"/>
  <c r="BO106" i="3"/>
  <c r="BM106" i="3"/>
  <c r="BL106" i="3"/>
  <c r="BG106" i="3"/>
  <c r="BF106" i="3"/>
  <c r="AC106" i="3"/>
  <c r="AR106" i="3" s="1"/>
  <c r="AB106" i="3"/>
  <c r="AQ106" i="3" s="1"/>
  <c r="AA106" i="3"/>
  <c r="AP106" i="3" s="1"/>
  <c r="Z106" i="3"/>
  <c r="AO106" i="3" s="1"/>
  <c r="BP105" i="3"/>
  <c r="BO105" i="3"/>
  <c r="BM105" i="3"/>
  <c r="BL105" i="3"/>
  <c r="BG105" i="3"/>
  <c r="BF105" i="3"/>
  <c r="AC105" i="3"/>
  <c r="AR105" i="3" s="1"/>
  <c r="AB105" i="3"/>
  <c r="AQ105" i="3" s="1"/>
  <c r="AA105" i="3"/>
  <c r="AP105" i="3" s="1"/>
  <c r="Z105" i="3"/>
  <c r="AO105" i="3" s="1"/>
  <c r="BP104" i="3"/>
  <c r="BO104" i="3"/>
  <c r="BM104" i="3"/>
  <c r="BL104" i="3"/>
  <c r="BG104" i="3"/>
  <c r="BF104" i="3"/>
  <c r="AC104" i="3"/>
  <c r="AR104" i="3" s="1"/>
  <c r="AB104" i="3"/>
  <c r="AQ104" i="3" s="1"/>
  <c r="AA104" i="3"/>
  <c r="AP104" i="3" s="1"/>
  <c r="Z104" i="3"/>
  <c r="AO104" i="3" s="1"/>
  <c r="BF102" i="3"/>
  <c r="BP101" i="3"/>
  <c r="BO101" i="3"/>
  <c r="BM101" i="3"/>
  <c r="BL101" i="3"/>
  <c r="BG101" i="3"/>
  <c r="BF101" i="3"/>
  <c r="AA101" i="3"/>
  <c r="AP101" i="3" s="1"/>
  <c r="Z101" i="3"/>
  <c r="AO101" i="3" s="1"/>
  <c r="BP100" i="3"/>
  <c r="BO100" i="3"/>
  <c r="BM100" i="3"/>
  <c r="BL100" i="3"/>
  <c r="BG100" i="3"/>
  <c r="BF100" i="3"/>
  <c r="AC100" i="3"/>
  <c r="AR100" i="3" s="1"/>
  <c r="AB100" i="3"/>
  <c r="AQ100" i="3" s="1"/>
  <c r="AA100" i="3"/>
  <c r="AP100" i="3" s="1"/>
  <c r="Z100" i="3"/>
  <c r="AO100" i="3" s="1"/>
  <c r="BP99" i="3"/>
  <c r="BO99" i="3"/>
  <c r="BM99" i="3"/>
  <c r="BL99" i="3"/>
  <c r="BG99" i="3"/>
  <c r="BF99" i="3"/>
  <c r="AC99" i="3"/>
  <c r="AR99" i="3" s="1"/>
  <c r="AB99" i="3"/>
  <c r="AQ99" i="3" s="1"/>
  <c r="AA99" i="3"/>
  <c r="AP99" i="3" s="1"/>
  <c r="Z99" i="3"/>
  <c r="AO99" i="3" s="1"/>
  <c r="BP98" i="3"/>
  <c r="BO98" i="3"/>
  <c r="BM98" i="3"/>
  <c r="BL98" i="3"/>
  <c r="BG98" i="3"/>
  <c r="BF98" i="3"/>
  <c r="AC98" i="3"/>
  <c r="AR98" i="3" s="1"/>
  <c r="AB98" i="3"/>
  <c r="AQ98" i="3" s="1"/>
  <c r="AA98" i="3"/>
  <c r="AP98" i="3" s="1"/>
  <c r="Z98" i="3"/>
  <c r="AO98" i="3" s="1"/>
  <c r="BP97" i="3"/>
  <c r="BO97" i="3"/>
  <c r="BM97" i="3"/>
  <c r="BL97" i="3"/>
  <c r="BG97" i="3"/>
  <c r="BF97" i="3"/>
  <c r="AC97" i="3"/>
  <c r="AR97" i="3" s="1"/>
  <c r="AB97" i="3"/>
  <c r="AQ97" i="3" s="1"/>
  <c r="AA97" i="3"/>
  <c r="AP97" i="3" s="1"/>
  <c r="Z97" i="3"/>
  <c r="AO97" i="3" s="1"/>
  <c r="BP96" i="3"/>
  <c r="BO96" i="3"/>
  <c r="BM96" i="3"/>
  <c r="BL96" i="3"/>
  <c r="BG96" i="3"/>
  <c r="BF96" i="3"/>
  <c r="AC96" i="3"/>
  <c r="AR96" i="3" s="1"/>
  <c r="AB96" i="3"/>
  <c r="AQ96" i="3" s="1"/>
  <c r="AA96" i="3"/>
  <c r="AP96" i="3" s="1"/>
  <c r="Z96" i="3"/>
  <c r="AO96" i="3" s="1"/>
  <c r="BP95" i="3"/>
  <c r="BO95" i="3"/>
  <c r="BM95" i="3"/>
  <c r="BL95" i="3"/>
  <c r="BG95" i="3"/>
  <c r="BF95" i="3"/>
  <c r="AC95" i="3"/>
  <c r="AR95" i="3" s="1"/>
  <c r="AB95" i="3"/>
  <c r="AQ95" i="3" s="1"/>
  <c r="AA95" i="3"/>
  <c r="AP95" i="3" s="1"/>
  <c r="Z95" i="3"/>
  <c r="AO95" i="3" s="1"/>
  <c r="BP94" i="3"/>
  <c r="BO94" i="3"/>
  <c r="BM94" i="3"/>
  <c r="BG94" i="3"/>
  <c r="BF94" i="3"/>
  <c r="AC94" i="3"/>
  <c r="AR94" i="3" s="1"/>
  <c r="AB94" i="3"/>
  <c r="AQ94" i="3" s="1"/>
  <c r="AA94" i="3"/>
  <c r="AP94" i="3" s="1"/>
  <c r="Z94" i="3"/>
  <c r="AO94" i="3" s="1"/>
  <c r="BP93" i="3"/>
  <c r="BO93" i="3"/>
  <c r="BG93" i="3"/>
  <c r="BF93" i="3"/>
  <c r="AC93" i="3"/>
  <c r="AR93" i="3" s="1"/>
  <c r="AB93" i="3"/>
  <c r="AQ93" i="3" s="1"/>
  <c r="AA93" i="3"/>
  <c r="AP93" i="3" s="1"/>
  <c r="Z93" i="3"/>
  <c r="AO93" i="3" s="1"/>
  <c r="BP92" i="3"/>
  <c r="BO92" i="3"/>
  <c r="BM92" i="3"/>
  <c r="BG92" i="3"/>
  <c r="BF92" i="3"/>
  <c r="AC92" i="3"/>
  <c r="AR92" i="3" s="1"/>
  <c r="AB92" i="3"/>
  <c r="AQ92" i="3" s="1"/>
  <c r="AA92" i="3"/>
  <c r="AP92" i="3" s="1"/>
  <c r="Z92" i="3"/>
  <c r="AO92" i="3" s="1"/>
  <c r="BP91" i="3"/>
  <c r="BO91" i="3"/>
  <c r="BM91" i="3"/>
  <c r="BL91" i="3"/>
  <c r="BG91" i="3"/>
  <c r="BF91" i="3"/>
  <c r="AC91" i="3"/>
  <c r="AR91" i="3" s="1"/>
  <c r="AB91" i="3"/>
  <c r="AQ91" i="3" s="1"/>
  <c r="AA91" i="3"/>
  <c r="AP91" i="3" s="1"/>
  <c r="Z91" i="3"/>
  <c r="AO91" i="3" s="1"/>
  <c r="BP90" i="3"/>
  <c r="BO90" i="3"/>
  <c r="BG90" i="3"/>
  <c r="BF90" i="3"/>
  <c r="AC90" i="3"/>
  <c r="AR90" i="3" s="1"/>
  <c r="AB90" i="3"/>
  <c r="AQ90" i="3" s="1"/>
  <c r="AA90" i="3"/>
  <c r="AP90" i="3" s="1"/>
  <c r="Z90" i="3"/>
  <c r="AO90" i="3" s="1"/>
  <c r="BP89" i="3"/>
  <c r="BO89" i="3"/>
  <c r="BM89" i="3"/>
  <c r="BL89" i="3"/>
  <c r="BG89" i="3"/>
  <c r="BF89" i="3"/>
  <c r="AC89" i="3"/>
  <c r="AR89" i="3" s="1"/>
  <c r="AB89" i="3"/>
  <c r="AQ89" i="3" s="1"/>
  <c r="AA89" i="3"/>
  <c r="AP89" i="3" s="1"/>
  <c r="Z89" i="3"/>
  <c r="AO89" i="3" s="1"/>
  <c r="BP86" i="3"/>
  <c r="BO86" i="3"/>
  <c r="BL86" i="3"/>
  <c r="BG86" i="3"/>
  <c r="BF86" i="3"/>
  <c r="Z86" i="3"/>
  <c r="AO86" i="3" s="1"/>
  <c r="BP85" i="3"/>
  <c r="BO85" i="3"/>
  <c r="BM85" i="3"/>
  <c r="BL85" i="3"/>
  <c r="BG85" i="3"/>
  <c r="BF85" i="3"/>
  <c r="AC85" i="3"/>
  <c r="AR85" i="3" s="1"/>
  <c r="AB85" i="3"/>
  <c r="AQ85" i="3" s="1"/>
  <c r="AA85" i="3"/>
  <c r="AP85" i="3" s="1"/>
  <c r="Z85" i="3"/>
  <c r="AO85" i="3" s="1"/>
  <c r="BP84" i="3"/>
  <c r="BO84" i="3"/>
  <c r="BM84" i="3"/>
  <c r="BL84" i="3"/>
  <c r="BG84" i="3"/>
  <c r="BF84" i="3"/>
  <c r="AC84" i="3"/>
  <c r="AR84" i="3" s="1"/>
  <c r="AB84" i="3"/>
  <c r="AQ84" i="3" s="1"/>
  <c r="AA84" i="3"/>
  <c r="AP84" i="3" s="1"/>
  <c r="Z84" i="3"/>
  <c r="AO84" i="3" s="1"/>
  <c r="BP83" i="3"/>
  <c r="BO83" i="3"/>
  <c r="BM83" i="3"/>
  <c r="BL83" i="3"/>
  <c r="BG83" i="3"/>
  <c r="BF83" i="3"/>
  <c r="AC83" i="3"/>
  <c r="AR83" i="3" s="1"/>
  <c r="AB83" i="3"/>
  <c r="AQ83" i="3" s="1"/>
  <c r="AA83" i="3"/>
  <c r="AP83" i="3" s="1"/>
  <c r="Z83" i="3"/>
  <c r="AO83" i="3" s="1"/>
  <c r="BP82" i="3"/>
  <c r="BO82" i="3"/>
  <c r="BM82" i="3"/>
  <c r="BL82" i="3"/>
  <c r="BG82" i="3"/>
  <c r="BF82" i="3"/>
  <c r="AC82" i="3"/>
  <c r="AR82" i="3" s="1"/>
  <c r="AB82" i="3"/>
  <c r="AQ82" i="3" s="1"/>
  <c r="AA82" i="3"/>
  <c r="AP82" i="3" s="1"/>
  <c r="Z82" i="3"/>
  <c r="AO82" i="3" s="1"/>
  <c r="BP81" i="3"/>
  <c r="BO81" i="3"/>
  <c r="BM81" i="3"/>
  <c r="BL81" i="3"/>
  <c r="BG81" i="3"/>
  <c r="BF81" i="3"/>
  <c r="AC81" i="3"/>
  <c r="AR81" i="3" s="1"/>
  <c r="AB81" i="3"/>
  <c r="AQ81" i="3" s="1"/>
  <c r="AA81" i="3"/>
  <c r="AP81" i="3" s="1"/>
  <c r="Z81" i="3"/>
  <c r="AO81" i="3" s="1"/>
  <c r="BP80" i="3"/>
  <c r="BO80" i="3"/>
  <c r="BM80" i="3"/>
  <c r="BL80" i="3"/>
  <c r="BG80" i="3"/>
  <c r="BF80" i="3"/>
  <c r="AC80" i="3"/>
  <c r="AR80" i="3" s="1"/>
  <c r="AB80" i="3"/>
  <c r="AQ80" i="3" s="1"/>
  <c r="AA80" i="3"/>
  <c r="AP80" i="3" s="1"/>
  <c r="Z80" i="3"/>
  <c r="AO80" i="3" s="1"/>
  <c r="BP79" i="3"/>
  <c r="BO79" i="3"/>
  <c r="BM79" i="3"/>
  <c r="BL79" i="3"/>
  <c r="BG79" i="3"/>
  <c r="BF79" i="3"/>
  <c r="AC79" i="3"/>
  <c r="AR79" i="3" s="1"/>
  <c r="AB79" i="3"/>
  <c r="AQ79" i="3" s="1"/>
  <c r="AA79" i="3"/>
  <c r="AP79" i="3" s="1"/>
  <c r="Z79" i="3"/>
  <c r="AO79" i="3" s="1"/>
  <c r="BP78" i="3"/>
  <c r="BO78" i="3"/>
  <c r="BM78" i="3"/>
  <c r="BL78" i="3"/>
  <c r="BG78" i="3"/>
  <c r="BF78" i="3"/>
  <c r="AC78" i="3"/>
  <c r="AR78" i="3" s="1"/>
  <c r="AB78" i="3"/>
  <c r="AQ78" i="3" s="1"/>
  <c r="AA78" i="3"/>
  <c r="AP78" i="3" s="1"/>
  <c r="Z78" i="3"/>
  <c r="AO78" i="3" s="1"/>
  <c r="BP77" i="3"/>
  <c r="BO77" i="3"/>
  <c r="BM77" i="3"/>
  <c r="BL77" i="3"/>
  <c r="BG77" i="3"/>
  <c r="BF77" i="3"/>
  <c r="AC77" i="3"/>
  <c r="AR77" i="3" s="1"/>
  <c r="AB77" i="3"/>
  <c r="AQ77" i="3" s="1"/>
  <c r="AA77" i="3"/>
  <c r="AP77" i="3" s="1"/>
  <c r="Z77" i="3"/>
  <c r="AO77" i="3" s="1"/>
  <c r="BP76" i="3"/>
  <c r="BO76" i="3"/>
  <c r="BM76" i="3"/>
  <c r="BL76" i="3"/>
  <c r="BG76" i="3"/>
  <c r="BF76" i="3"/>
  <c r="AC76" i="3"/>
  <c r="AR76" i="3" s="1"/>
  <c r="AB76" i="3"/>
  <c r="AQ76" i="3" s="1"/>
  <c r="AA76" i="3"/>
  <c r="AP76" i="3" s="1"/>
  <c r="Z76" i="3"/>
  <c r="AO76" i="3" s="1"/>
  <c r="BP75" i="3"/>
  <c r="BO75" i="3"/>
  <c r="BM75" i="3"/>
  <c r="BL75" i="3"/>
  <c r="BG75" i="3"/>
  <c r="BF75" i="3"/>
  <c r="AC75" i="3"/>
  <c r="AR75" i="3" s="1"/>
  <c r="AB75" i="3"/>
  <c r="AQ75" i="3" s="1"/>
  <c r="AA75" i="3"/>
  <c r="AP75" i="3" s="1"/>
  <c r="Z75" i="3"/>
  <c r="AO75" i="3" s="1"/>
  <c r="BP74" i="3"/>
  <c r="BO74" i="3"/>
  <c r="BM74" i="3"/>
  <c r="BL74" i="3"/>
  <c r="BG74" i="3"/>
  <c r="BF74" i="3"/>
  <c r="AC74" i="3"/>
  <c r="AR74" i="3" s="1"/>
  <c r="AB74" i="3"/>
  <c r="AQ74" i="3" s="1"/>
  <c r="AA74" i="3"/>
  <c r="AP74" i="3" s="1"/>
  <c r="Z74" i="3"/>
  <c r="AO74" i="3" s="1"/>
  <c r="BO71" i="3"/>
  <c r="BF71" i="3"/>
  <c r="Z71" i="3"/>
  <c r="AO71" i="3" s="1"/>
  <c r="BP70" i="3"/>
  <c r="BO70" i="3"/>
  <c r="BM70" i="3"/>
  <c r="BL70" i="3"/>
  <c r="BG70" i="3"/>
  <c r="BF70" i="3"/>
  <c r="AC70" i="3"/>
  <c r="AR70" i="3" s="1"/>
  <c r="AA70" i="3"/>
  <c r="AP70" i="3" s="1"/>
  <c r="Z70" i="3"/>
  <c r="AO70" i="3" s="1"/>
  <c r="BP69" i="3"/>
  <c r="BO69" i="3"/>
  <c r="BM69" i="3"/>
  <c r="BL69" i="3"/>
  <c r="BG69" i="3"/>
  <c r="BF69" i="3"/>
  <c r="AC69" i="3"/>
  <c r="AR69" i="3" s="1"/>
  <c r="AB69" i="3"/>
  <c r="AQ69" i="3" s="1"/>
  <c r="AA69" i="3"/>
  <c r="AP69" i="3" s="1"/>
  <c r="Z69" i="3"/>
  <c r="AO69" i="3" s="1"/>
  <c r="BP68" i="3"/>
  <c r="BO68" i="3"/>
  <c r="BM68" i="3"/>
  <c r="BL68" i="3"/>
  <c r="BG68" i="3"/>
  <c r="BF68" i="3"/>
  <c r="AC68" i="3"/>
  <c r="AR68" i="3" s="1"/>
  <c r="AB68" i="3"/>
  <c r="AQ68" i="3" s="1"/>
  <c r="AA68" i="3"/>
  <c r="AP68" i="3" s="1"/>
  <c r="Z68" i="3"/>
  <c r="AO68" i="3" s="1"/>
  <c r="BP67" i="3"/>
  <c r="BO67" i="3"/>
  <c r="BM67" i="3"/>
  <c r="BL67" i="3"/>
  <c r="BG67" i="3"/>
  <c r="BF67" i="3"/>
  <c r="AC67" i="3"/>
  <c r="AR67" i="3" s="1"/>
  <c r="AB67" i="3"/>
  <c r="AQ67" i="3" s="1"/>
  <c r="AA67" i="3"/>
  <c r="AP67" i="3" s="1"/>
  <c r="Z67" i="3"/>
  <c r="AO67" i="3" s="1"/>
  <c r="BP66" i="3"/>
  <c r="BO66" i="3"/>
  <c r="BM66" i="3"/>
  <c r="BL66" i="3"/>
  <c r="BG66" i="3"/>
  <c r="BF66" i="3"/>
  <c r="AC66" i="3"/>
  <c r="AR66" i="3" s="1"/>
  <c r="AB66" i="3"/>
  <c r="AQ66" i="3" s="1"/>
  <c r="AA66" i="3"/>
  <c r="AP66" i="3" s="1"/>
  <c r="Z66" i="3"/>
  <c r="AO66" i="3" s="1"/>
  <c r="BP65" i="3"/>
  <c r="BO65" i="3"/>
  <c r="BM65" i="3"/>
  <c r="BL65" i="3"/>
  <c r="BG65" i="3"/>
  <c r="BF65" i="3"/>
  <c r="AC65" i="3"/>
  <c r="AR65" i="3" s="1"/>
  <c r="AB65" i="3"/>
  <c r="AQ65" i="3" s="1"/>
  <c r="AA65" i="3"/>
  <c r="AP65" i="3" s="1"/>
  <c r="Z65" i="3"/>
  <c r="AO65" i="3" s="1"/>
  <c r="BP64" i="3"/>
  <c r="BO64" i="3"/>
  <c r="BM64" i="3"/>
  <c r="BL64" i="3"/>
  <c r="BG64" i="3"/>
  <c r="BF64" i="3"/>
  <c r="AC64" i="3"/>
  <c r="AR64" i="3" s="1"/>
  <c r="AB64" i="3"/>
  <c r="AQ64" i="3" s="1"/>
  <c r="AA64" i="3"/>
  <c r="AP64" i="3" s="1"/>
  <c r="Z64" i="3"/>
  <c r="AO64" i="3" s="1"/>
  <c r="BP63" i="3"/>
  <c r="BO63" i="3"/>
  <c r="BM63" i="3"/>
  <c r="BG63" i="3"/>
  <c r="BF63" i="3"/>
  <c r="AC63" i="3"/>
  <c r="AR63" i="3" s="1"/>
  <c r="AB63" i="3"/>
  <c r="AQ63" i="3" s="1"/>
  <c r="AA63" i="3"/>
  <c r="AP63" i="3" s="1"/>
  <c r="Z63" i="3"/>
  <c r="AO63" i="3" s="1"/>
  <c r="BP62" i="3"/>
  <c r="BO62" i="3"/>
  <c r="BL62" i="3"/>
  <c r="BG62" i="3"/>
  <c r="BF62" i="3"/>
  <c r="AC62" i="3"/>
  <c r="AR62" i="3" s="1"/>
  <c r="AB62" i="3"/>
  <c r="AQ62" i="3" s="1"/>
  <c r="AA62" i="3"/>
  <c r="AP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O57" i="3"/>
  <c r="BF57" i="3"/>
  <c r="BP56" i="3"/>
  <c r="BO56" i="3"/>
  <c r="BM56" i="3"/>
  <c r="BL56" i="3"/>
  <c r="BG56" i="3"/>
  <c r="BF56" i="3"/>
  <c r="AC56" i="3"/>
  <c r="AR56" i="3" s="1"/>
  <c r="AA56" i="3"/>
  <c r="AP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2" i="3"/>
  <c r="BO42" i="3"/>
  <c r="BL42" i="3"/>
  <c r="BG42" i="3"/>
  <c r="BF42" i="3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O28" i="3"/>
  <c r="BF28" i="3"/>
  <c r="BP27" i="3"/>
  <c r="BO27" i="3"/>
  <c r="BM27" i="3"/>
  <c r="BL27" i="3"/>
  <c r="BG27" i="3"/>
  <c r="BF27" i="3"/>
  <c r="AC27" i="3"/>
  <c r="AR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3" i="3"/>
  <c r="BP12" i="3"/>
  <c r="BO12" i="3"/>
  <c r="BM12" i="3"/>
  <c r="BG12" i="3"/>
  <c r="BF12" i="3"/>
  <c r="AB12" i="3"/>
  <c r="AQ12" i="3" s="1"/>
  <c r="AA12" i="3"/>
  <c r="AP12" i="3" s="1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Q8" i="2" s="1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AC3" i="3"/>
  <c r="AR3" i="3" s="1"/>
  <c r="AB3" i="3"/>
  <c r="AQ3" i="3" s="1"/>
  <c r="AA3" i="3"/>
  <c r="AP3" i="3" s="1"/>
  <c r="Z3" i="3"/>
  <c r="AO3" i="3" s="1"/>
  <c r="BP2" i="3"/>
  <c r="BP15" i="2" s="1"/>
  <c r="BO2" i="3"/>
  <c r="BP14" i="2" s="1"/>
  <c r="BM2" i="3"/>
  <c r="BP9" i="2" s="1"/>
  <c r="BL2" i="3"/>
  <c r="BP8" i="2" s="1"/>
  <c r="BG2" i="3"/>
  <c r="BP3" i="2" s="1"/>
  <c r="BF2" i="3"/>
  <c r="BP2" i="2" s="1"/>
  <c r="AC2" i="3"/>
  <c r="BH7" i="2" s="1"/>
  <c r="AB2" i="3"/>
  <c r="AQ2" i="3" s="1"/>
  <c r="AA2" i="3"/>
  <c r="AP2" i="3" s="1"/>
  <c r="Z2" i="3"/>
  <c r="AO2" i="3" s="1"/>
  <c r="BN2" i="4" l="1"/>
  <c r="AY6" i="2"/>
  <c r="AZ10" i="2"/>
  <c r="CH4" i="2"/>
  <c r="CU3" i="2"/>
  <c r="BM2" i="4"/>
  <c r="AR2" i="3"/>
  <c r="BM2" i="2" s="1"/>
  <c r="AH2" i="2"/>
  <c r="AH4" i="2"/>
  <c r="AO2" i="2"/>
  <c r="AO4" i="2"/>
  <c r="AE2" i="3"/>
  <c r="X3" i="2"/>
  <c r="BI7" i="2"/>
  <c r="BQ9" i="2"/>
  <c r="AF2" i="3"/>
  <c r="BY3" i="2"/>
  <c r="AR2" i="2"/>
  <c r="AR4" i="2"/>
  <c r="AG2" i="3"/>
  <c r="AK5" i="4"/>
  <c r="AA3" i="2"/>
  <c r="CB3" i="2"/>
  <c r="CO2" i="2"/>
  <c r="AU2" i="2"/>
  <c r="AU4" i="2"/>
  <c r="BE7" i="2"/>
  <c r="AF2" i="4"/>
  <c r="AD3" i="2"/>
  <c r="AH2" i="3"/>
  <c r="BC7" i="2"/>
  <c r="BQ15" i="2"/>
  <c r="BC5" i="2"/>
  <c r="BF8" i="2"/>
  <c r="BC11" i="2"/>
  <c r="CE3" i="2"/>
  <c r="CR2" i="2"/>
  <c r="CR4" i="2"/>
  <c r="AL3" i="2"/>
  <c r="BF7" i="2"/>
  <c r="BB7" i="2"/>
  <c r="AG3" i="2"/>
  <c r="AZ7" i="2"/>
  <c r="BQ14" i="2"/>
  <c r="AZ5" i="2"/>
  <c r="BC8" i="2"/>
  <c r="AZ11" i="2"/>
  <c r="CH3" i="2"/>
  <c r="CU2" i="2"/>
  <c r="CU4" i="2"/>
  <c r="AT4" i="3"/>
  <c r="AT2" i="3" s="1"/>
  <c r="AO3" i="2"/>
  <c r="AY7" i="2"/>
  <c r="BI4" i="2"/>
  <c r="BI6" i="2"/>
  <c r="X2" i="2"/>
  <c r="X4" i="2"/>
  <c r="BQ3" i="2"/>
  <c r="CL3" i="2"/>
  <c r="AR3" i="2"/>
  <c r="AA2" i="2"/>
  <c r="AA4" i="2"/>
  <c r="BQ2" i="2"/>
  <c r="BF10" i="2"/>
  <c r="CB2" i="2"/>
  <c r="CB4" i="2"/>
  <c r="CO3" i="2"/>
  <c r="AU3" i="2"/>
  <c r="BQ12" i="2"/>
  <c r="AD2" i="2"/>
  <c r="AD4" i="2"/>
  <c r="AL2" i="2"/>
  <c r="AL4" i="2"/>
  <c r="BQ11" i="2"/>
  <c r="BL2" i="2" l="1"/>
</calcChain>
</file>

<file path=xl/sharedStrings.xml><?xml version="1.0" encoding="utf-8"?>
<sst xmlns="http://schemas.openxmlformats.org/spreadsheetml/2006/main" count="1875" uniqueCount="343">
  <si>
    <t>fr.X</t>
  </si>
  <si>
    <t>fr.Y</t>
  </si>
  <si>
    <t>fl.X</t>
  </si>
  <si>
    <t>fl.Y</t>
  </si>
  <si>
    <t>rr.X</t>
  </si>
  <si>
    <t>rr.Y</t>
  </si>
  <si>
    <t>rl.X</t>
  </si>
  <si>
    <t>rl.Y</t>
  </si>
  <si>
    <t>ss.X</t>
  </si>
  <si>
    <t>ss.Y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</si>
  <si>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</si>
  <si>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</si>
  <si>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</si>
  <si>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</si>
  <si>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</si>
  <si>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</si>
  <si>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</si>
  <si>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</si>
  <si>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</si>
  <si>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</si>
  <si>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</si>
  <si>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</si>
  <si>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</si>
  <si>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</si>
  <si>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</si>
  <si>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</si>
  <si>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</si>
  <si>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</si>
  <si>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</si>
  <si>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</si>
  <si>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</si>
  <si>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</si>
  <si>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</si>
  <si>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</si>
  <si>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</si>
  <si>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</si>
  <si>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</si>
  <si>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</si>
  <si>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</si>
  <si>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</si>
  <si>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</si>
  <si>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</si>
  <si>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</si>
  <si>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</si>
  <si>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</si>
  <si>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</si>
  <si>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</si>
  <si>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</si>
  <si>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</si>
  <si>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</si>
  <si>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</si>
  <si>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</si>
  <si>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</si>
  <si>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</si>
  <si>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</si>
  <si>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</si>
  <si>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</si>
  <si>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</si>
  <si>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</si>
  <si>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</si>
  <si>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</si>
  <si>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</si>
  <si>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</si>
  <si>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</si>
  <si>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</si>
  <si>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</si>
  <si>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</si>
  <si>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</si>
  <si>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</si>
  <si>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</si>
  <si>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</si>
  <si>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</si>
  <si>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</si>
  <si>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</si>
  <si>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</si>
  <si>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</si>
  <si>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</si>
  <si>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</si>
  <si>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</si>
  <si>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</si>
  <si>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</si>
  <si>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</si>
  <si>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</si>
  <si>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</si>
  <si>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</si>
  <si>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</si>
  <si>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</si>
  <si>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</si>
  <si>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</si>
  <si>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</si>
  <si>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</si>
  <si>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</si>
  <si>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</si>
  <si>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</si>
  <si>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</si>
  <si>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</si>
  <si>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</si>
  <si>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</si>
  <si>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</si>
  <si>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</si>
  <si>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</si>
  <si>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</si>
  <si>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</si>
  <si>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</si>
  <si>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</si>
  <si>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</si>
  <si>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</si>
  <si>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</si>
  <si>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</si>
  <si>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</si>
  <si>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</si>
  <si>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</si>
  <si>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</si>
  <si>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</si>
  <si>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</si>
  <si>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</si>
  <si>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</si>
  <si>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</si>
  <si>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</si>
  <si>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</si>
  <si>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</si>
  <si>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</si>
  <si>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</si>
  <si>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</si>
  <si>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</si>
  <si>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</si>
  <si>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</si>
  <si>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</si>
  <si>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</si>
  <si>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</si>
  <si>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</si>
  <si>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</si>
  <si>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</si>
  <si>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</si>
  <si>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</si>
  <si>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</si>
  <si>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</si>
  <si>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</si>
  <si>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</si>
  <si>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</si>
  <si>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</si>
  <si>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</si>
  <si>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</si>
  <si>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</si>
  <si>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</si>
  <si>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</si>
  <si>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</si>
  <si>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</si>
  <si>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</si>
  <si>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</si>
  <si>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</si>
  <si>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</si>
  <si>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</si>
  <si>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</si>
  <si>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</si>
  <si>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</si>
  <si>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</si>
  <si>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</si>
  <si>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</si>
  <si>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</si>
  <si>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</si>
  <si>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</si>
  <si>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</si>
  <si>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</si>
  <si>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</si>
  <si>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</si>
  <si>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</si>
  <si>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</si>
  <si>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</si>
  <si>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</si>
  <si>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</si>
  <si>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</si>
  <si>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</si>
  <si>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</si>
  <si>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</si>
  <si>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</si>
  <si>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</si>
  <si>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</si>
  <si>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</si>
  <si>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</si>
  <si>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</si>
  <si>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</si>
  <si>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</si>
  <si>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</si>
  <si>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</si>
  <si>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</si>
  <si>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</si>
  <si>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</si>
  <si>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</si>
  <si>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</si>
  <si>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</si>
  <si>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</si>
  <si>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</si>
  <si>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</si>
  <si>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</si>
  <si>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</si>
  <si>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</si>
  <si>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</si>
  <si>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</si>
  <si>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</si>
  <si>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</si>
  <si>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</si>
  <si>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</si>
  <si>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</si>
  <si>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</si>
  <si>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</si>
  <si>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</si>
  <si>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</si>
  <si>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</si>
  <si>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</si>
  <si>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</si>
  <si>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</si>
  <si>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</si>
  <si>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</si>
  <si>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</si>
  <si>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</si>
  <si>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</si>
  <si>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</si>
  <si>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</si>
  <si>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</si>
  <si>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</si>
  <si>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</si>
  <si>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</si>
  <si>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</si>
  <si>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</si>
  <si>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</si>
  <si>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</si>
  <si>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</si>
  <si>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</si>
  <si>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</si>
  <si>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</si>
  <si>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</si>
  <si>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</si>
  <si>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4D</t>
  </si>
  <si>
    <t>3D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</si>
  <si>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</si>
  <si>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</si>
  <si>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</si>
  <si>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</si>
  <si>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</si>
  <si>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</si>
  <si>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</si>
  <si>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</si>
  <si>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</si>
  <si>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</si>
  <si>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</si>
  <si>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</si>
  <si>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</si>
  <si>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</si>
  <si>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</si>
  <si>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</si>
  <si>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</si>
  <si>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</si>
  <si>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</si>
  <si>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</si>
  <si>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</si>
  <si>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</si>
  <si>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</si>
  <si>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</si>
  <si>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</si>
  <si>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</si>
  <si>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2314</t>
  </si>
  <si>
    <t>3142</t>
  </si>
  <si>
    <t>1423</t>
  </si>
  <si>
    <t>4231</t>
  </si>
  <si>
    <t>2312</t>
  </si>
  <si>
    <t>3124</t>
  </si>
  <si>
    <t>1241</t>
  </si>
  <si>
    <t>2413</t>
  </si>
  <si>
    <t>4132</t>
  </si>
  <si>
    <t>1324</t>
  </si>
  <si>
    <t>3241</t>
  </si>
  <si>
    <t>2431</t>
  </si>
  <si>
    <t>4312</t>
  </si>
  <si>
    <t>3123</t>
  </si>
  <si>
    <t>1234</t>
  </si>
  <si>
    <t>2341</t>
  </si>
  <si>
    <t>3412</t>
  </si>
  <si>
    <t>3143</t>
  </si>
  <si>
    <t>1432</t>
  </si>
  <si>
    <t>4321</t>
  </si>
  <si>
    <t>3214</t>
  </si>
  <si>
    <t>2142</t>
  </si>
  <si>
    <t>1321</t>
  </si>
  <si>
    <t>2412</t>
  </si>
  <si>
    <t>4123</t>
  </si>
  <si>
    <t>1231</t>
  </si>
  <si>
    <t>2143</t>
  </si>
  <si>
    <t>4234</t>
  </si>
  <si>
    <t>1421</t>
  </si>
  <si>
    <t>4213</t>
  </si>
  <si>
    <t>2132</t>
  </si>
  <si>
    <t>3243</t>
  </si>
  <si>
    <t>4134</t>
  </si>
  <si>
    <t>1342</t>
  </si>
  <si>
    <t>3421</t>
  </si>
  <si>
    <t>Ab</t>
  </si>
  <si>
    <t>Other</t>
  </si>
  <si>
    <t>Ra</t>
  </si>
  <si>
    <t>Aa</t>
  </si>
  <si>
    <t>Ca</t>
  </si>
  <si>
    <t>Cb</t>
  </si>
  <si>
    <t>Rb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</si>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</sst>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Graph!$D$5:$D$323</c:f>
              <c:numCache>
                <c:formatCode>General</c:formatCode>
                <c:ptCount val="319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17">
                  <c:v>3</c:v>
                </c:pt>
                <c:pt idx="31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9-48B2-BA62-DFCC4834833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Graph!$B$5:$B$323</c:f>
              <c:numCache>
                <c:formatCode>General</c:formatCode>
                <c:ptCount val="319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48B2-BA62-DFCC4834833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Graph!$C$5:$C$323</c:f>
              <c:numCache>
                <c:formatCode>General</c:formatCode>
                <c:ptCount val="3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09-48B2-BA62-DFCC4834833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Graph!$E$5:$E$323</c:f>
              <c:numCache>
                <c:formatCode>General</c:formatCode>
                <c:ptCount val="319"/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09-48B2-BA62-DFCC4834833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Graph!$G$5:$G$323</c:f>
              <c:numCache>
                <c:formatCode>General</c:formatCode>
                <c:ptCount val="3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09-48B2-BA62-DFCC4834833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Graph!$A$4:$A$324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</c:numCache>
            </c:numRef>
          </c:xVal>
          <c:yVal>
            <c:numRef>
              <c:f>Graph!$H$5:$H$323</c:f>
              <c:numCache>
                <c:formatCode>General</c:formatCode>
                <c:ptCount val="3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09-48B2-BA62-DFCC4834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82159"/>
        <c:axId val="1136772559"/>
      </c:scatterChart>
      <c:valAx>
        <c:axId val="1136782159"/>
        <c:scaling>
          <c:orientation val="minMax"/>
          <c:max val="32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136772559"/>
        <c:crosses val="autoZero"/>
        <c:crossBetween val="midCat"/>
      </c:valAx>
      <c:valAx>
        <c:axId val="1136772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67821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Graph!$A$326:$A$761</c:f>
              <c:numCache>
                <c:formatCode>General</c:formatCode>
                <c:ptCount val="436"/>
                <c:pt idx="0">
                  <c:v>325</c:v>
                </c:pt>
                <c:pt idx="1">
                  <c:v>326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347</c:v>
                </c:pt>
                <c:pt idx="23">
                  <c:v>348</c:v>
                </c:pt>
                <c:pt idx="24">
                  <c:v>349</c:v>
                </c:pt>
                <c:pt idx="25">
                  <c:v>350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354</c:v>
                </c:pt>
                <c:pt idx="30">
                  <c:v>355</c:v>
                </c:pt>
                <c:pt idx="31">
                  <c:v>356</c:v>
                </c:pt>
                <c:pt idx="32">
                  <c:v>357</c:v>
                </c:pt>
                <c:pt idx="33">
                  <c:v>358</c:v>
                </c:pt>
                <c:pt idx="34">
                  <c:v>359</c:v>
                </c:pt>
                <c:pt idx="35">
                  <c:v>360</c:v>
                </c:pt>
                <c:pt idx="36">
                  <c:v>361</c:v>
                </c:pt>
                <c:pt idx="37">
                  <c:v>362</c:v>
                </c:pt>
                <c:pt idx="38">
                  <c:v>363</c:v>
                </c:pt>
                <c:pt idx="39">
                  <c:v>364</c:v>
                </c:pt>
                <c:pt idx="40">
                  <c:v>365</c:v>
                </c:pt>
                <c:pt idx="41">
                  <c:v>366</c:v>
                </c:pt>
                <c:pt idx="42">
                  <c:v>367</c:v>
                </c:pt>
                <c:pt idx="43">
                  <c:v>368</c:v>
                </c:pt>
                <c:pt idx="44">
                  <c:v>369</c:v>
                </c:pt>
                <c:pt idx="45">
                  <c:v>370</c:v>
                </c:pt>
                <c:pt idx="46">
                  <c:v>371</c:v>
                </c:pt>
                <c:pt idx="47">
                  <c:v>372</c:v>
                </c:pt>
                <c:pt idx="48">
                  <c:v>373</c:v>
                </c:pt>
                <c:pt idx="49">
                  <c:v>374</c:v>
                </c:pt>
                <c:pt idx="50">
                  <c:v>375</c:v>
                </c:pt>
                <c:pt idx="51">
                  <c:v>376</c:v>
                </c:pt>
                <c:pt idx="52">
                  <c:v>377</c:v>
                </c:pt>
                <c:pt idx="53">
                  <c:v>378</c:v>
                </c:pt>
                <c:pt idx="54">
                  <c:v>379</c:v>
                </c:pt>
                <c:pt idx="55">
                  <c:v>380</c:v>
                </c:pt>
                <c:pt idx="56">
                  <c:v>381</c:v>
                </c:pt>
                <c:pt idx="57">
                  <c:v>382</c:v>
                </c:pt>
                <c:pt idx="58">
                  <c:v>383</c:v>
                </c:pt>
                <c:pt idx="59">
                  <c:v>384</c:v>
                </c:pt>
                <c:pt idx="60">
                  <c:v>385</c:v>
                </c:pt>
                <c:pt idx="61">
                  <c:v>386</c:v>
                </c:pt>
                <c:pt idx="62">
                  <c:v>387</c:v>
                </c:pt>
                <c:pt idx="63">
                  <c:v>388</c:v>
                </c:pt>
                <c:pt idx="64">
                  <c:v>389</c:v>
                </c:pt>
                <c:pt idx="65">
                  <c:v>390</c:v>
                </c:pt>
                <c:pt idx="66">
                  <c:v>391</c:v>
                </c:pt>
                <c:pt idx="67">
                  <c:v>392</c:v>
                </c:pt>
                <c:pt idx="68">
                  <c:v>393</c:v>
                </c:pt>
                <c:pt idx="69">
                  <c:v>394</c:v>
                </c:pt>
                <c:pt idx="70">
                  <c:v>395</c:v>
                </c:pt>
                <c:pt idx="71">
                  <c:v>396</c:v>
                </c:pt>
                <c:pt idx="72">
                  <c:v>397</c:v>
                </c:pt>
                <c:pt idx="73">
                  <c:v>398</c:v>
                </c:pt>
                <c:pt idx="74">
                  <c:v>399</c:v>
                </c:pt>
                <c:pt idx="75">
                  <c:v>400</c:v>
                </c:pt>
                <c:pt idx="76">
                  <c:v>401</c:v>
                </c:pt>
                <c:pt idx="77">
                  <c:v>402</c:v>
                </c:pt>
                <c:pt idx="78">
                  <c:v>403</c:v>
                </c:pt>
                <c:pt idx="79">
                  <c:v>404</c:v>
                </c:pt>
                <c:pt idx="80">
                  <c:v>405</c:v>
                </c:pt>
                <c:pt idx="81">
                  <c:v>406</c:v>
                </c:pt>
                <c:pt idx="82">
                  <c:v>407</c:v>
                </c:pt>
                <c:pt idx="83">
                  <c:v>408</c:v>
                </c:pt>
                <c:pt idx="84">
                  <c:v>409</c:v>
                </c:pt>
                <c:pt idx="85">
                  <c:v>410</c:v>
                </c:pt>
                <c:pt idx="86">
                  <c:v>411</c:v>
                </c:pt>
                <c:pt idx="87">
                  <c:v>412</c:v>
                </c:pt>
                <c:pt idx="88">
                  <c:v>413</c:v>
                </c:pt>
                <c:pt idx="89">
                  <c:v>414</c:v>
                </c:pt>
                <c:pt idx="90">
                  <c:v>415</c:v>
                </c:pt>
                <c:pt idx="91">
                  <c:v>416</c:v>
                </c:pt>
                <c:pt idx="92">
                  <c:v>417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424</c:v>
                </c:pt>
                <c:pt idx="100">
                  <c:v>425</c:v>
                </c:pt>
                <c:pt idx="101">
                  <c:v>426</c:v>
                </c:pt>
                <c:pt idx="102">
                  <c:v>427</c:v>
                </c:pt>
                <c:pt idx="103">
                  <c:v>428</c:v>
                </c:pt>
                <c:pt idx="104">
                  <c:v>429</c:v>
                </c:pt>
                <c:pt idx="105">
                  <c:v>430</c:v>
                </c:pt>
                <c:pt idx="106">
                  <c:v>431</c:v>
                </c:pt>
                <c:pt idx="107">
                  <c:v>432</c:v>
                </c:pt>
                <c:pt idx="108">
                  <c:v>433</c:v>
                </c:pt>
                <c:pt idx="109">
                  <c:v>434</c:v>
                </c:pt>
                <c:pt idx="110">
                  <c:v>435</c:v>
                </c:pt>
                <c:pt idx="111">
                  <c:v>436</c:v>
                </c:pt>
                <c:pt idx="112">
                  <c:v>437</c:v>
                </c:pt>
                <c:pt idx="113">
                  <c:v>438</c:v>
                </c:pt>
                <c:pt idx="114">
                  <c:v>439</c:v>
                </c:pt>
                <c:pt idx="115">
                  <c:v>440</c:v>
                </c:pt>
                <c:pt idx="116">
                  <c:v>441</c:v>
                </c:pt>
                <c:pt idx="117">
                  <c:v>442</c:v>
                </c:pt>
                <c:pt idx="118">
                  <c:v>443</c:v>
                </c:pt>
                <c:pt idx="119">
                  <c:v>444</c:v>
                </c:pt>
                <c:pt idx="120">
                  <c:v>445</c:v>
                </c:pt>
                <c:pt idx="121">
                  <c:v>446</c:v>
                </c:pt>
                <c:pt idx="122">
                  <c:v>447</c:v>
                </c:pt>
                <c:pt idx="123">
                  <c:v>448</c:v>
                </c:pt>
                <c:pt idx="124">
                  <c:v>449</c:v>
                </c:pt>
                <c:pt idx="125">
                  <c:v>450</c:v>
                </c:pt>
                <c:pt idx="126">
                  <c:v>451</c:v>
                </c:pt>
                <c:pt idx="127">
                  <c:v>452</c:v>
                </c:pt>
                <c:pt idx="128">
                  <c:v>453</c:v>
                </c:pt>
                <c:pt idx="129">
                  <c:v>454</c:v>
                </c:pt>
                <c:pt idx="130">
                  <c:v>455</c:v>
                </c:pt>
                <c:pt idx="131">
                  <c:v>456</c:v>
                </c:pt>
                <c:pt idx="132">
                  <c:v>457</c:v>
                </c:pt>
                <c:pt idx="133">
                  <c:v>458</c:v>
                </c:pt>
                <c:pt idx="134">
                  <c:v>459</c:v>
                </c:pt>
                <c:pt idx="135">
                  <c:v>460</c:v>
                </c:pt>
                <c:pt idx="136">
                  <c:v>461</c:v>
                </c:pt>
                <c:pt idx="137">
                  <c:v>462</c:v>
                </c:pt>
                <c:pt idx="138">
                  <c:v>463</c:v>
                </c:pt>
                <c:pt idx="139">
                  <c:v>464</c:v>
                </c:pt>
                <c:pt idx="140">
                  <c:v>465</c:v>
                </c:pt>
                <c:pt idx="141">
                  <c:v>466</c:v>
                </c:pt>
                <c:pt idx="142">
                  <c:v>467</c:v>
                </c:pt>
                <c:pt idx="143">
                  <c:v>468</c:v>
                </c:pt>
                <c:pt idx="144">
                  <c:v>469</c:v>
                </c:pt>
                <c:pt idx="145">
                  <c:v>470</c:v>
                </c:pt>
                <c:pt idx="146">
                  <c:v>471</c:v>
                </c:pt>
                <c:pt idx="147">
                  <c:v>472</c:v>
                </c:pt>
                <c:pt idx="148">
                  <c:v>473</c:v>
                </c:pt>
                <c:pt idx="149">
                  <c:v>474</c:v>
                </c:pt>
                <c:pt idx="150">
                  <c:v>475</c:v>
                </c:pt>
                <c:pt idx="151">
                  <c:v>476</c:v>
                </c:pt>
                <c:pt idx="152">
                  <c:v>477</c:v>
                </c:pt>
                <c:pt idx="153">
                  <c:v>478</c:v>
                </c:pt>
                <c:pt idx="154">
                  <c:v>479</c:v>
                </c:pt>
                <c:pt idx="155">
                  <c:v>480</c:v>
                </c:pt>
                <c:pt idx="156">
                  <c:v>481</c:v>
                </c:pt>
                <c:pt idx="157">
                  <c:v>482</c:v>
                </c:pt>
                <c:pt idx="158">
                  <c:v>483</c:v>
                </c:pt>
                <c:pt idx="159">
                  <c:v>484</c:v>
                </c:pt>
                <c:pt idx="160">
                  <c:v>485</c:v>
                </c:pt>
                <c:pt idx="161">
                  <c:v>486</c:v>
                </c:pt>
                <c:pt idx="162">
                  <c:v>487</c:v>
                </c:pt>
                <c:pt idx="163">
                  <c:v>488</c:v>
                </c:pt>
                <c:pt idx="164">
                  <c:v>489</c:v>
                </c:pt>
                <c:pt idx="165">
                  <c:v>490</c:v>
                </c:pt>
                <c:pt idx="166">
                  <c:v>491</c:v>
                </c:pt>
                <c:pt idx="167">
                  <c:v>492</c:v>
                </c:pt>
                <c:pt idx="168">
                  <c:v>493</c:v>
                </c:pt>
                <c:pt idx="169">
                  <c:v>494</c:v>
                </c:pt>
                <c:pt idx="170">
                  <c:v>495</c:v>
                </c:pt>
                <c:pt idx="171">
                  <c:v>496</c:v>
                </c:pt>
                <c:pt idx="172">
                  <c:v>497</c:v>
                </c:pt>
                <c:pt idx="173">
                  <c:v>498</c:v>
                </c:pt>
                <c:pt idx="174">
                  <c:v>499</c:v>
                </c:pt>
                <c:pt idx="175">
                  <c:v>500</c:v>
                </c:pt>
                <c:pt idx="176">
                  <c:v>501</c:v>
                </c:pt>
                <c:pt idx="177">
                  <c:v>502</c:v>
                </c:pt>
                <c:pt idx="178">
                  <c:v>503</c:v>
                </c:pt>
                <c:pt idx="179">
                  <c:v>504</c:v>
                </c:pt>
                <c:pt idx="180">
                  <c:v>505</c:v>
                </c:pt>
                <c:pt idx="181">
                  <c:v>506</c:v>
                </c:pt>
                <c:pt idx="182">
                  <c:v>507</c:v>
                </c:pt>
                <c:pt idx="183">
                  <c:v>508</c:v>
                </c:pt>
                <c:pt idx="184">
                  <c:v>509</c:v>
                </c:pt>
                <c:pt idx="185">
                  <c:v>510</c:v>
                </c:pt>
                <c:pt idx="186">
                  <c:v>511</c:v>
                </c:pt>
                <c:pt idx="187">
                  <c:v>512</c:v>
                </c:pt>
                <c:pt idx="188">
                  <c:v>513</c:v>
                </c:pt>
                <c:pt idx="189">
                  <c:v>514</c:v>
                </c:pt>
                <c:pt idx="190">
                  <c:v>515</c:v>
                </c:pt>
                <c:pt idx="191">
                  <c:v>516</c:v>
                </c:pt>
                <c:pt idx="192">
                  <c:v>517</c:v>
                </c:pt>
                <c:pt idx="193">
                  <c:v>518</c:v>
                </c:pt>
                <c:pt idx="194">
                  <c:v>519</c:v>
                </c:pt>
                <c:pt idx="195">
                  <c:v>520</c:v>
                </c:pt>
                <c:pt idx="196">
                  <c:v>521</c:v>
                </c:pt>
                <c:pt idx="197">
                  <c:v>522</c:v>
                </c:pt>
                <c:pt idx="198">
                  <c:v>523</c:v>
                </c:pt>
                <c:pt idx="199">
                  <c:v>524</c:v>
                </c:pt>
                <c:pt idx="200">
                  <c:v>525</c:v>
                </c:pt>
                <c:pt idx="201">
                  <c:v>526</c:v>
                </c:pt>
                <c:pt idx="202">
                  <c:v>527</c:v>
                </c:pt>
                <c:pt idx="203">
                  <c:v>528</c:v>
                </c:pt>
                <c:pt idx="204">
                  <c:v>529</c:v>
                </c:pt>
                <c:pt idx="205">
                  <c:v>530</c:v>
                </c:pt>
                <c:pt idx="206">
                  <c:v>531</c:v>
                </c:pt>
                <c:pt idx="207">
                  <c:v>532</c:v>
                </c:pt>
                <c:pt idx="208">
                  <c:v>533</c:v>
                </c:pt>
                <c:pt idx="209">
                  <c:v>534</c:v>
                </c:pt>
                <c:pt idx="210">
                  <c:v>535</c:v>
                </c:pt>
                <c:pt idx="211">
                  <c:v>536</c:v>
                </c:pt>
                <c:pt idx="212">
                  <c:v>537</c:v>
                </c:pt>
                <c:pt idx="213">
                  <c:v>538</c:v>
                </c:pt>
                <c:pt idx="214">
                  <c:v>539</c:v>
                </c:pt>
                <c:pt idx="215">
                  <c:v>540</c:v>
                </c:pt>
                <c:pt idx="216">
                  <c:v>541</c:v>
                </c:pt>
                <c:pt idx="217">
                  <c:v>542</c:v>
                </c:pt>
                <c:pt idx="218">
                  <c:v>543</c:v>
                </c:pt>
                <c:pt idx="219">
                  <c:v>544</c:v>
                </c:pt>
                <c:pt idx="220">
                  <c:v>545</c:v>
                </c:pt>
                <c:pt idx="221">
                  <c:v>546</c:v>
                </c:pt>
                <c:pt idx="222">
                  <c:v>547</c:v>
                </c:pt>
                <c:pt idx="223">
                  <c:v>548</c:v>
                </c:pt>
                <c:pt idx="224">
                  <c:v>549</c:v>
                </c:pt>
                <c:pt idx="225">
                  <c:v>550</c:v>
                </c:pt>
                <c:pt idx="226">
                  <c:v>551</c:v>
                </c:pt>
                <c:pt idx="227">
                  <c:v>552</c:v>
                </c:pt>
                <c:pt idx="228">
                  <c:v>553</c:v>
                </c:pt>
                <c:pt idx="229">
                  <c:v>554</c:v>
                </c:pt>
                <c:pt idx="230">
                  <c:v>555</c:v>
                </c:pt>
                <c:pt idx="231">
                  <c:v>556</c:v>
                </c:pt>
                <c:pt idx="232">
                  <c:v>557</c:v>
                </c:pt>
                <c:pt idx="233">
                  <c:v>558</c:v>
                </c:pt>
                <c:pt idx="234">
                  <c:v>559</c:v>
                </c:pt>
                <c:pt idx="235">
                  <c:v>560</c:v>
                </c:pt>
                <c:pt idx="236">
                  <c:v>561</c:v>
                </c:pt>
                <c:pt idx="237">
                  <c:v>562</c:v>
                </c:pt>
                <c:pt idx="238">
                  <c:v>563</c:v>
                </c:pt>
                <c:pt idx="239">
                  <c:v>564</c:v>
                </c:pt>
                <c:pt idx="240">
                  <c:v>565</c:v>
                </c:pt>
                <c:pt idx="241">
                  <c:v>566</c:v>
                </c:pt>
                <c:pt idx="242">
                  <c:v>567</c:v>
                </c:pt>
                <c:pt idx="243">
                  <c:v>568</c:v>
                </c:pt>
                <c:pt idx="244">
                  <c:v>569</c:v>
                </c:pt>
                <c:pt idx="245">
                  <c:v>570</c:v>
                </c:pt>
                <c:pt idx="246">
                  <c:v>571</c:v>
                </c:pt>
                <c:pt idx="247">
                  <c:v>572</c:v>
                </c:pt>
                <c:pt idx="248">
                  <c:v>573</c:v>
                </c:pt>
                <c:pt idx="249">
                  <c:v>574</c:v>
                </c:pt>
                <c:pt idx="250">
                  <c:v>575</c:v>
                </c:pt>
                <c:pt idx="251">
                  <c:v>576</c:v>
                </c:pt>
                <c:pt idx="252">
                  <c:v>577</c:v>
                </c:pt>
                <c:pt idx="253">
                  <c:v>578</c:v>
                </c:pt>
                <c:pt idx="254">
                  <c:v>579</c:v>
                </c:pt>
                <c:pt idx="255">
                  <c:v>580</c:v>
                </c:pt>
                <c:pt idx="256">
                  <c:v>581</c:v>
                </c:pt>
                <c:pt idx="257">
                  <c:v>582</c:v>
                </c:pt>
                <c:pt idx="258">
                  <c:v>583</c:v>
                </c:pt>
                <c:pt idx="259">
                  <c:v>584</c:v>
                </c:pt>
                <c:pt idx="260">
                  <c:v>585</c:v>
                </c:pt>
                <c:pt idx="261">
                  <c:v>586</c:v>
                </c:pt>
                <c:pt idx="262">
                  <c:v>587</c:v>
                </c:pt>
                <c:pt idx="263">
                  <c:v>588</c:v>
                </c:pt>
                <c:pt idx="264">
                  <c:v>589</c:v>
                </c:pt>
                <c:pt idx="265">
                  <c:v>590</c:v>
                </c:pt>
                <c:pt idx="266">
                  <c:v>591</c:v>
                </c:pt>
                <c:pt idx="267">
                  <c:v>592</c:v>
                </c:pt>
                <c:pt idx="268">
                  <c:v>593</c:v>
                </c:pt>
                <c:pt idx="269">
                  <c:v>594</c:v>
                </c:pt>
                <c:pt idx="270">
                  <c:v>595</c:v>
                </c:pt>
                <c:pt idx="271">
                  <c:v>596</c:v>
                </c:pt>
                <c:pt idx="272">
                  <c:v>597</c:v>
                </c:pt>
                <c:pt idx="273">
                  <c:v>598</c:v>
                </c:pt>
                <c:pt idx="274">
                  <c:v>599</c:v>
                </c:pt>
                <c:pt idx="275">
                  <c:v>600</c:v>
                </c:pt>
                <c:pt idx="276">
                  <c:v>601</c:v>
                </c:pt>
                <c:pt idx="277">
                  <c:v>602</c:v>
                </c:pt>
                <c:pt idx="278">
                  <c:v>603</c:v>
                </c:pt>
                <c:pt idx="279">
                  <c:v>604</c:v>
                </c:pt>
                <c:pt idx="280">
                  <c:v>605</c:v>
                </c:pt>
                <c:pt idx="281">
                  <c:v>606</c:v>
                </c:pt>
                <c:pt idx="282">
                  <c:v>607</c:v>
                </c:pt>
                <c:pt idx="283">
                  <c:v>608</c:v>
                </c:pt>
                <c:pt idx="284">
                  <c:v>609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613</c:v>
                </c:pt>
                <c:pt idx="289">
                  <c:v>614</c:v>
                </c:pt>
                <c:pt idx="290">
                  <c:v>615</c:v>
                </c:pt>
                <c:pt idx="291">
                  <c:v>616</c:v>
                </c:pt>
                <c:pt idx="292">
                  <c:v>617</c:v>
                </c:pt>
                <c:pt idx="293">
                  <c:v>618</c:v>
                </c:pt>
                <c:pt idx="294">
                  <c:v>619</c:v>
                </c:pt>
                <c:pt idx="295">
                  <c:v>620</c:v>
                </c:pt>
                <c:pt idx="296">
                  <c:v>621</c:v>
                </c:pt>
                <c:pt idx="297">
                  <c:v>622</c:v>
                </c:pt>
                <c:pt idx="298">
                  <c:v>623</c:v>
                </c:pt>
                <c:pt idx="299">
                  <c:v>624</c:v>
                </c:pt>
                <c:pt idx="300">
                  <c:v>625</c:v>
                </c:pt>
                <c:pt idx="301">
                  <c:v>626</c:v>
                </c:pt>
                <c:pt idx="302">
                  <c:v>627</c:v>
                </c:pt>
                <c:pt idx="303">
                  <c:v>628</c:v>
                </c:pt>
                <c:pt idx="304">
                  <c:v>629</c:v>
                </c:pt>
                <c:pt idx="305">
                  <c:v>630</c:v>
                </c:pt>
                <c:pt idx="306">
                  <c:v>631</c:v>
                </c:pt>
                <c:pt idx="307">
                  <c:v>632</c:v>
                </c:pt>
                <c:pt idx="308">
                  <c:v>633</c:v>
                </c:pt>
                <c:pt idx="309">
                  <c:v>634</c:v>
                </c:pt>
                <c:pt idx="310">
                  <c:v>635</c:v>
                </c:pt>
                <c:pt idx="311">
                  <c:v>636</c:v>
                </c:pt>
                <c:pt idx="312">
                  <c:v>637</c:v>
                </c:pt>
                <c:pt idx="313">
                  <c:v>638</c:v>
                </c:pt>
                <c:pt idx="314">
                  <c:v>639</c:v>
                </c:pt>
                <c:pt idx="315">
                  <c:v>640</c:v>
                </c:pt>
                <c:pt idx="316">
                  <c:v>641</c:v>
                </c:pt>
                <c:pt idx="317">
                  <c:v>642</c:v>
                </c:pt>
                <c:pt idx="318">
                  <c:v>643</c:v>
                </c:pt>
                <c:pt idx="319">
                  <c:v>644</c:v>
                </c:pt>
                <c:pt idx="320">
                  <c:v>645</c:v>
                </c:pt>
                <c:pt idx="321">
                  <c:v>646</c:v>
                </c:pt>
                <c:pt idx="322">
                  <c:v>647</c:v>
                </c:pt>
                <c:pt idx="323">
                  <c:v>648</c:v>
                </c:pt>
                <c:pt idx="324">
                  <c:v>649</c:v>
                </c:pt>
                <c:pt idx="325">
                  <c:v>650</c:v>
                </c:pt>
                <c:pt idx="326">
                  <c:v>651</c:v>
                </c:pt>
                <c:pt idx="327">
                  <c:v>652</c:v>
                </c:pt>
                <c:pt idx="328">
                  <c:v>653</c:v>
                </c:pt>
                <c:pt idx="329">
                  <c:v>654</c:v>
                </c:pt>
                <c:pt idx="330">
                  <c:v>655</c:v>
                </c:pt>
                <c:pt idx="331">
                  <c:v>656</c:v>
                </c:pt>
                <c:pt idx="332">
                  <c:v>657</c:v>
                </c:pt>
                <c:pt idx="333">
                  <c:v>658</c:v>
                </c:pt>
                <c:pt idx="334">
                  <c:v>659</c:v>
                </c:pt>
                <c:pt idx="335">
                  <c:v>660</c:v>
                </c:pt>
                <c:pt idx="336">
                  <c:v>661</c:v>
                </c:pt>
                <c:pt idx="337">
                  <c:v>662</c:v>
                </c:pt>
                <c:pt idx="338">
                  <c:v>663</c:v>
                </c:pt>
                <c:pt idx="339">
                  <c:v>664</c:v>
                </c:pt>
                <c:pt idx="340">
                  <c:v>665</c:v>
                </c:pt>
                <c:pt idx="341">
                  <c:v>666</c:v>
                </c:pt>
                <c:pt idx="342">
                  <c:v>667</c:v>
                </c:pt>
                <c:pt idx="343">
                  <c:v>668</c:v>
                </c:pt>
                <c:pt idx="344">
                  <c:v>669</c:v>
                </c:pt>
                <c:pt idx="345">
                  <c:v>670</c:v>
                </c:pt>
                <c:pt idx="346">
                  <c:v>671</c:v>
                </c:pt>
                <c:pt idx="347">
                  <c:v>672</c:v>
                </c:pt>
                <c:pt idx="348">
                  <c:v>673</c:v>
                </c:pt>
                <c:pt idx="349">
                  <c:v>674</c:v>
                </c:pt>
                <c:pt idx="350">
                  <c:v>675</c:v>
                </c:pt>
                <c:pt idx="351">
                  <c:v>676</c:v>
                </c:pt>
                <c:pt idx="352">
                  <c:v>677</c:v>
                </c:pt>
                <c:pt idx="353">
                  <c:v>678</c:v>
                </c:pt>
                <c:pt idx="354">
                  <c:v>679</c:v>
                </c:pt>
                <c:pt idx="355">
                  <c:v>680</c:v>
                </c:pt>
                <c:pt idx="356">
                  <c:v>681</c:v>
                </c:pt>
                <c:pt idx="357">
                  <c:v>682</c:v>
                </c:pt>
                <c:pt idx="358">
                  <c:v>683</c:v>
                </c:pt>
                <c:pt idx="359">
                  <c:v>684</c:v>
                </c:pt>
                <c:pt idx="360">
                  <c:v>685</c:v>
                </c:pt>
                <c:pt idx="361">
                  <c:v>686</c:v>
                </c:pt>
                <c:pt idx="362">
                  <c:v>687</c:v>
                </c:pt>
                <c:pt idx="363">
                  <c:v>688</c:v>
                </c:pt>
                <c:pt idx="364">
                  <c:v>689</c:v>
                </c:pt>
                <c:pt idx="365">
                  <c:v>690</c:v>
                </c:pt>
                <c:pt idx="366">
                  <c:v>691</c:v>
                </c:pt>
                <c:pt idx="367">
                  <c:v>692</c:v>
                </c:pt>
                <c:pt idx="368">
                  <c:v>693</c:v>
                </c:pt>
                <c:pt idx="369">
                  <c:v>694</c:v>
                </c:pt>
                <c:pt idx="370">
                  <c:v>695</c:v>
                </c:pt>
                <c:pt idx="371">
                  <c:v>696</c:v>
                </c:pt>
                <c:pt idx="372">
                  <c:v>697</c:v>
                </c:pt>
                <c:pt idx="373">
                  <c:v>698</c:v>
                </c:pt>
                <c:pt idx="374">
                  <c:v>699</c:v>
                </c:pt>
                <c:pt idx="375">
                  <c:v>700</c:v>
                </c:pt>
                <c:pt idx="376">
                  <c:v>701</c:v>
                </c:pt>
                <c:pt idx="377">
                  <c:v>702</c:v>
                </c:pt>
                <c:pt idx="378">
                  <c:v>703</c:v>
                </c:pt>
                <c:pt idx="379">
                  <c:v>704</c:v>
                </c:pt>
                <c:pt idx="380">
                  <c:v>705</c:v>
                </c:pt>
                <c:pt idx="381">
                  <c:v>706</c:v>
                </c:pt>
                <c:pt idx="382">
                  <c:v>707</c:v>
                </c:pt>
                <c:pt idx="383">
                  <c:v>708</c:v>
                </c:pt>
                <c:pt idx="384">
                  <c:v>709</c:v>
                </c:pt>
                <c:pt idx="385">
                  <c:v>710</c:v>
                </c:pt>
                <c:pt idx="386">
                  <c:v>711</c:v>
                </c:pt>
                <c:pt idx="387">
                  <c:v>712</c:v>
                </c:pt>
                <c:pt idx="388">
                  <c:v>713</c:v>
                </c:pt>
                <c:pt idx="389">
                  <c:v>714</c:v>
                </c:pt>
                <c:pt idx="390">
                  <c:v>715</c:v>
                </c:pt>
                <c:pt idx="391">
                  <c:v>716</c:v>
                </c:pt>
                <c:pt idx="392">
                  <c:v>717</c:v>
                </c:pt>
                <c:pt idx="393">
                  <c:v>718</c:v>
                </c:pt>
                <c:pt idx="394">
                  <c:v>719</c:v>
                </c:pt>
                <c:pt idx="395">
                  <c:v>720</c:v>
                </c:pt>
                <c:pt idx="396">
                  <c:v>721</c:v>
                </c:pt>
                <c:pt idx="397">
                  <c:v>722</c:v>
                </c:pt>
                <c:pt idx="398">
                  <c:v>723</c:v>
                </c:pt>
                <c:pt idx="399">
                  <c:v>724</c:v>
                </c:pt>
                <c:pt idx="400">
                  <c:v>725</c:v>
                </c:pt>
                <c:pt idx="401">
                  <c:v>726</c:v>
                </c:pt>
                <c:pt idx="402">
                  <c:v>727</c:v>
                </c:pt>
                <c:pt idx="403">
                  <c:v>728</c:v>
                </c:pt>
                <c:pt idx="404">
                  <c:v>729</c:v>
                </c:pt>
                <c:pt idx="405">
                  <c:v>730</c:v>
                </c:pt>
                <c:pt idx="406">
                  <c:v>731</c:v>
                </c:pt>
                <c:pt idx="407">
                  <c:v>732</c:v>
                </c:pt>
                <c:pt idx="408">
                  <c:v>733</c:v>
                </c:pt>
                <c:pt idx="409">
                  <c:v>734</c:v>
                </c:pt>
                <c:pt idx="410">
                  <c:v>735</c:v>
                </c:pt>
                <c:pt idx="411">
                  <c:v>736</c:v>
                </c:pt>
                <c:pt idx="412">
                  <c:v>737</c:v>
                </c:pt>
                <c:pt idx="413">
                  <c:v>738</c:v>
                </c:pt>
                <c:pt idx="414">
                  <c:v>739</c:v>
                </c:pt>
                <c:pt idx="415">
                  <c:v>740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745</c:v>
                </c:pt>
                <c:pt idx="421">
                  <c:v>746</c:v>
                </c:pt>
                <c:pt idx="422">
                  <c:v>747</c:v>
                </c:pt>
                <c:pt idx="423">
                  <c:v>748</c:v>
                </c:pt>
                <c:pt idx="424">
                  <c:v>749</c:v>
                </c:pt>
                <c:pt idx="425">
                  <c:v>750</c:v>
                </c:pt>
                <c:pt idx="426">
                  <c:v>751</c:v>
                </c:pt>
                <c:pt idx="427">
                  <c:v>752</c:v>
                </c:pt>
                <c:pt idx="428">
                  <c:v>753</c:v>
                </c:pt>
                <c:pt idx="429">
                  <c:v>754</c:v>
                </c:pt>
                <c:pt idx="430">
                  <c:v>755</c:v>
                </c:pt>
                <c:pt idx="431">
                  <c:v>756</c:v>
                </c:pt>
                <c:pt idx="432">
                  <c:v>757</c:v>
                </c:pt>
                <c:pt idx="433">
                  <c:v>758</c:v>
                </c:pt>
                <c:pt idx="434">
                  <c:v>759</c:v>
                </c:pt>
                <c:pt idx="435">
                  <c:v>760</c:v>
                </c:pt>
              </c:numCache>
            </c:numRef>
          </c:xVal>
          <c:yVal>
            <c:numRef>
              <c:f>Graph!$D$327:$D$760</c:f>
              <c:numCache>
                <c:formatCode>General</c:formatCode>
                <c:ptCount val="434"/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B-4604-8DF9-08C4DE5DAE2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Graph!$A$326:$A$761</c:f>
              <c:numCache>
                <c:formatCode>General</c:formatCode>
                <c:ptCount val="436"/>
                <c:pt idx="0">
                  <c:v>325</c:v>
                </c:pt>
                <c:pt idx="1">
                  <c:v>326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347</c:v>
                </c:pt>
                <c:pt idx="23">
                  <c:v>348</c:v>
                </c:pt>
                <c:pt idx="24">
                  <c:v>349</c:v>
                </c:pt>
                <c:pt idx="25">
                  <c:v>350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354</c:v>
                </c:pt>
                <c:pt idx="30">
                  <c:v>355</c:v>
                </c:pt>
                <c:pt idx="31">
                  <c:v>356</c:v>
                </c:pt>
                <c:pt idx="32">
                  <c:v>357</c:v>
                </c:pt>
                <c:pt idx="33">
                  <c:v>358</c:v>
                </c:pt>
                <c:pt idx="34">
                  <c:v>359</c:v>
                </c:pt>
                <c:pt idx="35">
                  <c:v>360</c:v>
                </c:pt>
                <c:pt idx="36">
                  <c:v>361</c:v>
                </c:pt>
                <c:pt idx="37">
                  <c:v>362</c:v>
                </c:pt>
                <c:pt idx="38">
                  <c:v>363</c:v>
                </c:pt>
                <c:pt idx="39">
                  <c:v>364</c:v>
                </c:pt>
                <c:pt idx="40">
                  <c:v>365</c:v>
                </c:pt>
                <c:pt idx="41">
                  <c:v>366</c:v>
                </c:pt>
                <c:pt idx="42">
                  <c:v>367</c:v>
                </c:pt>
                <c:pt idx="43">
                  <c:v>368</c:v>
                </c:pt>
                <c:pt idx="44">
                  <c:v>369</c:v>
                </c:pt>
                <c:pt idx="45">
                  <c:v>370</c:v>
                </c:pt>
                <c:pt idx="46">
                  <c:v>371</c:v>
                </c:pt>
                <c:pt idx="47">
                  <c:v>372</c:v>
                </c:pt>
                <c:pt idx="48">
                  <c:v>373</c:v>
                </c:pt>
                <c:pt idx="49">
                  <c:v>374</c:v>
                </c:pt>
                <c:pt idx="50">
                  <c:v>375</c:v>
                </c:pt>
                <c:pt idx="51">
                  <c:v>376</c:v>
                </c:pt>
                <c:pt idx="52">
                  <c:v>377</c:v>
                </c:pt>
                <c:pt idx="53">
                  <c:v>378</c:v>
                </c:pt>
                <c:pt idx="54">
                  <c:v>379</c:v>
                </c:pt>
                <c:pt idx="55">
                  <c:v>380</c:v>
                </c:pt>
                <c:pt idx="56">
                  <c:v>381</c:v>
                </c:pt>
                <c:pt idx="57">
                  <c:v>382</c:v>
                </c:pt>
                <c:pt idx="58">
                  <c:v>383</c:v>
                </c:pt>
                <c:pt idx="59">
                  <c:v>384</c:v>
                </c:pt>
                <c:pt idx="60">
                  <c:v>385</c:v>
                </c:pt>
                <c:pt idx="61">
                  <c:v>386</c:v>
                </c:pt>
                <c:pt idx="62">
                  <c:v>387</c:v>
                </c:pt>
                <c:pt idx="63">
                  <c:v>388</c:v>
                </c:pt>
                <c:pt idx="64">
                  <c:v>389</c:v>
                </c:pt>
                <c:pt idx="65">
                  <c:v>390</c:v>
                </c:pt>
                <c:pt idx="66">
                  <c:v>391</c:v>
                </c:pt>
                <c:pt idx="67">
                  <c:v>392</c:v>
                </c:pt>
                <c:pt idx="68">
                  <c:v>393</c:v>
                </c:pt>
                <c:pt idx="69">
                  <c:v>394</c:v>
                </c:pt>
                <c:pt idx="70">
                  <c:v>395</c:v>
                </c:pt>
                <c:pt idx="71">
                  <c:v>396</c:v>
                </c:pt>
                <c:pt idx="72">
                  <c:v>397</c:v>
                </c:pt>
                <c:pt idx="73">
                  <c:v>398</c:v>
                </c:pt>
                <c:pt idx="74">
                  <c:v>399</c:v>
                </c:pt>
                <c:pt idx="75">
                  <c:v>400</c:v>
                </c:pt>
                <c:pt idx="76">
                  <c:v>401</c:v>
                </c:pt>
                <c:pt idx="77">
                  <c:v>402</c:v>
                </c:pt>
                <c:pt idx="78">
                  <c:v>403</c:v>
                </c:pt>
                <c:pt idx="79">
                  <c:v>404</c:v>
                </c:pt>
                <c:pt idx="80">
                  <c:v>405</c:v>
                </c:pt>
                <c:pt idx="81">
                  <c:v>406</c:v>
                </c:pt>
                <c:pt idx="82">
                  <c:v>407</c:v>
                </c:pt>
                <c:pt idx="83">
                  <c:v>408</c:v>
                </c:pt>
                <c:pt idx="84">
                  <c:v>409</c:v>
                </c:pt>
                <c:pt idx="85">
                  <c:v>410</c:v>
                </c:pt>
                <c:pt idx="86">
                  <c:v>411</c:v>
                </c:pt>
                <c:pt idx="87">
                  <c:v>412</c:v>
                </c:pt>
                <c:pt idx="88">
                  <c:v>413</c:v>
                </c:pt>
                <c:pt idx="89">
                  <c:v>414</c:v>
                </c:pt>
                <c:pt idx="90">
                  <c:v>415</c:v>
                </c:pt>
                <c:pt idx="91">
                  <c:v>416</c:v>
                </c:pt>
                <c:pt idx="92">
                  <c:v>417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424</c:v>
                </c:pt>
                <c:pt idx="100">
                  <c:v>425</c:v>
                </c:pt>
                <c:pt idx="101">
                  <c:v>426</c:v>
                </c:pt>
                <c:pt idx="102">
                  <c:v>427</c:v>
                </c:pt>
                <c:pt idx="103">
                  <c:v>428</c:v>
                </c:pt>
                <c:pt idx="104">
                  <c:v>429</c:v>
                </c:pt>
                <c:pt idx="105">
                  <c:v>430</c:v>
                </c:pt>
                <c:pt idx="106">
                  <c:v>431</c:v>
                </c:pt>
                <c:pt idx="107">
                  <c:v>432</c:v>
                </c:pt>
                <c:pt idx="108">
                  <c:v>433</c:v>
                </c:pt>
                <c:pt idx="109">
                  <c:v>434</c:v>
                </c:pt>
                <c:pt idx="110">
                  <c:v>435</c:v>
                </c:pt>
                <c:pt idx="111">
                  <c:v>436</c:v>
                </c:pt>
                <c:pt idx="112">
                  <c:v>437</c:v>
                </c:pt>
                <c:pt idx="113">
                  <c:v>438</c:v>
                </c:pt>
                <c:pt idx="114">
                  <c:v>439</c:v>
                </c:pt>
                <c:pt idx="115">
                  <c:v>440</c:v>
                </c:pt>
                <c:pt idx="116">
                  <c:v>441</c:v>
                </c:pt>
                <c:pt idx="117">
                  <c:v>442</c:v>
                </c:pt>
                <c:pt idx="118">
                  <c:v>443</c:v>
                </c:pt>
                <c:pt idx="119">
                  <c:v>444</c:v>
                </c:pt>
                <c:pt idx="120">
                  <c:v>445</c:v>
                </c:pt>
                <c:pt idx="121">
                  <c:v>446</c:v>
                </c:pt>
                <c:pt idx="122">
                  <c:v>447</c:v>
                </c:pt>
                <c:pt idx="123">
                  <c:v>448</c:v>
                </c:pt>
                <c:pt idx="124">
                  <c:v>449</c:v>
                </c:pt>
                <c:pt idx="125">
                  <c:v>450</c:v>
                </c:pt>
                <c:pt idx="126">
                  <c:v>451</c:v>
                </c:pt>
                <c:pt idx="127">
                  <c:v>452</c:v>
                </c:pt>
                <c:pt idx="128">
                  <c:v>453</c:v>
                </c:pt>
                <c:pt idx="129">
                  <c:v>454</c:v>
                </c:pt>
                <c:pt idx="130">
                  <c:v>455</c:v>
                </c:pt>
                <c:pt idx="131">
                  <c:v>456</c:v>
                </c:pt>
                <c:pt idx="132">
                  <c:v>457</c:v>
                </c:pt>
                <c:pt idx="133">
                  <c:v>458</c:v>
                </c:pt>
                <c:pt idx="134">
                  <c:v>459</c:v>
                </c:pt>
                <c:pt idx="135">
                  <c:v>460</c:v>
                </c:pt>
                <c:pt idx="136">
                  <c:v>461</c:v>
                </c:pt>
                <c:pt idx="137">
                  <c:v>462</c:v>
                </c:pt>
                <c:pt idx="138">
                  <c:v>463</c:v>
                </c:pt>
                <c:pt idx="139">
                  <c:v>464</c:v>
                </c:pt>
                <c:pt idx="140">
                  <c:v>465</c:v>
                </c:pt>
                <c:pt idx="141">
                  <c:v>466</c:v>
                </c:pt>
                <c:pt idx="142">
                  <c:v>467</c:v>
                </c:pt>
                <c:pt idx="143">
                  <c:v>468</c:v>
                </c:pt>
                <c:pt idx="144">
                  <c:v>469</c:v>
                </c:pt>
                <c:pt idx="145">
                  <c:v>470</c:v>
                </c:pt>
                <c:pt idx="146">
                  <c:v>471</c:v>
                </c:pt>
                <c:pt idx="147">
                  <c:v>472</c:v>
                </c:pt>
                <c:pt idx="148">
                  <c:v>473</c:v>
                </c:pt>
                <c:pt idx="149">
                  <c:v>474</c:v>
                </c:pt>
                <c:pt idx="150">
                  <c:v>475</c:v>
                </c:pt>
                <c:pt idx="151">
                  <c:v>476</c:v>
                </c:pt>
                <c:pt idx="152">
                  <c:v>477</c:v>
                </c:pt>
                <c:pt idx="153">
                  <c:v>478</c:v>
                </c:pt>
                <c:pt idx="154">
                  <c:v>479</c:v>
                </c:pt>
                <c:pt idx="155">
                  <c:v>480</c:v>
                </c:pt>
                <c:pt idx="156">
                  <c:v>481</c:v>
                </c:pt>
                <c:pt idx="157">
                  <c:v>482</c:v>
                </c:pt>
                <c:pt idx="158">
                  <c:v>483</c:v>
                </c:pt>
                <c:pt idx="159">
                  <c:v>484</c:v>
                </c:pt>
                <c:pt idx="160">
                  <c:v>485</c:v>
                </c:pt>
                <c:pt idx="161">
                  <c:v>486</c:v>
                </c:pt>
                <c:pt idx="162">
                  <c:v>487</c:v>
                </c:pt>
                <c:pt idx="163">
                  <c:v>488</c:v>
                </c:pt>
                <c:pt idx="164">
                  <c:v>489</c:v>
                </c:pt>
                <c:pt idx="165">
                  <c:v>490</c:v>
                </c:pt>
                <c:pt idx="166">
                  <c:v>491</c:v>
                </c:pt>
                <c:pt idx="167">
                  <c:v>492</c:v>
                </c:pt>
                <c:pt idx="168">
                  <c:v>493</c:v>
                </c:pt>
                <c:pt idx="169">
                  <c:v>494</c:v>
                </c:pt>
                <c:pt idx="170">
                  <c:v>495</c:v>
                </c:pt>
                <c:pt idx="171">
                  <c:v>496</c:v>
                </c:pt>
                <c:pt idx="172">
                  <c:v>497</c:v>
                </c:pt>
                <c:pt idx="173">
                  <c:v>498</c:v>
                </c:pt>
                <c:pt idx="174">
                  <c:v>499</c:v>
                </c:pt>
                <c:pt idx="175">
                  <c:v>500</c:v>
                </c:pt>
                <c:pt idx="176">
                  <c:v>501</c:v>
                </c:pt>
                <c:pt idx="177">
                  <c:v>502</c:v>
                </c:pt>
                <c:pt idx="178">
                  <c:v>503</c:v>
                </c:pt>
                <c:pt idx="179">
                  <c:v>504</c:v>
                </c:pt>
                <c:pt idx="180">
                  <c:v>505</c:v>
                </c:pt>
                <c:pt idx="181">
                  <c:v>506</c:v>
                </c:pt>
                <c:pt idx="182">
                  <c:v>507</c:v>
                </c:pt>
                <c:pt idx="183">
                  <c:v>508</c:v>
                </c:pt>
                <c:pt idx="184">
                  <c:v>509</c:v>
                </c:pt>
                <c:pt idx="185">
                  <c:v>510</c:v>
                </c:pt>
                <c:pt idx="186">
                  <c:v>511</c:v>
                </c:pt>
                <c:pt idx="187">
                  <c:v>512</c:v>
                </c:pt>
                <c:pt idx="188">
                  <c:v>513</c:v>
                </c:pt>
                <c:pt idx="189">
                  <c:v>514</c:v>
                </c:pt>
                <c:pt idx="190">
                  <c:v>515</c:v>
                </c:pt>
                <c:pt idx="191">
                  <c:v>516</c:v>
                </c:pt>
                <c:pt idx="192">
                  <c:v>517</c:v>
                </c:pt>
                <c:pt idx="193">
                  <c:v>518</c:v>
                </c:pt>
                <c:pt idx="194">
                  <c:v>519</c:v>
                </c:pt>
                <c:pt idx="195">
                  <c:v>520</c:v>
                </c:pt>
                <c:pt idx="196">
                  <c:v>521</c:v>
                </c:pt>
                <c:pt idx="197">
                  <c:v>522</c:v>
                </c:pt>
                <c:pt idx="198">
                  <c:v>523</c:v>
                </c:pt>
                <c:pt idx="199">
                  <c:v>524</c:v>
                </c:pt>
                <c:pt idx="200">
                  <c:v>525</c:v>
                </c:pt>
                <c:pt idx="201">
                  <c:v>526</c:v>
                </c:pt>
                <c:pt idx="202">
                  <c:v>527</c:v>
                </c:pt>
                <c:pt idx="203">
                  <c:v>528</c:v>
                </c:pt>
                <c:pt idx="204">
                  <c:v>529</c:v>
                </c:pt>
                <c:pt idx="205">
                  <c:v>530</c:v>
                </c:pt>
                <c:pt idx="206">
                  <c:v>531</c:v>
                </c:pt>
                <c:pt idx="207">
                  <c:v>532</c:v>
                </c:pt>
                <c:pt idx="208">
                  <c:v>533</c:v>
                </c:pt>
                <c:pt idx="209">
                  <c:v>534</c:v>
                </c:pt>
                <c:pt idx="210">
                  <c:v>535</c:v>
                </c:pt>
                <c:pt idx="211">
                  <c:v>536</c:v>
                </c:pt>
                <c:pt idx="212">
                  <c:v>537</c:v>
                </c:pt>
                <c:pt idx="213">
                  <c:v>538</c:v>
                </c:pt>
                <c:pt idx="214">
                  <c:v>539</c:v>
                </c:pt>
                <c:pt idx="215">
                  <c:v>540</c:v>
                </c:pt>
                <c:pt idx="216">
                  <c:v>541</c:v>
                </c:pt>
                <c:pt idx="217">
                  <c:v>542</c:v>
                </c:pt>
                <c:pt idx="218">
                  <c:v>543</c:v>
                </c:pt>
                <c:pt idx="219">
                  <c:v>544</c:v>
                </c:pt>
                <c:pt idx="220">
                  <c:v>545</c:v>
                </c:pt>
                <c:pt idx="221">
                  <c:v>546</c:v>
                </c:pt>
                <c:pt idx="222">
                  <c:v>547</c:v>
                </c:pt>
                <c:pt idx="223">
                  <c:v>548</c:v>
                </c:pt>
                <c:pt idx="224">
                  <c:v>549</c:v>
                </c:pt>
                <c:pt idx="225">
                  <c:v>550</c:v>
                </c:pt>
                <c:pt idx="226">
                  <c:v>551</c:v>
                </c:pt>
                <c:pt idx="227">
                  <c:v>552</c:v>
                </c:pt>
                <c:pt idx="228">
                  <c:v>553</c:v>
                </c:pt>
                <c:pt idx="229">
                  <c:v>554</c:v>
                </c:pt>
                <c:pt idx="230">
                  <c:v>555</c:v>
                </c:pt>
                <c:pt idx="231">
                  <c:v>556</c:v>
                </c:pt>
                <c:pt idx="232">
                  <c:v>557</c:v>
                </c:pt>
                <c:pt idx="233">
                  <c:v>558</c:v>
                </c:pt>
                <c:pt idx="234">
                  <c:v>559</c:v>
                </c:pt>
                <c:pt idx="235">
                  <c:v>560</c:v>
                </c:pt>
                <c:pt idx="236">
                  <c:v>561</c:v>
                </c:pt>
                <c:pt idx="237">
                  <c:v>562</c:v>
                </c:pt>
                <c:pt idx="238">
                  <c:v>563</c:v>
                </c:pt>
                <c:pt idx="239">
                  <c:v>564</c:v>
                </c:pt>
                <c:pt idx="240">
                  <c:v>565</c:v>
                </c:pt>
                <c:pt idx="241">
                  <c:v>566</c:v>
                </c:pt>
                <c:pt idx="242">
                  <c:v>567</c:v>
                </c:pt>
                <c:pt idx="243">
                  <c:v>568</c:v>
                </c:pt>
                <c:pt idx="244">
                  <c:v>569</c:v>
                </c:pt>
                <c:pt idx="245">
                  <c:v>570</c:v>
                </c:pt>
                <c:pt idx="246">
                  <c:v>571</c:v>
                </c:pt>
                <c:pt idx="247">
                  <c:v>572</c:v>
                </c:pt>
                <c:pt idx="248">
                  <c:v>573</c:v>
                </c:pt>
                <c:pt idx="249">
                  <c:v>574</c:v>
                </c:pt>
                <c:pt idx="250">
                  <c:v>575</c:v>
                </c:pt>
                <c:pt idx="251">
                  <c:v>576</c:v>
                </c:pt>
                <c:pt idx="252">
                  <c:v>577</c:v>
                </c:pt>
                <c:pt idx="253">
                  <c:v>578</c:v>
                </c:pt>
                <c:pt idx="254">
                  <c:v>579</c:v>
                </c:pt>
                <c:pt idx="255">
                  <c:v>580</c:v>
                </c:pt>
                <c:pt idx="256">
                  <c:v>581</c:v>
                </c:pt>
                <c:pt idx="257">
                  <c:v>582</c:v>
                </c:pt>
                <c:pt idx="258">
                  <c:v>583</c:v>
                </c:pt>
                <c:pt idx="259">
                  <c:v>584</c:v>
                </c:pt>
                <c:pt idx="260">
                  <c:v>585</c:v>
                </c:pt>
                <c:pt idx="261">
                  <c:v>586</c:v>
                </c:pt>
                <c:pt idx="262">
                  <c:v>587</c:v>
                </c:pt>
                <c:pt idx="263">
                  <c:v>588</c:v>
                </c:pt>
                <c:pt idx="264">
                  <c:v>589</c:v>
                </c:pt>
                <c:pt idx="265">
                  <c:v>590</c:v>
                </c:pt>
                <c:pt idx="266">
                  <c:v>591</c:v>
                </c:pt>
                <c:pt idx="267">
                  <c:v>592</c:v>
                </c:pt>
                <c:pt idx="268">
                  <c:v>593</c:v>
                </c:pt>
                <c:pt idx="269">
                  <c:v>594</c:v>
                </c:pt>
                <c:pt idx="270">
                  <c:v>595</c:v>
                </c:pt>
                <c:pt idx="271">
                  <c:v>596</c:v>
                </c:pt>
                <c:pt idx="272">
                  <c:v>597</c:v>
                </c:pt>
                <c:pt idx="273">
                  <c:v>598</c:v>
                </c:pt>
                <c:pt idx="274">
                  <c:v>599</c:v>
                </c:pt>
                <c:pt idx="275">
                  <c:v>600</c:v>
                </c:pt>
                <c:pt idx="276">
                  <c:v>601</c:v>
                </c:pt>
                <c:pt idx="277">
                  <c:v>602</c:v>
                </c:pt>
                <c:pt idx="278">
                  <c:v>603</c:v>
                </c:pt>
                <c:pt idx="279">
                  <c:v>604</c:v>
                </c:pt>
                <c:pt idx="280">
                  <c:v>605</c:v>
                </c:pt>
                <c:pt idx="281">
                  <c:v>606</c:v>
                </c:pt>
                <c:pt idx="282">
                  <c:v>607</c:v>
                </c:pt>
                <c:pt idx="283">
                  <c:v>608</c:v>
                </c:pt>
                <c:pt idx="284">
                  <c:v>609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613</c:v>
                </c:pt>
                <c:pt idx="289">
                  <c:v>614</c:v>
                </c:pt>
                <c:pt idx="290">
                  <c:v>615</c:v>
                </c:pt>
                <c:pt idx="291">
                  <c:v>616</c:v>
                </c:pt>
                <c:pt idx="292">
                  <c:v>617</c:v>
                </c:pt>
                <c:pt idx="293">
                  <c:v>618</c:v>
                </c:pt>
                <c:pt idx="294">
                  <c:v>619</c:v>
                </c:pt>
                <c:pt idx="295">
                  <c:v>620</c:v>
                </c:pt>
                <c:pt idx="296">
                  <c:v>621</c:v>
                </c:pt>
                <c:pt idx="297">
                  <c:v>622</c:v>
                </c:pt>
                <c:pt idx="298">
                  <c:v>623</c:v>
                </c:pt>
                <c:pt idx="299">
                  <c:v>624</c:v>
                </c:pt>
                <c:pt idx="300">
                  <c:v>625</c:v>
                </c:pt>
                <c:pt idx="301">
                  <c:v>626</c:v>
                </c:pt>
                <c:pt idx="302">
                  <c:v>627</c:v>
                </c:pt>
                <c:pt idx="303">
                  <c:v>628</c:v>
                </c:pt>
                <c:pt idx="304">
                  <c:v>629</c:v>
                </c:pt>
                <c:pt idx="305">
                  <c:v>630</c:v>
                </c:pt>
                <c:pt idx="306">
                  <c:v>631</c:v>
                </c:pt>
                <c:pt idx="307">
                  <c:v>632</c:v>
                </c:pt>
                <c:pt idx="308">
                  <c:v>633</c:v>
                </c:pt>
                <c:pt idx="309">
                  <c:v>634</c:v>
                </c:pt>
                <c:pt idx="310">
                  <c:v>635</c:v>
                </c:pt>
                <c:pt idx="311">
                  <c:v>636</c:v>
                </c:pt>
                <c:pt idx="312">
                  <c:v>637</c:v>
                </c:pt>
                <c:pt idx="313">
                  <c:v>638</c:v>
                </c:pt>
                <c:pt idx="314">
                  <c:v>639</c:v>
                </c:pt>
                <c:pt idx="315">
                  <c:v>640</c:v>
                </c:pt>
                <c:pt idx="316">
                  <c:v>641</c:v>
                </c:pt>
                <c:pt idx="317">
                  <c:v>642</c:v>
                </c:pt>
                <c:pt idx="318">
                  <c:v>643</c:v>
                </c:pt>
                <c:pt idx="319">
                  <c:v>644</c:v>
                </c:pt>
                <c:pt idx="320">
                  <c:v>645</c:v>
                </c:pt>
                <c:pt idx="321">
                  <c:v>646</c:v>
                </c:pt>
                <c:pt idx="322">
                  <c:v>647</c:v>
                </c:pt>
                <c:pt idx="323">
                  <c:v>648</c:v>
                </c:pt>
                <c:pt idx="324">
                  <c:v>649</c:v>
                </c:pt>
                <c:pt idx="325">
                  <c:v>650</c:v>
                </c:pt>
                <c:pt idx="326">
                  <c:v>651</c:v>
                </c:pt>
                <c:pt idx="327">
                  <c:v>652</c:v>
                </c:pt>
                <c:pt idx="328">
                  <c:v>653</c:v>
                </c:pt>
                <c:pt idx="329">
                  <c:v>654</c:v>
                </c:pt>
                <c:pt idx="330">
                  <c:v>655</c:v>
                </c:pt>
                <c:pt idx="331">
                  <c:v>656</c:v>
                </c:pt>
                <c:pt idx="332">
                  <c:v>657</c:v>
                </c:pt>
                <c:pt idx="333">
                  <c:v>658</c:v>
                </c:pt>
                <c:pt idx="334">
                  <c:v>659</c:v>
                </c:pt>
                <c:pt idx="335">
                  <c:v>660</c:v>
                </c:pt>
                <c:pt idx="336">
                  <c:v>661</c:v>
                </c:pt>
                <c:pt idx="337">
                  <c:v>662</c:v>
                </c:pt>
                <c:pt idx="338">
                  <c:v>663</c:v>
                </c:pt>
                <c:pt idx="339">
                  <c:v>664</c:v>
                </c:pt>
                <c:pt idx="340">
                  <c:v>665</c:v>
                </c:pt>
                <c:pt idx="341">
                  <c:v>666</c:v>
                </c:pt>
                <c:pt idx="342">
                  <c:v>667</c:v>
                </c:pt>
                <c:pt idx="343">
                  <c:v>668</c:v>
                </c:pt>
                <c:pt idx="344">
                  <c:v>669</c:v>
                </c:pt>
                <c:pt idx="345">
                  <c:v>670</c:v>
                </c:pt>
                <c:pt idx="346">
                  <c:v>671</c:v>
                </c:pt>
                <c:pt idx="347">
                  <c:v>672</c:v>
                </c:pt>
                <c:pt idx="348">
                  <c:v>673</c:v>
                </c:pt>
                <c:pt idx="349">
                  <c:v>674</c:v>
                </c:pt>
                <c:pt idx="350">
                  <c:v>675</c:v>
                </c:pt>
                <c:pt idx="351">
                  <c:v>676</c:v>
                </c:pt>
                <c:pt idx="352">
                  <c:v>677</c:v>
                </c:pt>
                <c:pt idx="353">
                  <c:v>678</c:v>
                </c:pt>
                <c:pt idx="354">
                  <c:v>679</c:v>
                </c:pt>
                <c:pt idx="355">
                  <c:v>680</c:v>
                </c:pt>
                <c:pt idx="356">
                  <c:v>681</c:v>
                </c:pt>
                <c:pt idx="357">
                  <c:v>682</c:v>
                </c:pt>
                <c:pt idx="358">
                  <c:v>683</c:v>
                </c:pt>
                <c:pt idx="359">
                  <c:v>684</c:v>
                </c:pt>
                <c:pt idx="360">
                  <c:v>685</c:v>
                </c:pt>
                <c:pt idx="361">
                  <c:v>686</c:v>
                </c:pt>
                <c:pt idx="362">
                  <c:v>687</c:v>
                </c:pt>
                <c:pt idx="363">
                  <c:v>688</c:v>
                </c:pt>
                <c:pt idx="364">
                  <c:v>689</c:v>
                </c:pt>
                <c:pt idx="365">
                  <c:v>690</c:v>
                </c:pt>
                <c:pt idx="366">
                  <c:v>691</c:v>
                </c:pt>
                <c:pt idx="367">
                  <c:v>692</c:v>
                </c:pt>
                <c:pt idx="368">
                  <c:v>693</c:v>
                </c:pt>
                <c:pt idx="369">
                  <c:v>694</c:v>
                </c:pt>
                <c:pt idx="370">
                  <c:v>695</c:v>
                </c:pt>
                <c:pt idx="371">
                  <c:v>696</c:v>
                </c:pt>
                <c:pt idx="372">
                  <c:v>697</c:v>
                </c:pt>
                <c:pt idx="373">
                  <c:v>698</c:v>
                </c:pt>
                <c:pt idx="374">
                  <c:v>699</c:v>
                </c:pt>
                <c:pt idx="375">
                  <c:v>700</c:v>
                </c:pt>
                <c:pt idx="376">
                  <c:v>701</c:v>
                </c:pt>
                <c:pt idx="377">
                  <c:v>702</c:v>
                </c:pt>
                <c:pt idx="378">
                  <c:v>703</c:v>
                </c:pt>
                <c:pt idx="379">
                  <c:v>704</c:v>
                </c:pt>
                <c:pt idx="380">
                  <c:v>705</c:v>
                </c:pt>
                <c:pt idx="381">
                  <c:v>706</c:v>
                </c:pt>
                <c:pt idx="382">
                  <c:v>707</c:v>
                </c:pt>
                <c:pt idx="383">
                  <c:v>708</c:v>
                </c:pt>
                <c:pt idx="384">
                  <c:v>709</c:v>
                </c:pt>
                <c:pt idx="385">
                  <c:v>710</c:v>
                </c:pt>
                <c:pt idx="386">
                  <c:v>711</c:v>
                </c:pt>
                <c:pt idx="387">
                  <c:v>712</c:v>
                </c:pt>
                <c:pt idx="388">
                  <c:v>713</c:v>
                </c:pt>
                <c:pt idx="389">
                  <c:v>714</c:v>
                </c:pt>
                <c:pt idx="390">
                  <c:v>715</c:v>
                </c:pt>
                <c:pt idx="391">
                  <c:v>716</c:v>
                </c:pt>
                <c:pt idx="392">
                  <c:v>717</c:v>
                </c:pt>
                <c:pt idx="393">
                  <c:v>718</c:v>
                </c:pt>
                <c:pt idx="394">
                  <c:v>719</c:v>
                </c:pt>
                <c:pt idx="395">
                  <c:v>720</c:v>
                </c:pt>
                <c:pt idx="396">
                  <c:v>721</c:v>
                </c:pt>
                <c:pt idx="397">
                  <c:v>722</c:v>
                </c:pt>
                <c:pt idx="398">
                  <c:v>723</c:v>
                </c:pt>
                <c:pt idx="399">
                  <c:v>724</c:v>
                </c:pt>
                <c:pt idx="400">
                  <c:v>725</c:v>
                </c:pt>
                <c:pt idx="401">
                  <c:v>726</c:v>
                </c:pt>
                <c:pt idx="402">
                  <c:v>727</c:v>
                </c:pt>
                <c:pt idx="403">
                  <c:v>728</c:v>
                </c:pt>
                <c:pt idx="404">
                  <c:v>729</c:v>
                </c:pt>
                <c:pt idx="405">
                  <c:v>730</c:v>
                </c:pt>
                <c:pt idx="406">
                  <c:v>731</c:v>
                </c:pt>
                <c:pt idx="407">
                  <c:v>732</c:v>
                </c:pt>
                <c:pt idx="408">
                  <c:v>733</c:v>
                </c:pt>
                <c:pt idx="409">
                  <c:v>734</c:v>
                </c:pt>
                <c:pt idx="410">
                  <c:v>735</c:v>
                </c:pt>
                <c:pt idx="411">
                  <c:v>736</c:v>
                </c:pt>
                <c:pt idx="412">
                  <c:v>737</c:v>
                </c:pt>
                <c:pt idx="413">
                  <c:v>738</c:v>
                </c:pt>
                <c:pt idx="414">
                  <c:v>739</c:v>
                </c:pt>
                <c:pt idx="415">
                  <c:v>740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745</c:v>
                </c:pt>
                <c:pt idx="421">
                  <c:v>746</c:v>
                </c:pt>
                <c:pt idx="422">
                  <c:v>747</c:v>
                </c:pt>
                <c:pt idx="423">
                  <c:v>748</c:v>
                </c:pt>
                <c:pt idx="424">
                  <c:v>749</c:v>
                </c:pt>
                <c:pt idx="425">
                  <c:v>750</c:v>
                </c:pt>
                <c:pt idx="426">
                  <c:v>751</c:v>
                </c:pt>
                <c:pt idx="427">
                  <c:v>752</c:v>
                </c:pt>
                <c:pt idx="428">
                  <c:v>753</c:v>
                </c:pt>
                <c:pt idx="429">
                  <c:v>754</c:v>
                </c:pt>
                <c:pt idx="430">
                  <c:v>755</c:v>
                </c:pt>
                <c:pt idx="431">
                  <c:v>756</c:v>
                </c:pt>
                <c:pt idx="432">
                  <c:v>757</c:v>
                </c:pt>
                <c:pt idx="433">
                  <c:v>758</c:v>
                </c:pt>
                <c:pt idx="434">
                  <c:v>759</c:v>
                </c:pt>
                <c:pt idx="435">
                  <c:v>760</c:v>
                </c:pt>
              </c:numCache>
            </c:numRef>
          </c:xVal>
          <c:yVal>
            <c:numRef>
              <c:f>Graph!$B$327:$B$760</c:f>
              <c:numCache>
                <c:formatCode>General</c:formatCode>
                <c:ptCount val="4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BB-4604-8DF9-08C4DE5DAE2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Graph!$A$326:$A$761</c:f>
              <c:numCache>
                <c:formatCode>General</c:formatCode>
                <c:ptCount val="436"/>
                <c:pt idx="0">
                  <c:v>325</c:v>
                </c:pt>
                <c:pt idx="1">
                  <c:v>326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347</c:v>
                </c:pt>
                <c:pt idx="23">
                  <c:v>348</c:v>
                </c:pt>
                <c:pt idx="24">
                  <c:v>349</c:v>
                </c:pt>
                <c:pt idx="25">
                  <c:v>350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354</c:v>
                </c:pt>
                <c:pt idx="30">
                  <c:v>355</c:v>
                </c:pt>
                <c:pt idx="31">
                  <c:v>356</c:v>
                </c:pt>
                <c:pt idx="32">
                  <c:v>357</c:v>
                </c:pt>
                <c:pt idx="33">
                  <c:v>358</c:v>
                </c:pt>
                <c:pt idx="34">
                  <c:v>359</c:v>
                </c:pt>
                <c:pt idx="35">
                  <c:v>360</c:v>
                </c:pt>
                <c:pt idx="36">
                  <c:v>361</c:v>
                </c:pt>
                <c:pt idx="37">
                  <c:v>362</c:v>
                </c:pt>
                <c:pt idx="38">
                  <c:v>363</c:v>
                </c:pt>
                <c:pt idx="39">
                  <c:v>364</c:v>
                </c:pt>
                <c:pt idx="40">
                  <c:v>365</c:v>
                </c:pt>
                <c:pt idx="41">
                  <c:v>366</c:v>
                </c:pt>
                <c:pt idx="42">
                  <c:v>367</c:v>
                </c:pt>
                <c:pt idx="43">
                  <c:v>368</c:v>
                </c:pt>
                <c:pt idx="44">
                  <c:v>369</c:v>
                </c:pt>
                <c:pt idx="45">
                  <c:v>370</c:v>
                </c:pt>
                <c:pt idx="46">
                  <c:v>371</c:v>
                </c:pt>
                <c:pt idx="47">
                  <c:v>372</c:v>
                </c:pt>
                <c:pt idx="48">
                  <c:v>373</c:v>
                </c:pt>
                <c:pt idx="49">
                  <c:v>374</c:v>
                </c:pt>
                <c:pt idx="50">
                  <c:v>375</c:v>
                </c:pt>
                <c:pt idx="51">
                  <c:v>376</c:v>
                </c:pt>
                <c:pt idx="52">
                  <c:v>377</c:v>
                </c:pt>
                <c:pt idx="53">
                  <c:v>378</c:v>
                </c:pt>
                <c:pt idx="54">
                  <c:v>379</c:v>
                </c:pt>
                <c:pt idx="55">
                  <c:v>380</c:v>
                </c:pt>
                <c:pt idx="56">
                  <c:v>381</c:v>
                </c:pt>
                <c:pt idx="57">
                  <c:v>382</c:v>
                </c:pt>
                <c:pt idx="58">
                  <c:v>383</c:v>
                </c:pt>
                <c:pt idx="59">
                  <c:v>384</c:v>
                </c:pt>
                <c:pt idx="60">
                  <c:v>385</c:v>
                </c:pt>
                <c:pt idx="61">
                  <c:v>386</c:v>
                </c:pt>
                <c:pt idx="62">
                  <c:v>387</c:v>
                </c:pt>
                <c:pt idx="63">
                  <c:v>388</c:v>
                </c:pt>
                <c:pt idx="64">
                  <c:v>389</c:v>
                </c:pt>
                <c:pt idx="65">
                  <c:v>390</c:v>
                </c:pt>
                <c:pt idx="66">
                  <c:v>391</c:v>
                </c:pt>
                <c:pt idx="67">
                  <c:v>392</c:v>
                </c:pt>
                <c:pt idx="68">
                  <c:v>393</c:v>
                </c:pt>
                <c:pt idx="69">
                  <c:v>394</c:v>
                </c:pt>
                <c:pt idx="70">
                  <c:v>395</c:v>
                </c:pt>
                <c:pt idx="71">
                  <c:v>396</c:v>
                </c:pt>
                <c:pt idx="72">
                  <c:v>397</c:v>
                </c:pt>
                <c:pt idx="73">
                  <c:v>398</c:v>
                </c:pt>
                <c:pt idx="74">
                  <c:v>399</c:v>
                </c:pt>
                <c:pt idx="75">
                  <c:v>400</c:v>
                </c:pt>
                <c:pt idx="76">
                  <c:v>401</c:v>
                </c:pt>
                <c:pt idx="77">
                  <c:v>402</c:v>
                </c:pt>
                <c:pt idx="78">
                  <c:v>403</c:v>
                </c:pt>
                <c:pt idx="79">
                  <c:v>404</c:v>
                </c:pt>
                <c:pt idx="80">
                  <c:v>405</c:v>
                </c:pt>
                <c:pt idx="81">
                  <c:v>406</c:v>
                </c:pt>
                <c:pt idx="82">
                  <c:v>407</c:v>
                </c:pt>
                <c:pt idx="83">
                  <c:v>408</c:v>
                </c:pt>
                <c:pt idx="84">
                  <c:v>409</c:v>
                </c:pt>
                <c:pt idx="85">
                  <c:v>410</c:v>
                </c:pt>
                <c:pt idx="86">
                  <c:v>411</c:v>
                </c:pt>
                <c:pt idx="87">
                  <c:v>412</c:v>
                </c:pt>
                <c:pt idx="88">
                  <c:v>413</c:v>
                </c:pt>
                <c:pt idx="89">
                  <c:v>414</c:v>
                </c:pt>
                <c:pt idx="90">
                  <c:v>415</c:v>
                </c:pt>
                <c:pt idx="91">
                  <c:v>416</c:v>
                </c:pt>
                <c:pt idx="92">
                  <c:v>417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424</c:v>
                </c:pt>
                <c:pt idx="100">
                  <c:v>425</c:v>
                </c:pt>
                <c:pt idx="101">
                  <c:v>426</c:v>
                </c:pt>
                <c:pt idx="102">
                  <c:v>427</c:v>
                </c:pt>
                <c:pt idx="103">
                  <c:v>428</c:v>
                </c:pt>
                <c:pt idx="104">
                  <c:v>429</c:v>
                </c:pt>
                <c:pt idx="105">
                  <c:v>430</c:v>
                </c:pt>
                <c:pt idx="106">
                  <c:v>431</c:v>
                </c:pt>
                <c:pt idx="107">
                  <c:v>432</c:v>
                </c:pt>
                <c:pt idx="108">
                  <c:v>433</c:v>
                </c:pt>
                <c:pt idx="109">
                  <c:v>434</c:v>
                </c:pt>
                <c:pt idx="110">
                  <c:v>435</c:v>
                </c:pt>
                <c:pt idx="111">
                  <c:v>436</c:v>
                </c:pt>
                <c:pt idx="112">
                  <c:v>437</c:v>
                </c:pt>
                <c:pt idx="113">
                  <c:v>438</c:v>
                </c:pt>
                <c:pt idx="114">
                  <c:v>439</c:v>
                </c:pt>
                <c:pt idx="115">
                  <c:v>440</c:v>
                </c:pt>
                <c:pt idx="116">
                  <c:v>441</c:v>
                </c:pt>
                <c:pt idx="117">
                  <c:v>442</c:v>
                </c:pt>
                <c:pt idx="118">
                  <c:v>443</c:v>
                </c:pt>
                <c:pt idx="119">
                  <c:v>444</c:v>
                </c:pt>
                <c:pt idx="120">
                  <c:v>445</c:v>
                </c:pt>
                <c:pt idx="121">
                  <c:v>446</c:v>
                </c:pt>
                <c:pt idx="122">
                  <c:v>447</c:v>
                </c:pt>
                <c:pt idx="123">
                  <c:v>448</c:v>
                </c:pt>
                <c:pt idx="124">
                  <c:v>449</c:v>
                </c:pt>
                <c:pt idx="125">
                  <c:v>450</c:v>
                </c:pt>
                <c:pt idx="126">
                  <c:v>451</c:v>
                </c:pt>
                <c:pt idx="127">
                  <c:v>452</c:v>
                </c:pt>
                <c:pt idx="128">
                  <c:v>453</c:v>
                </c:pt>
                <c:pt idx="129">
                  <c:v>454</c:v>
                </c:pt>
                <c:pt idx="130">
                  <c:v>455</c:v>
                </c:pt>
                <c:pt idx="131">
                  <c:v>456</c:v>
                </c:pt>
                <c:pt idx="132">
                  <c:v>457</c:v>
                </c:pt>
                <c:pt idx="133">
                  <c:v>458</c:v>
                </c:pt>
                <c:pt idx="134">
                  <c:v>459</c:v>
                </c:pt>
                <c:pt idx="135">
                  <c:v>460</c:v>
                </c:pt>
                <c:pt idx="136">
                  <c:v>461</c:v>
                </c:pt>
                <c:pt idx="137">
                  <c:v>462</c:v>
                </c:pt>
                <c:pt idx="138">
                  <c:v>463</c:v>
                </c:pt>
                <c:pt idx="139">
                  <c:v>464</c:v>
                </c:pt>
                <c:pt idx="140">
                  <c:v>465</c:v>
                </c:pt>
                <c:pt idx="141">
                  <c:v>466</c:v>
                </c:pt>
                <c:pt idx="142">
                  <c:v>467</c:v>
                </c:pt>
                <c:pt idx="143">
                  <c:v>468</c:v>
                </c:pt>
                <c:pt idx="144">
                  <c:v>469</c:v>
                </c:pt>
                <c:pt idx="145">
                  <c:v>470</c:v>
                </c:pt>
                <c:pt idx="146">
                  <c:v>471</c:v>
                </c:pt>
                <c:pt idx="147">
                  <c:v>472</c:v>
                </c:pt>
                <c:pt idx="148">
                  <c:v>473</c:v>
                </c:pt>
                <c:pt idx="149">
                  <c:v>474</c:v>
                </c:pt>
                <c:pt idx="150">
                  <c:v>475</c:v>
                </c:pt>
                <c:pt idx="151">
                  <c:v>476</c:v>
                </c:pt>
                <c:pt idx="152">
                  <c:v>477</c:v>
                </c:pt>
                <c:pt idx="153">
                  <c:v>478</c:v>
                </c:pt>
                <c:pt idx="154">
                  <c:v>479</c:v>
                </c:pt>
                <c:pt idx="155">
                  <c:v>480</c:v>
                </c:pt>
                <c:pt idx="156">
                  <c:v>481</c:v>
                </c:pt>
                <c:pt idx="157">
                  <c:v>482</c:v>
                </c:pt>
                <c:pt idx="158">
                  <c:v>483</c:v>
                </c:pt>
                <c:pt idx="159">
                  <c:v>484</c:v>
                </c:pt>
                <c:pt idx="160">
                  <c:v>485</c:v>
                </c:pt>
                <c:pt idx="161">
                  <c:v>486</c:v>
                </c:pt>
                <c:pt idx="162">
                  <c:v>487</c:v>
                </c:pt>
                <c:pt idx="163">
                  <c:v>488</c:v>
                </c:pt>
                <c:pt idx="164">
                  <c:v>489</c:v>
                </c:pt>
                <c:pt idx="165">
                  <c:v>490</c:v>
                </c:pt>
                <c:pt idx="166">
                  <c:v>491</c:v>
                </c:pt>
                <c:pt idx="167">
                  <c:v>492</c:v>
                </c:pt>
                <c:pt idx="168">
                  <c:v>493</c:v>
                </c:pt>
                <c:pt idx="169">
                  <c:v>494</c:v>
                </c:pt>
                <c:pt idx="170">
                  <c:v>495</c:v>
                </c:pt>
                <c:pt idx="171">
                  <c:v>496</c:v>
                </c:pt>
                <c:pt idx="172">
                  <c:v>497</c:v>
                </c:pt>
                <c:pt idx="173">
                  <c:v>498</c:v>
                </c:pt>
                <c:pt idx="174">
                  <c:v>499</c:v>
                </c:pt>
                <c:pt idx="175">
                  <c:v>500</c:v>
                </c:pt>
                <c:pt idx="176">
                  <c:v>501</c:v>
                </c:pt>
                <c:pt idx="177">
                  <c:v>502</c:v>
                </c:pt>
                <c:pt idx="178">
                  <c:v>503</c:v>
                </c:pt>
                <c:pt idx="179">
                  <c:v>504</c:v>
                </c:pt>
                <c:pt idx="180">
                  <c:v>505</c:v>
                </c:pt>
                <c:pt idx="181">
                  <c:v>506</c:v>
                </c:pt>
                <c:pt idx="182">
                  <c:v>507</c:v>
                </c:pt>
                <c:pt idx="183">
                  <c:v>508</c:v>
                </c:pt>
                <c:pt idx="184">
                  <c:v>509</c:v>
                </c:pt>
                <c:pt idx="185">
                  <c:v>510</c:v>
                </c:pt>
                <c:pt idx="186">
                  <c:v>511</c:v>
                </c:pt>
                <c:pt idx="187">
                  <c:v>512</c:v>
                </c:pt>
                <c:pt idx="188">
                  <c:v>513</c:v>
                </c:pt>
                <c:pt idx="189">
                  <c:v>514</c:v>
                </c:pt>
                <c:pt idx="190">
                  <c:v>515</c:v>
                </c:pt>
                <c:pt idx="191">
                  <c:v>516</c:v>
                </c:pt>
                <c:pt idx="192">
                  <c:v>517</c:v>
                </c:pt>
                <c:pt idx="193">
                  <c:v>518</c:v>
                </c:pt>
                <c:pt idx="194">
                  <c:v>519</c:v>
                </c:pt>
                <c:pt idx="195">
                  <c:v>520</c:v>
                </c:pt>
                <c:pt idx="196">
                  <c:v>521</c:v>
                </c:pt>
                <c:pt idx="197">
                  <c:v>522</c:v>
                </c:pt>
                <c:pt idx="198">
                  <c:v>523</c:v>
                </c:pt>
                <c:pt idx="199">
                  <c:v>524</c:v>
                </c:pt>
                <c:pt idx="200">
                  <c:v>525</c:v>
                </c:pt>
                <c:pt idx="201">
                  <c:v>526</c:v>
                </c:pt>
                <c:pt idx="202">
                  <c:v>527</c:v>
                </c:pt>
                <c:pt idx="203">
                  <c:v>528</c:v>
                </c:pt>
                <c:pt idx="204">
                  <c:v>529</c:v>
                </c:pt>
                <c:pt idx="205">
                  <c:v>530</c:v>
                </c:pt>
                <c:pt idx="206">
                  <c:v>531</c:v>
                </c:pt>
                <c:pt idx="207">
                  <c:v>532</c:v>
                </c:pt>
                <c:pt idx="208">
                  <c:v>533</c:v>
                </c:pt>
                <c:pt idx="209">
                  <c:v>534</c:v>
                </c:pt>
                <c:pt idx="210">
                  <c:v>535</c:v>
                </c:pt>
                <c:pt idx="211">
                  <c:v>536</c:v>
                </c:pt>
                <c:pt idx="212">
                  <c:v>537</c:v>
                </c:pt>
                <c:pt idx="213">
                  <c:v>538</c:v>
                </c:pt>
                <c:pt idx="214">
                  <c:v>539</c:v>
                </c:pt>
                <c:pt idx="215">
                  <c:v>540</c:v>
                </c:pt>
                <c:pt idx="216">
                  <c:v>541</c:v>
                </c:pt>
                <c:pt idx="217">
                  <c:v>542</c:v>
                </c:pt>
                <c:pt idx="218">
                  <c:v>543</c:v>
                </c:pt>
                <c:pt idx="219">
                  <c:v>544</c:v>
                </c:pt>
                <c:pt idx="220">
                  <c:v>545</c:v>
                </c:pt>
                <c:pt idx="221">
                  <c:v>546</c:v>
                </c:pt>
                <c:pt idx="222">
                  <c:v>547</c:v>
                </c:pt>
                <c:pt idx="223">
                  <c:v>548</c:v>
                </c:pt>
                <c:pt idx="224">
                  <c:v>549</c:v>
                </c:pt>
                <c:pt idx="225">
                  <c:v>550</c:v>
                </c:pt>
                <c:pt idx="226">
                  <c:v>551</c:v>
                </c:pt>
                <c:pt idx="227">
                  <c:v>552</c:v>
                </c:pt>
                <c:pt idx="228">
                  <c:v>553</c:v>
                </c:pt>
                <c:pt idx="229">
                  <c:v>554</c:v>
                </c:pt>
                <c:pt idx="230">
                  <c:v>555</c:v>
                </c:pt>
                <c:pt idx="231">
                  <c:v>556</c:v>
                </c:pt>
                <c:pt idx="232">
                  <c:v>557</c:v>
                </c:pt>
                <c:pt idx="233">
                  <c:v>558</c:v>
                </c:pt>
                <c:pt idx="234">
                  <c:v>559</c:v>
                </c:pt>
                <c:pt idx="235">
                  <c:v>560</c:v>
                </c:pt>
                <c:pt idx="236">
                  <c:v>561</c:v>
                </c:pt>
                <c:pt idx="237">
                  <c:v>562</c:v>
                </c:pt>
                <c:pt idx="238">
                  <c:v>563</c:v>
                </c:pt>
                <c:pt idx="239">
                  <c:v>564</c:v>
                </c:pt>
                <c:pt idx="240">
                  <c:v>565</c:v>
                </c:pt>
                <c:pt idx="241">
                  <c:v>566</c:v>
                </c:pt>
                <c:pt idx="242">
                  <c:v>567</c:v>
                </c:pt>
                <c:pt idx="243">
                  <c:v>568</c:v>
                </c:pt>
                <c:pt idx="244">
                  <c:v>569</c:v>
                </c:pt>
                <c:pt idx="245">
                  <c:v>570</c:v>
                </c:pt>
                <c:pt idx="246">
                  <c:v>571</c:v>
                </c:pt>
                <c:pt idx="247">
                  <c:v>572</c:v>
                </c:pt>
                <c:pt idx="248">
                  <c:v>573</c:v>
                </c:pt>
                <c:pt idx="249">
                  <c:v>574</c:v>
                </c:pt>
                <c:pt idx="250">
                  <c:v>575</c:v>
                </c:pt>
                <c:pt idx="251">
                  <c:v>576</c:v>
                </c:pt>
                <c:pt idx="252">
                  <c:v>577</c:v>
                </c:pt>
                <c:pt idx="253">
                  <c:v>578</c:v>
                </c:pt>
                <c:pt idx="254">
                  <c:v>579</c:v>
                </c:pt>
                <c:pt idx="255">
                  <c:v>580</c:v>
                </c:pt>
                <c:pt idx="256">
                  <c:v>581</c:v>
                </c:pt>
                <c:pt idx="257">
                  <c:v>582</c:v>
                </c:pt>
                <c:pt idx="258">
                  <c:v>583</c:v>
                </c:pt>
                <c:pt idx="259">
                  <c:v>584</c:v>
                </c:pt>
                <c:pt idx="260">
                  <c:v>585</c:v>
                </c:pt>
                <c:pt idx="261">
                  <c:v>586</c:v>
                </c:pt>
                <c:pt idx="262">
                  <c:v>587</c:v>
                </c:pt>
                <c:pt idx="263">
                  <c:v>588</c:v>
                </c:pt>
                <c:pt idx="264">
                  <c:v>589</c:v>
                </c:pt>
                <c:pt idx="265">
                  <c:v>590</c:v>
                </c:pt>
                <c:pt idx="266">
                  <c:v>591</c:v>
                </c:pt>
                <c:pt idx="267">
                  <c:v>592</c:v>
                </c:pt>
                <c:pt idx="268">
                  <c:v>593</c:v>
                </c:pt>
                <c:pt idx="269">
                  <c:v>594</c:v>
                </c:pt>
                <c:pt idx="270">
                  <c:v>595</c:v>
                </c:pt>
                <c:pt idx="271">
                  <c:v>596</c:v>
                </c:pt>
                <c:pt idx="272">
                  <c:v>597</c:v>
                </c:pt>
                <c:pt idx="273">
                  <c:v>598</c:v>
                </c:pt>
                <c:pt idx="274">
                  <c:v>599</c:v>
                </c:pt>
                <c:pt idx="275">
                  <c:v>600</c:v>
                </c:pt>
                <c:pt idx="276">
                  <c:v>601</c:v>
                </c:pt>
                <c:pt idx="277">
                  <c:v>602</c:v>
                </c:pt>
                <c:pt idx="278">
                  <c:v>603</c:v>
                </c:pt>
                <c:pt idx="279">
                  <c:v>604</c:v>
                </c:pt>
                <c:pt idx="280">
                  <c:v>605</c:v>
                </c:pt>
                <c:pt idx="281">
                  <c:v>606</c:v>
                </c:pt>
                <c:pt idx="282">
                  <c:v>607</c:v>
                </c:pt>
                <c:pt idx="283">
                  <c:v>608</c:v>
                </c:pt>
                <c:pt idx="284">
                  <c:v>609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613</c:v>
                </c:pt>
                <c:pt idx="289">
                  <c:v>614</c:v>
                </c:pt>
                <c:pt idx="290">
                  <c:v>615</c:v>
                </c:pt>
                <c:pt idx="291">
                  <c:v>616</c:v>
                </c:pt>
                <c:pt idx="292">
                  <c:v>617</c:v>
                </c:pt>
                <c:pt idx="293">
                  <c:v>618</c:v>
                </c:pt>
                <c:pt idx="294">
                  <c:v>619</c:v>
                </c:pt>
                <c:pt idx="295">
                  <c:v>620</c:v>
                </c:pt>
                <c:pt idx="296">
                  <c:v>621</c:v>
                </c:pt>
                <c:pt idx="297">
                  <c:v>622</c:v>
                </c:pt>
                <c:pt idx="298">
                  <c:v>623</c:v>
                </c:pt>
                <c:pt idx="299">
                  <c:v>624</c:v>
                </c:pt>
                <c:pt idx="300">
                  <c:v>625</c:v>
                </c:pt>
                <c:pt idx="301">
                  <c:v>626</c:v>
                </c:pt>
                <c:pt idx="302">
                  <c:v>627</c:v>
                </c:pt>
                <c:pt idx="303">
                  <c:v>628</c:v>
                </c:pt>
                <c:pt idx="304">
                  <c:v>629</c:v>
                </c:pt>
                <c:pt idx="305">
                  <c:v>630</c:v>
                </c:pt>
                <c:pt idx="306">
                  <c:v>631</c:v>
                </c:pt>
                <c:pt idx="307">
                  <c:v>632</c:v>
                </c:pt>
                <c:pt idx="308">
                  <c:v>633</c:v>
                </c:pt>
                <c:pt idx="309">
                  <c:v>634</c:v>
                </c:pt>
                <c:pt idx="310">
                  <c:v>635</c:v>
                </c:pt>
                <c:pt idx="311">
                  <c:v>636</c:v>
                </c:pt>
                <c:pt idx="312">
                  <c:v>637</c:v>
                </c:pt>
                <c:pt idx="313">
                  <c:v>638</c:v>
                </c:pt>
                <c:pt idx="314">
                  <c:v>639</c:v>
                </c:pt>
                <c:pt idx="315">
                  <c:v>640</c:v>
                </c:pt>
                <c:pt idx="316">
                  <c:v>641</c:v>
                </c:pt>
                <c:pt idx="317">
                  <c:v>642</c:v>
                </c:pt>
                <c:pt idx="318">
                  <c:v>643</c:v>
                </c:pt>
                <c:pt idx="319">
                  <c:v>644</c:v>
                </c:pt>
                <c:pt idx="320">
                  <c:v>645</c:v>
                </c:pt>
                <c:pt idx="321">
                  <c:v>646</c:v>
                </c:pt>
                <c:pt idx="322">
                  <c:v>647</c:v>
                </c:pt>
                <c:pt idx="323">
                  <c:v>648</c:v>
                </c:pt>
                <c:pt idx="324">
                  <c:v>649</c:v>
                </c:pt>
                <c:pt idx="325">
                  <c:v>650</c:v>
                </c:pt>
                <c:pt idx="326">
                  <c:v>651</c:v>
                </c:pt>
                <c:pt idx="327">
                  <c:v>652</c:v>
                </c:pt>
                <c:pt idx="328">
                  <c:v>653</c:v>
                </c:pt>
                <c:pt idx="329">
                  <c:v>654</c:v>
                </c:pt>
                <c:pt idx="330">
                  <c:v>655</c:v>
                </c:pt>
                <c:pt idx="331">
                  <c:v>656</c:v>
                </c:pt>
                <c:pt idx="332">
                  <c:v>657</c:v>
                </c:pt>
                <c:pt idx="333">
                  <c:v>658</c:v>
                </c:pt>
                <c:pt idx="334">
                  <c:v>659</c:v>
                </c:pt>
                <c:pt idx="335">
                  <c:v>660</c:v>
                </c:pt>
                <c:pt idx="336">
                  <c:v>661</c:v>
                </c:pt>
                <c:pt idx="337">
                  <c:v>662</c:v>
                </c:pt>
                <c:pt idx="338">
                  <c:v>663</c:v>
                </c:pt>
                <c:pt idx="339">
                  <c:v>664</c:v>
                </c:pt>
                <c:pt idx="340">
                  <c:v>665</c:v>
                </c:pt>
                <c:pt idx="341">
                  <c:v>666</c:v>
                </c:pt>
                <c:pt idx="342">
                  <c:v>667</c:v>
                </c:pt>
                <c:pt idx="343">
                  <c:v>668</c:v>
                </c:pt>
                <c:pt idx="344">
                  <c:v>669</c:v>
                </c:pt>
                <c:pt idx="345">
                  <c:v>670</c:v>
                </c:pt>
                <c:pt idx="346">
                  <c:v>671</c:v>
                </c:pt>
                <c:pt idx="347">
                  <c:v>672</c:v>
                </c:pt>
                <c:pt idx="348">
                  <c:v>673</c:v>
                </c:pt>
                <c:pt idx="349">
                  <c:v>674</c:v>
                </c:pt>
                <c:pt idx="350">
                  <c:v>675</c:v>
                </c:pt>
                <c:pt idx="351">
                  <c:v>676</c:v>
                </c:pt>
                <c:pt idx="352">
                  <c:v>677</c:v>
                </c:pt>
                <c:pt idx="353">
                  <c:v>678</c:v>
                </c:pt>
                <c:pt idx="354">
                  <c:v>679</c:v>
                </c:pt>
                <c:pt idx="355">
                  <c:v>680</c:v>
                </c:pt>
                <c:pt idx="356">
                  <c:v>681</c:v>
                </c:pt>
                <c:pt idx="357">
                  <c:v>682</c:v>
                </c:pt>
                <c:pt idx="358">
                  <c:v>683</c:v>
                </c:pt>
                <c:pt idx="359">
                  <c:v>684</c:v>
                </c:pt>
                <c:pt idx="360">
                  <c:v>685</c:v>
                </c:pt>
                <c:pt idx="361">
                  <c:v>686</c:v>
                </c:pt>
                <c:pt idx="362">
                  <c:v>687</c:v>
                </c:pt>
                <c:pt idx="363">
                  <c:v>688</c:v>
                </c:pt>
                <c:pt idx="364">
                  <c:v>689</c:v>
                </c:pt>
                <c:pt idx="365">
                  <c:v>690</c:v>
                </c:pt>
                <c:pt idx="366">
                  <c:v>691</c:v>
                </c:pt>
                <c:pt idx="367">
                  <c:v>692</c:v>
                </c:pt>
                <c:pt idx="368">
                  <c:v>693</c:v>
                </c:pt>
                <c:pt idx="369">
                  <c:v>694</c:v>
                </c:pt>
                <c:pt idx="370">
                  <c:v>695</c:v>
                </c:pt>
                <c:pt idx="371">
                  <c:v>696</c:v>
                </c:pt>
                <c:pt idx="372">
                  <c:v>697</c:v>
                </c:pt>
                <c:pt idx="373">
                  <c:v>698</c:v>
                </c:pt>
                <c:pt idx="374">
                  <c:v>699</c:v>
                </c:pt>
                <c:pt idx="375">
                  <c:v>700</c:v>
                </c:pt>
                <c:pt idx="376">
                  <c:v>701</c:v>
                </c:pt>
                <c:pt idx="377">
                  <c:v>702</c:v>
                </c:pt>
                <c:pt idx="378">
                  <c:v>703</c:v>
                </c:pt>
                <c:pt idx="379">
                  <c:v>704</c:v>
                </c:pt>
                <c:pt idx="380">
                  <c:v>705</c:v>
                </c:pt>
                <c:pt idx="381">
                  <c:v>706</c:v>
                </c:pt>
                <c:pt idx="382">
                  <c:v>707</c:v>
                </c:pt>
                <c:pt idx="383">
                  <c:v>708</c:v>
                </c:pt>
                <c:pt idx="384">
                  <c:v>709</c:v>
                </c:pt>
                <c:pt idx="385">
                  <c:v>710</c:v>
                </c:pt>
                <c:pt idx="386">
                  <c:v>711</c:v>
                </c:pt>
                <c:pt idx="387">
                  <c:v>712</c:v>
                </c:pt>
                <c:pt idx="388">
                  <c:v>713</c:v>
                </c:pt>
                <c:pt idx="389">
                  <c:v>714</c:v>
                </c:pt>
                <c:pt idx="390">
                  <c:v>715</c:v>
                </c:pt>
                <c:pt idx="391">
                  <c:v>716</c:v>
                </c:pt>
                <c:pt idx="392">
                  <c:v>717</c:v>
                </c:pt>
                <c:pt idx="393">
                  <c:v>718</c:v>
                </c:pt>
                <c:pt idx="394">
                  <c:v>719</c:v>
                </c:pt>
                <c:pt idx="395">
                  <c:v>720</c:v>
                </c:pt>
                <c:pt idx="396">
                  <c:v>721</c:v>
                </c:pt>
                <c:pt idx="397">
                  <c:v>722</c:v>
                </c:pt>
                <c:pt idx="398">
                  <c:v>723</c:v>
                </c:pt>
                <c:pt idx="399">
                  <c:v>724</c:v>
                </c:pt>
                <c:pt idx="400">
                  <c:v>725</c:v>
                </c:pt>
                <c:pt idx="401">
                  <c:v>726</c:v>
                </c:pt>
                <c:pt idx="402">
                  <c:v>727</c:v>
                </c:pt>
                <c:pt idx="403">
                  <c:v>728</c:v>
                </c:pt>
                <c:pt idx="404">
                  <c:v>729</c:v>
                </c:pt>
                <c:pt idx="405">
                  <c:v>730</c:v>
                </c:pt>
                <c:pt idx="406">
                  <c:v>731</c:v>
                </c:pt>
                <c:pt idx="407">
                  <c:v>732</c:v>
                </c:pt>
                <c:pt idx="408">
                  <c:v>733</c:v>
                </c:pt>
                <c:pt idx="409">
                  <c:v>734</c:v>
                </c:pt>
                <c:pt idx="410">
                  <c:v>735</c:v>
                </c:pt>
                <c:pt idx="411">
                  <c:v>736</c:v>
                </c:pt>
                <c:pt idx="412">
                  <c:v>737</c:v>
                </c:pt>
                <c:pt idx="413">
                  <c:v>738</c:v>
                </c:pt>
                <c:pt idx="414">
                  <c:v>739</c:v>
                </c:pt>
                <c:pt idx="415">
                  <c:v>740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745</c:v>
                </c:pt>
                <c:pt idx="421">
                  <c:v>746</c:v>
                </c:pt>
                <c:pt idx="422">
                  <c:v>747</c:v>
                </c:pt>
                <c:pt idx="423">
                  <c:v>748</c:v>
                </c:pt>
                <c:pt idx="424">
                  <c:v>749</c:v>
                </c:pt>
                <c:pt idx="425">
                  <c:v>750</c:v>
                </c:pt>
                <c:pt idx="426">
                  <c:v>751</c:v>
                </c:pt>
                <c:pt idx="427">
                  <c:v>752</c:v>
                </c:pt>
                <c:pt idx="428">
                  <c:v>753</c:v>
                </c:pt>
                <c:pt idx="429">
                  <c:v>754</c:v>
                </c:pt>
                <c:pt idx="430">
                  <c:v>755</c:v>
                </c:pt>
                <c:pt idx="431">
                  <c:v>756</c:v>
                </c:pt>
                <c:pt idx="432">
                  <c:v>757</c:v>
                </c:pt>
                <c:pt idx="433">
                  <c:v>758</c:v>
                </c:pt>
                <c:pt idx="434">
                  <c:v>759</c:v>
                </c:pt>
                <c:pt idx="435">
                  <c:v>760</c:v>
                </c:pt>
              </c:numCache>
            </c:numRef>
          </c:xVal>
          <c:yVal>
            <c:numRef>
              <c:f>Graph!$C$327:$C$760</c:f>
              <c:numCache>
                <c:formatCode>General</c:formatCode>
                <c:ptCount val="434"/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BB-4604-8DF9-08C4DE5DAE2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Graph!$A$326:$A$761</c:f>
              <c:numCache>
                <c:formatCode>General</c:formatCode>
                <c:ptCount val="436"/>
                <c:pt idx="0">
                  <c:v>325</c:v>
                </c:pt>
                <c:pt idx="1">
                  <c:v>326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347</c:v>
                </c:pt>
                <c:pt idx="23">
                  <c:v>348</c:v>
                </c:pt>
                <c:pt idx="24">
                  <c:v>349</c:v>
                </c:pt>
                <c:pt idx="25">
                  <c:v>350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354</c:v>
                </c:pt>
                <c:pt idx="30">
                  <c:v>355</c:v>
                </c:pt>
                <c:pt idx="31">
                  <c:v>356</c:v>
                </c:pt>
                <c:pt idx="32">
                  <c:v>357</c:v>
                </c:pt>
                <c:pt idx="33">
                  <c:v>358</c:v>
                </c:pt>
                <c:pt idx="34">
                  <c:v>359</c:v>
                </c:pt>
                <c:pt idx="35">
                  <c:v>360</c:v>
                </c:pt>
                <c:pt idx="36">
                  <c:v>361</c:v>
                </c:pt>
                <c:pt idx="37">
                  <c:v>362</c:v>
                </c:pt>
                <c:pt idx="38">
                  <c:v>363</c:v>
                </c:pt>
                <c:pt idx="39">
                  <c:v>364</c:v>
                </c:pt>
                <c:pt idx="40">
                  <c:v>365</c:v>
                </c:pt>
                <c:pt idx="41">
                  <c:v>366</c:v>
                </c:pt>
                <c:pt idx="42">
                  <c:v>367</c:v>
                </c:pt>
                <c:pt idx="43">
                  <c:v>368</c:v>
                </c:pt>
                <c:pt idx="44">
                  <c:v>369</c:v>
                </c:pt>
                <c:pt idx="45">
                  <c:v>370</c:v>
                </c:pt>
                <c:pt idx="46">
                  <c:v>371</c:v>
                </c:pt>
                <c:pt idx="47">
                  <c:v>372</c:v>
                </c:pt>
                <c:pt idx="48">
                  <c:v>373</c:v>
                </c:pt>
                <c:pt idx="49">
                  <c:v>374</c:v>
                </c:pt>
                <c:pt idx="50">
                  <c:v>375</c:v>
                </c:pt>
                <c:pt idx="51">
                  <c:v>376</c:v>
                </c:pt>
                <c:pt idx="52">
                  <c:v>377</c:v>
                </c:pt>
                <c:pt idx="53">
                  <c:v>378</c:v>
                </c:pt>
                <c:pt idx="54">
                  <c:v>379</c:v>
                </c:pt>
                <c:pt idx="55">
                  <c:v>380</c:v>
                </c:pt>
                <c:pt idx="56">
                  <c:v>381</c:v>
                </c:pt>
                <c:pt idx="57">
                  <c:v>382</c:v>
                </c:pt>
                <c:pt idx="58">
                  <c:v>383</c:v>
                </c:pt>
                <c:pt idx="59">
                  <c:v>384</c:v>
                </c:pt>
                <c:pt idx="60">
                  <c:v>385</c:v>
                </c:pt>
                <c:pt idx="61">
                  <c:v>386</c:v>
                </c:pt>
                <c:pt idx="62">
                  <c:v>387</c:v>
                </c:pt>
                <c:pt idx="63">
                  <c:v>388</c:v>
                </c:pt>
                <c:pt idx="64">
                  <c:v>389</c:v>
                </c:pt>
                <c:pt idx="65">
                  <c:v>390</c:v>
                </c:pt>
                <c:pt idx="66">
                  <c:v>391</c:v>
                </c:pt>
                <c:pt idx="67">
                  <c:v>392</c:v>
                </c:pt>
                <c:pt idx="68">
                  <c:v>393</c:v>
                </c:pt>
                <c:pt idx="69">
                  <c:v>394</c:v>
                </c:pt>
                <c:pt idx="70">
                  <c:v>395</c:v>
                </c:pt>
                <c:pt idx="71">
                  <c:v>396</c:v>
                </c:pt>
                <c:pt idx="72">
                  <c:v>397</c:v>
                </c:pt>
                <c:pt idx="73">
                  <c:v>398</c:v>
                </c:pt>
                <c:pt idx="74">
                  <c:v>399</c:v>
                </c:pt>
                <c:pt idx="75">
                  <c:v>400</c:v>
                </c:pt>
                <c:pt idx="76">
                  <c:v>401</c:v>
                </c:pt>
                <c:pt idx="77">
                  <c:v>402</c:v>
                </c:pt>
                <c:pt idx="78">
                  <c:v>403</c:v>
                </c:pt>
                <c:pt idx="79">
                  <c:v>404</c:v>
                </c:pt>
                <c:pt idx="80">
                  <c:v>405</c:v>
                </c:pt>
                <c:pt idx="81">
                  <c:v>406</c:v>
                </c:pt>
                <c:pt idx="82">
                  <c:v>407</c:v>
                </c:pt>
                <c:pt idx="83">
                  <c:v>408</c:v>
                </c:pt>
                <c:pt idx="84">
                  <c:v>409</c:v>
                </c:pt>
                <c:pt idx="85">
                  <c:v>410</c:v>
                </c:pt>
                <c:pt idx="86">
                  <c:v>411</c:v>
                </c:pt>
                <c:pt idx="87">
                  <c:v>412</c:v>
                </c:pt>
                <c:pt idx="88">
                  <c:v>413</c:v>
                </c:pt>
                <c:pt idx="89">
                  <c:v>414</c:v>
                </c:pt>
                <c:pt idx="90">
                  <c:v>415</c:v>
                </c:pt>
                <c:pt idx="91">
                  <c:v>416</c:v>
                </c:pt>
                <c:pt idx="92">
                  <c:v>417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424</c:v>
                </c:pt>
                <c:pt idx="100">
                  <c:v>425</c:v>
                </c:pt>
                <c:pt idx="101">
                  <c:v>426</c:v>
                </c:pt>
                <c:pt idx="102">
                  <c:v>427</c:v>
                </c:pt>
                <c:pt idx="103">
                  <c:v>428</c:v>
                </c:pt>
                <c:pt idx="104">
                  <c:v>429</c:v>
                </c:pt>
                <c:pt idx="105">
                  <c:v>430</c:v>
                </c:pt>
                <c:pt idx="106">
                  <c:v>431</c:v>
                </c:pt>
                <c:pt idx="107">
                  <c:v>432</c:v>
                </c:pt>
                <c:pt idx="108">
                  <c:v>433</c:v>
                </c:pt>
                <c:pt idx="109">
                  <c:v>434</c:v>
                </c:pt>
                <c:pt idx="110">
                  <c:v>435</c:v>
                </c:pt>
                <c:pt idx="111">
                  <c:v>436</c:v>
                </c:pt>
                <c:pt idx="112">
                  <c:v>437</c:v>
                </c:pt>
                <c:pt idx="113">
                  <c:v>438</c:v>
                </c:pt>
                <c:pt idx="114">
                  <c:v>439</c:v>
                </c:pt>
                <c:pt idx="115">
                  <c:v>440</c:v>
                </c:pt>
                <c:pt idx="116">
                  <c:v>441</c:v>
                </c:pt>
                <c:pt idx="117">
                  <c:v>442</c:v>
                </c:pt>
                <c:pt idx="118">
                  <c:v>443</c:v>
                </c:pt>
                <c:pt idx="119">
                  <c:v>444</c:v>
                </c:pt>
                <c:pt idx="120">
                  <c:v>445</c:v>
                </c:pt>
                <c:pt idx="121">
                  <c:v>446</c:v>
                </c:pt>
                <c:pt idx="122">
                  <c:v>447</c:v>
                </c:pt>
                <c:pt idx="123">
                  <c:v>448</c:v>
                </c:pt>
                <c:pt idx="124">
                  <c:v>449</c:v>
                </c:pt>
                <c:pt idx="125">
                  <c:v>450</c:v>
                </c:pt>
                <c:pt idx="126">
                  <c:v>451</c:v>
                </c:pt>
                <c:pt idx="127">
                  <c:v>452</c:v>
                </c:pt>
                <c:pt idx="128">
                  <c:v>453</c:v>
                </c:pt>
                <c:pt idx="129">
                  <c:v>454</c:v>
                </c:pt>
                <c:pt idx="130">
                  <c:v>455</c:v>
                </c:pt>
                <c:pt idx="131">
                  <c:v>456</c:v>
                </c:pt>
                <c:pt idx="132">
                  <c:v>457</c:v>
                </c:pt>
                <c:pt idx="133">
                  <c:v>458</c:v>
                </c:pt>
                <c:pt idx="134">
                  <c:v>459</c:v>
                </c:pt>
                <c:pt idx="135">
                  <c:v>460</c:v>
                </c:pt>
                <c:pt idx="136">
                  <c:v>461</c:v>
                </c:pt>
                <c:pt idx="137">
                  <c:v>462</c:v>
                </c:pt>
                <c:pt idx="138">
                  <c:v>463</c:v>
                </c:pt>
                <c:pt idx="139">
                  <c:v>464</c:v>
                </c:pt>
                <c:pt idx="140">
                  <c:v>465</c:v>
                </c:pt>
                <c:pt idx="141">
                  <c:v>466</c:v>
                </c:pt>
                <c:pt idx="142">
                  <c:v>467</c:v>
                </c:pt>
                <c:pt idx="143">
                  <c:v>468</c:v>
                </c:pt>
                <c:pt idx="144">
                  <c:v>469</c:v>
                </c:pt>
                <c:pt idx="145">
                  <c:v>470</c:v>
                </c:pt>
                <c:pt idx="146">
                  <c:v>471</c:v>
                </c:pt>
                <c:pt idx="147">
                  <c:v>472</c:v>
                </c:pt>
                <c:pt idx="148">
                  <c:v>473</c:v>
                </c:pt>
                <c:pt idx="149">
                  <c:v>474</c:v>
                </c:pt>
                <c:pt idx="150">
                  <c:v>475</c:v>
                </c:pt>
                <c:pt idx="151">
                  <c:v>476</c:v>
                </c:pt>
                <c:pt idx="152">
                  <c:v>477</c:v>
                </c:pt>
                <c:pt idx="153">
                  <c:v>478</c:v>
                </c:pt>
                <c:pt idx="154">
                  <c:v>479</c:v>
                </c:pt>
                <c:pt idx="155">
                  <c:v>480</c:v>
                </c:pt>
                <c:pt idx="156">
                  <c:v>481</c:v>
                </c:pt>
                <c:pt idx="157">
                  <c:v>482</c:v>
                </c:pt>
                <c:pt idx="158">
                  <c:v>483</c:v>
                </c:pt>
                <c:pt idx="159">
                  <c:v>484</c:v>
                </c:pt>
                <c:pt idx="160">
                  <c:v>485</c:v>
                </c:pt>
                <c:pt idx="161">
                  <c:v>486</c:v>
                </c:pt>
                <c:pt idx="162">
                  <c:v>487</c:v>
                </c:pt>
                <c:pt idx="163">
                  <c:v>488</c:v>
                </c:pt>
                <c:pt idx="164">
                  <c:v>489</c:v>
                </c:pt>
                <c:pt idx="165">
                  <c:v>490</c:v>
                </c:pt>
                <c:pt idx="166">
                  <c:v>491</c:v>
                </c:pt>
                <c:pt idx="167">
                  <c:v>492</c:v>
                </c:pt>
                <c:pt idx="168">
                  <c:v>493</c:v>
                </c:pt>
                <c:pt idx="169">
                  <c:v>494</c:v>
                </c:pt>
                <c:pt idx="170">
                  <c:v>495</c:v>
                </c:pt>
                <c:pt idx="171">
                  <c:v>496</c:v>
                </c:pt>
                <c:pt idx="172">
                  <c:v>497</c:v>
                </c:pt>
                <c:pt idx="173">
                  <c:v>498</c:v>
                </c:pt>
                <c:pt idx="174">
                  <c:v>499</c:v>
                </c:pt>
                <c:pt idx="175">
                  <c:v>500</c:v>
                </c:pt>
                <c:pt idx="176">
                  <c:v>501</c:v>
                </c:pt>
                <c:pt idx="177">
                  <c:v>502</c:v>
                </c:pt>
                <c:pt idx="178">
                  <c:v>503</c:v>
                </c:pt>
                <c:pt idx="179">
                  <c:v>504</c:v>
                </c:pt>
                <c:pt idx="180">
                  <c:v>505</c:v>
                </c:pt>
                <c:pt idx="181">
                  <c:v>506</c:v>
                </c:pt>
                <c:pt idx="182">
                  <c:v>507</c:v>
                </c:pt>
                <c:pt idx="183">
                  <c:v>508</c:v>
                </c:pt>
                <c:pt idx="184">
                  <c:v>509</c:v>
                </c:pt>
                <c:pt idx="185">
                  <c:v>510</c:v>
                </c:pt>
                <c:pt idx="186">
                  <c:v>511</c:v>
                </c:pt>
                <c:pt idx="187">
                  <c:v>512</c:v>
                </c:pt>
                <c:pt idx="188">
                  <c:v>513</c:v>
                </c:pt>
                <c:pt idx="189">
                  <c:v>514</c:v>
                </c:pt>
                <c:pt idx="190">
                  <c:v>515</c:v>
                </c:pt>
                <c:pt idx="191">
                  <c:v>516</c:v>
                </c:pt>
                <c:pt idx="192">
                  <c:v>517</c:v>
                </c:pt>
                <c:pt idx="193">
                  <c:v>518</c:v>
                </c:pt>
                <c:pt idx="194">
                  <c:v>519</c:v>
                </c:pt>
                <c:pt idx="195">
                  <c:v>520</c:v>
                </c:pt>
                <c:pt idx="196">
                  <c:v>521</c:v>
                </c:pt>
                <c:pt idx="197">
                  <c:v>522</c:v>
                </c:pt>
                <c:pt idx="198">
                  <c:v>523</c:v>
                </c:pt>
                <c:pt idx="199">
                  <c:v>524</c:v>
                </c:pt>
                <c:pt idx="200">
                  <c:v>525</c:v>
                </c:pt>
                <c:pt idx="201">
                  <c:v>526</c:v>
                </c:pt>
                <c:pt idx="202">
                  <c:v>527</c:v>
                </c:pt>
                <c:pt idx="203">
                  <c:v>528</c:v>
                </c:pt>
                <c:pt idx="204">
                  <c:v>529</c:v>
                </c:pt>
                <c:pt idx="205">
                  <c:v>530</c:v>
                </c:pt>
                <c:pt idx="206">
                  <c:v>531</c:v>
                </c:pt>
                <c:pt idx="207">
                  <c:v>532</c:v>
                </c:pt>
                <c:pt idx="208">
                  <c:v>533</c:v>
                </c:pt>
                <c:pt idx="209">
                  <c:v>534</c:v>
                </c:pt>
                <c:pt idx="210">
                  <c:v>535</c:v>
                </c:pt>
                <c:pt idx="211">
                  <c:v>536</c:v>
                </c:pt>
                <c:pt idx="212">
                  <c:v>537</c:v>
                </c:pt>
                <c:pt idx="213">
                  <c:v>538</c:v>
                </c:pt>
                <c:pt idx="214">
                  <c:v>539</c:v>
                </c:pt>
                <c:pt idx="215">
                  <c:v>540</c:v>
                </c:pt>
                <c:pt idx="216">
                  <c:v>541</c:v>
                </c:pt>
                <c:pt idx="217">
                  <c:v>542</c:v>
                </c:pt>
                <c:pt idx="218">
                  <c:v>543</c:v>
                </c:pt>
                <c:pt idx="219">
                  <c:v>544</c:v>
                </c:pt>
                <c:pt idx="220">
                  <c:v>545</c:v>
                </c:pt>
                <c:pt idx="221">
                  <c:v>546</c:v>
                </c:pt>
                <c:pt idx="222">
                  <c:v>547</c:v>
                </c:pt>
                <c:pt idx="223">
                  <c:v>548</c:v>
                </c:pt>
                <c:pt idx="224">
                  <c:v>549</c:v>
                </c:pt>
                <c:pt idx="225">
                  <c:v>550</c:v>
                </c:pt>
                <c:pt idx="226">
                  <c:v>551</c:v>
                </c:pt>
                <c:pt idx="227">
                  <c:v>552</c:v>
                </c:pt>
                <c:pt idx="228">
                  <c:v>553</c:v>
                </c:pt>
                <c:pt idx="229">
                  <c:v>554</c:v>
                </c:pt>
                <c:pt idx="230">
                  <c:v>555</c:v>
                </c:pt>
                <c:pt idx="231">
                  <c:v>556</c:v>
                </c:pt>
                <c:pt idx="232">
                  <c:v>557</c:v>
                </c:pt>
                <c:pt idx="233">
                  <c:v>558</c:v>
                </c:pt>
                <c:pt idx="234">
                  <c:v>559</c:v>
                </c:pt>
                <c:pt idx="235">
                  <c:v>560</c:v>
                </c:pt>
                <c:pt idx="236">
                  <c:v>561</c:v>
                </c:pt>
                <c:pt idx="237">
                  <c:v>562</c:v>
                </c:pt>
                <c:pt idx="238">
                  <c:v>563</c:v>
                </c:pt>
                <c:pt idx="239">
                  <c:v>564</c:v>
                </c:pt>
                <c:pt idx="240">
                  <c:v>565</c:v>
                </c:pt>
                <c:pt idx="241">
                  <c:v>566</c:v>
                </c:pt>
                <c:pt idx="242">
                  <c:v>567</c:v>
                </c:pt>
                <c:pt idx="243">
                  <c:v>568</c:v>
                </c:pt>
                <c:pt idx="244">
                  <c:v>569</c:v>
                </c:pt>
                <c:pt idx="245">
                  <c:v>570</c:v>
                </c:pt>
                <c:pt idx="246">
                  <c:v>571</c:v>
                </c:pt>
                <c:pt idx="247">
                  <c:v>572</c:v>
                </c:pt>
                <c:pt idx="248">
                  <c:v>573</c:v>
                </c:pt>
                <c:pt idx="249">
                  <c:v>574</c:v>
                </c:pt>
                <c:pt idx="250">
                  <c:v>575</c:v>
                </c:pt>
                <c:pt idx="251">
                  <c:v>576</c:v>
                </c:pt>
                <c:pt idx="252">
                  <c:v>577</c:v>
                </c:pt>
                <c:pt idx="253">
                  <c:v>578</c:v>
                </c:pt>
                <c:pt idx="254">
                  <c:v>579</c:v>
                </c:pt>
                <c:pt idx="255">
                  <c:v>580</c:v>
                </c:pt>
                <c:pt idx="256">
                  <c:v>581</c:v>
                </c:pt>
                <c:pt idx="257">
                  <c:v>582</c:v>
                </c:pt>
                <c:pt idx="258">
                  <c:v>583</c:v>
                </c:pt>
                <c:pt idx="259">
                  <c:v>584</c:v>
                </c:pt>
                <c:pt idx="260">
                  <c:v>585</c:v>
                </c:pt>
                <c:pt idx="261">
                  <c:v>586</c:v>
                </c:pt>
                <c:pt idx="262">
                  <c:v>587</c:v>
                </c:pt>
                <c:pt idx="263">
                  <c:v>588</c:v>
                </c:pt>
                <c:pt idx="264">
                  <c:v>589</c:v>
                </c:pt>
                <c:pt idx="265">
                  <c:v>590</c:v>
                </c:pt>
                <c:pt idx="266">
                  <c:v>591</c:v>
                </c:pt>
                <c:pt idx="267">
                  <c:v>592</c:v>
                </c:pt>
                <c:pt idx="268">
                  <c:v>593</c:v>
                </c:pt>
                <c:pt idx="269">
                  <c:v>594</c:v>
                </c:pt>
                <c:pt idx="270">
                  <c:v>595</c:v>
                </c:pt>
                <c:pt idx="271">
                  <c:v>596</c:v>
                </c:pt>
                <c:pt idx="272">
                  <c:v>597</c:v>
                </c:pt>
                <c:pt idx="273">
                  <c:v>598</c:v>
                </c:pt>
                <c:pt idx="274">
                  <c:v>599</c:v>
                </c:pt>
                <c:pt idx="275">
                  <c:v>600</c:v>
                </c:pt>
                <c:pt idx="276">
                  <c:v>601</c:v>
                </c:pt>
                <c:pt idx="277">
                  <c:v>602</c:v>
                </c:pt>
                <c:pt idx="278">
                  <c:v>603</c:v>
                </c:pt>
                <c:pt idx="279">
                  <c:v>604</c:v>
                </c:pt>
                <c:pt idx="280">
                  <c:v>605</c:v>
                </c:pt>
                <c:pt idx="281">
                  <c:v>606</c:v>
                </c:pt>
                <c:pt idx="282">
                  <c:v>607</c:v>
                </c:pt>
                <c:pt idx="283">
                  <c:v>608</c:v>
                </c:pt>
                <c:pt idx="284">
                  <c:v>609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613</c:v>
                </c:pt>
                <c:pt idx="289">
                  <c:v>614</c:v>
                </c:pt>
                <c:pt idx="290">
                  <c:v>615</c:v>
                </c:pt>
                <c:pt idx="291">
                  <c:v>616</c:v>
                </c:pt>
                <c:pt idx="292">
                  <c:v>617</c:v>
                </c:pt>
                <c:pt idx="293">
                  <c:v>618</c:v>
                </c:pt>
                <c:pt idx="294">
                  <c:v>619</c:v>
                </c:pt>
                <c:pt idx="295">
                  <c:v>620</c:v>
                </c:pt>
                <c:pt idx="296">
                  <c:v>621</c:v>
                </c:pt>
                <c:pt idx="297">
                  <c:v>622</c:v>
                </c:pt>
                <c:pt idx="298">
                  <c:v>623</c:v>
                </c:pt>
                <c:pt idx="299">
                  <c:v>624</c:v>
                </c:pt>
                <c:pt idx="300">
                  <c:v>625</c:v>
                </c:pt>
                <c:pt idx="301">
                  <c:v>626</c:v>
                </c:pt>
                <c:pt idx="302">
                  <c:v>627</c:v>
                </c:pt>
                <c:pt idx="303">
                  <c:v>628</c:v>
                </c:pt>
                <c:pt idx="304">
                  <c:v>629</c:v>
                </c:pt>
                <c:pt idx="305">
                  <c:v>630</c:v>
                </c:pt>
                <c:pt idx="306">
                  <c:v>631</c:v>
                </c:pt>
                <c:pt idx="307">
                  <c:v>632</c:v>
                </c:pt>
                <c:pt idx="308">
                  <c:v>633</c:v>
                </c:pt>
                <c:pt idx="309">
                  <c:v>634</c:v>
                </c:pt>
                <c:pt idx="310">
                  <c:v>635</c:v>
                </c:pt>
                <c:pt idx="311">
                  <c:v>636</c:v>
                </c:pt>
                <c:pt idx="312">
                  <c:v>637</c:v>
                </c:pt>
                <c:pt idx="313">
                  <c:v>638</c:v>
                </c:pt>
                <c:pt idx="314">
                  <c:v>639</c:v>
                </c:pt>
                <c:pt idx="315">
                  <c:v>640</c:v>
                </c:pt>
                <c:pt idx="316">
                  <c:v>641</c:v>
                </c:pt>
                <c:pt idx="317">
                  <c:v>642</c:v>
                </c:pt>
                <c:pt idx="318">
                  <c:v>643</c:v>
                </c:pt>
                <c:pt idx="319">
                  <c:v>644</c:v>
                </c:pt>
                <c:pt idx="320">
                  <c:v>645</c:v>
                </c:pt>
                <c:pt idx="321">
                  <c:v>646</c:v>
                </c:pt>
                <c:pt idx="322">
                  <c:v>647</c:v>
                </c:pt>
                <c:pt idx="323">
                  <c:v>648</c:v>
                </c:pt>
                <c:pt idx="324">
                  <c:v>649</c:v>
                </c:pt>
                <c:pt idx="325">
                  <c:v>650</c:v>
                </c:pt>
                <c:pt idx="326">
                  <c:v>651</c:v>
                </c:pt>
                <c:pt idx="327">
                  <c:v>652</c:v>
                </c:pt>
                <c:pt idx="328">
                  <c:v>653</c:v>
                </c:pt>
                <c:pt idx="329">
                  <c:v>654</c:v>
                </c:pt>
                <c:pt idx="330">
                  <c:v>655</c:v>
                </c:pt>
                <c:pt idx="331">
                  <c:v>656</c:v>
                </c:pt>
                <c:pt idx="332">
                  <c:v>657</c:v>
                </c:pt>
                <c:pt idx="333">
                  <c:v>658</c:v>
                </c:pt>
                <c:pt idx="334">
                  <c:v>659</c:v>
                </c:pt>
                <c:pt idx="335">
                  <c:v>660</c:v>
                </c:pt>
                <c:pt idx="336">
                  <c:v>661</c:v>
                </c:pt>
                <c:pt idx="337">
                  <c:v>662</c:v>
                </c:pt>
                <c:pt idx="338">
                  <c:v>663</c:v>
                </c:pt>
                <c:pt idx="339">
                  <c:v>664</c:v>
                </c:pt>
                <c:pt idx="340">
                  <c:v>665</c:v>
                </c:pt>
                <c:pt idx="341">
                  <c:v>666</c:v>
                </c:pt>
                <c:pt idx="342">
                  <c:v>667</c:v>
                </c:pt>
                <c:pt idx="343">
                  <c:v>668</c:v>
                </c:pt>
                <c:pt idx="344">
                  <c:v>669</c:v>
                </c:pt>
                <c:pt idx="345">
                  <c:v>670</c:v>
                </c:pt>
                <c:pt idx="346">
                  <c:v>671</c:v>
                </c:pt>
                <c:pt idx="347">
                  <c:v>672</c:v>
                </c:pt>
                <c:pt idx="348">
                  <c:v>673</c:v>
                </c:pt>
                <c:pt idx="349">
                  <c:v>674</c:v>
                </c:pt>
                <c:pt idx="350">
                  <c:v>675</c:v>
                </c:pt>
                <c:pt idx="351">
                  <c:v>676</c:v>
                </c:pt>
                <c:pt idx="352">
                  <c:v>677</c:v>
                </c:pt>
                <c:pt idx="353">
                  <c:v>678</c:v>
                </c:pt>
                <c:pt idx="354">
                  <c:v>679</c:v>
                </c:pt>
                <c:pt idx="355">
                  <c:v>680</c:v>
                </c:pt>
                <c:pt idx="356">
                  <c:v>681</c:v>
                </c:pt>
                <c:pt idx="357">
                  <c:v>682</c:v>
                </c:pt>
                <c:pt idx="358">
                  <c:v>683</c:v>
                </c:pt>
                <c:pt idx="359">
                  <c:v>684</c:v>
                </c:pt>
                <c:pt idx="360">
                  <c:v>685</c:v>
                </c:pt>
                <c:pt idx="361">
                  <c:v>686</c:v>
                </c:pt>
                <c:pt idx="362">
                  <c:v>687</c:v>
                </c:pt>
                <c:pt idx="363">
                  <c:v>688</c:v>
                </c:pt>
                <c:pt idx="364">
                  <c:v>689</c:v>
                </c:pt>
                <c:pt idx="365">
                  <c:v>690</c:v>
                </c:pt>
                <c:pt idx="366">
                  <c:v>691</c:v>
                </c:pt>
                <c:pt idx="367">
                  <c:v>692</c:v>
                </c:pt>
                <c:pt idx="368">
                  <c:v>693</c:v>
                </c:pt>
                <c:pt idx="369">
                  <c:v>694</c:v>
                </c:pt>
                <c:pt idx="370">
                  <c:v>695</c:v>
                </c:pt>
                <c:pt idx="371">
                  <c:v>696</c:v>
                </c:pt>
                <c:pt idx="372">
                  <c:v>697</c:v>
                </c:pt>
                <c:pt idx="373">
                  <c:v>698</c:v>
                </c:pt>
                <c:pt idx="374">
                  <c:v>699</c:v>
                </c:pt>
                <c:pt idx="375">
                  <c:v>700</c:v>
                </c:pt>
                <c:pt idx="376">
                  <c:v>701</c:v>
                </c:pt>
                <c:pt idx="377">
                  <c:v>702</c:v>
                </c:pt>
                <c:pt idx="378">
                  <c:v>703</c:v>
                </c:pt>
                <c:pt idx="379">
                  <c:v>704</c:v>
                </c:pt>
                <c:pt idx="380">
                  <c:v>705</c:v>
                </c:pt>
                <c:pt idx="381">
                  <c:v>706</c:v>
                </c:pt>
                <c:pt idx="382">
                  <c:v>707</c:v>
                </c:pt>
                <c:pt idx="383">
                  <c:v>708</c:v>
                </c:pt>
                <c:pt idx="384">
                  <c:v>709</c:v>
                </c:pt>
                <c:pt idx="385">
                  <c:v>710</c:v>
                </c:pt>
                <c:pt idx="386">
                  <c:v>711</c:v>
                </c:pt>
                <c:pt idx="387">
                  <c:v>712</c:v>
                </c:pt>
                <c:pt idx="388">
                  <c:v>713</c:v>
                </c:pt>
                <c:pt idx="389">
                  <c:v>714</c:v>
                </c:pt>
                <c:pt idx="390">
                  <c:v>715</c:v>
                </c:pt>
                <c:pt idx="391">
                  <c:v>716</c:v>
                </c:pt>
                <c:pt idx="392">
                  <c:v>717</c:v>
                </c:pt>
                <c:pt idx="393">
                  <c:v>718</c:v>
                </c:pt>
                <c:pt idx="394">
                  <c:v>719</c:v>
                </c:pt>
                <c:pt idx="395">
                  <c:v>720</c:v>
                </c:pt>
                <c:pt idx="396">
                  <c:v>721</c:v>
                </c:pt>
                <c:pt idx="397">
                  <c:v>722</c:v>
                </c:pt>
                <c:pt idx="398">
                  <c:v>723</c:v>
                </c:pt>
                <c:pt idx="399">
                  <c:v>724</c:v>
                </c:pt>
                <c:pt idx="400">
                  <c:v>725</c:v>
                </c:pt>
                <c:pt idx="401">
                  <c:v>726</c:v>
                </c:pt>
                <c:pt idx="402">
                  <c:v>727</c:v>
                </c:pt>
                <c:pt idx="403">
                  <c:v>728</c:v>
                </c:pt>
                <c:pt idx="404">
                  <c:v>729</c:v>
                </c:pt>
                <c:pt idx="405">
                  <c:v>730</c:v>
                </c:pt>
                <c:pt idx="406">
                  <c:v>731</c:v>
                </c:pt>
                <c:pt idx="407">
                  <c:v>732</c:v>
                </c:pt>
                <c:pt idx="408">
                  <c:v>733</c:v>
                </c:pt>
                <c:pt idx="409">
                  <c:v>734</c:v>
                </c:pt>
                <c:pt idx="410">
                  <c:v>735</c:v>
                </c:pt>
                <c:pt idx="411">
                  <c:v>736</c:v>
                </c:pt>
                <c:pt idx="412">
                  <c:v>737</c:v>
                </c:pt>
                <c:pt idx="413">
                  <c:v>738</c:v>
                </c:pt>
                <c:pt idx="414">
                  <c:v>739</c:v>
                </c:pt>
                <c:pt idx="415">
                  <c:v>740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745</c:v>
                </c:pt>
                <c:pt idx="421">
                  <c:v>746</c:v>
                </c:pt>
                <c:pt idx="422">
                  <c:v>747</c:v>
                </c:pt>
                <c:pt idx="423">
                  <c:v>748</c:v>
                </c:pt>
                <c:pt idx="424">
                  <c:v>749</c:v>
                </c:pt>
                <c:pt idx="425">
                  <c:v>750</c:v>
                </c:pt>
                <c:pt idx="426">
                  <c:v>751</c:v>
                </c:pt>
                <c:pt idx="427">
                  <c:v>752</c:v>
                </c:pt>
                <c:pt idx="428">
                  <c:v>753</c:v>
                </c:pt>
                <c:pt idx="429">
                  <c:v>754</c:v>
                </c:pt>
                <c:pt idx="430">
                  <c:v>755</c:v>
                </c:pt>
                <c:pt idx="431">
                  <c:v>756</c:v>
                </c:pt>
                <c:pt idx="432">
                  <c:v>757</c:v>
                </c:pt>
                <c:pt idx="433">
                  <c:v>758</c:v>
                </c:pt>
                <c:pt idx="434">
                  <c:v>759</c:v>
                </c:pt>
                <c:pt idx="435">
                  <c:v>760</c:v>
                </c:pt>
              </c:numCache>
            </c:numRef>
          </c:xVal>
          <c:yVal>
            <c:numRef>
              <c:f>Graph!$E$327:$E$760</c:f>
              <c:numCache>
                <c:formatCode>General</c:formatCode>
                <c:ptCount val="434"/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BB-4604-8DF9-08C4DE5DAE2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Graph!$A$326:$A$761</c:f>
              <c:numCache>
                <c:formatCode>General</c:formatCode>
                <c:ptCount val="436"/>
                <c:pt idx="0">
                  <c:v>325</c:v>
                </c:pt>
                <c:pt idx="1">
                  <c:v>326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347</c:v>
                </c:pt>
                <c:pt idx="23">
                  <c:v>348</c:v>
                </c:pt>
                <c:pt idx="24">
                  <c:v>349</c:v>
                </c:pt>
                <c:pt idx="25">
                  <c:v>350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354</c:v>
                </c:pt>
                <c:pt idx="30">
                  <c:v>355</c:v>
                </c:pt>
                <c:pt idx="31">
                  <c:v>356</c:v>
                </c:pt>
                <c:pt idx="32">
                  <c:v>357</c:v>
                </c:pt>
                <c:pt idx="33">
                  <c:v>358</c:v>
                </c:pt>
                <c:pt idx="34">
                  <c:v>359</c:v>
                </c:pt>
                <c:pt idx="35">
                  <c:v>360</c:v>
                </c:pt>
                <c:pt idx="36">
                  <c:v>361</c:v>
                </c:pt>
                <c:pt idx="37">
                  <c:v>362</c:v>
                </c:pt>
                <c:pt idx="38">
                  <c:v>363</c:v>
                </c:pt>
                <c:pt idx="39">
                  <c:v>364</c:v>
                </c:pt>
                <c:pt idx="40">
                  <c:v>365</c:v>
                </c:pt>
                <c:pt idx="41">
                  <c:v>366</c:v>
                </c:pt>
                <c:pt idx="42">
                  <c:v>367</c:v>
                </c:pt>
                <c:pt idx="43">
                  <c:v>368</c:v>
                </c:pt>
                <c:pt idx="44">
                  <c:v>369</c:v>
                </c:pt>
                <c:pt idx="45">
                  <c:v>370</c:v>
                </c:pt>
                <c:pt idx="46">
                  <c:v>371</c:v>
                </c:pt>
                <c:pt idx="47">
                  <c:v>372</c:v>
                </c:pt>
                <c:pt idx="48">
                  <c:v>373</c:v>
                </c:pt>
                <c:pt idx="49">
                  <c:v>374</c:v>
                </c:pt>
                <c:pt idx="50">
                  <c:v>375</c:v>
                </c:pt>
                <c:pt idx="51">
                  <c:v>376</c:v>
                </c:pt>
                <c:pt idx="52">
                  <c:v>377</c:v>
                </c:pt>
                <c:pt idx="53">
                  <c:v>378</c:v>
                </c:pt>
                <c:pt idx="54">
                  <c:v>379</c:v>
                </c:pt>
                <c:pt idx="55">
                  <c:v>380</c:v>
                </c:pt>
                <c:pt idx="56">
                  <c:v>381</c:v>
                </c:pt>
                <c:pt idx="57">
                  <c:v>382</c:v>
                </c:pt>
                <c:pt idx="58">
                  <c:v>383</c:v>
                </c:pt>
                <c:pt idx="59">
                  <c:v>384</c:v>
                </c:pt>
                <c:pt idx="60">
                  <c:v>385</c:v>
                </c:pt>
                <c:pt idx="61">
                  <c:v>386</c:v>
                </c:pt>
                <c:pt idx="62">
                  <c:v>387</c:v>
                </c:pt>
                <c:pt idx="63">
                  <c:v>388</c:v>
                </c:pt>
                <c:pt idx="64">
                  <c:v>389</c:v>
                </c:pt>
                <c:pt idx="65">
                  <c:v>390</c:v>
                </c:pt>
                <c:pt idx="66">
                  <c:v>391</c:v>
                </c:pt>
                <c:pt idx="67">
                  <c:v>392</c:v>
                </c:pt>
                <c:pt idx="68">
                  <c:v>393</c:v>
                </c:pt>
                <c:pt idx="69">
                  <c:v>394</c:v>
                </c:pt>
                <c:pt idx="70">
                  <c:v>395</c:v>
                </c:pt>
                <c:pt idx="71">
                  <c:v>396</c:v>
                </c:pt>
                <c:pt idx="72">
                  <c:v>397</c:v>
                </c:pt>
                <c:pt idx="73">
                  <c:v>398</c:v>
                </c:pt>
                <c:pt idx="74">
                  <c:v>399</c:v>
                </c:pt>
                <c:pt idx="75">
                  <c:v>400</c:v>
                </c:pt>
                <c:pt idx="76">
                  <c:v>401</c:v>
                </c:pt>
                <c:pt idx="77">
                  <c:v>402</c:v>
                </c:pt>
                <c:pt idx="78">
                  <c:v>403</c:v>
                </c:pt>
                <c:pt idx="79">
                  <c:v>404</c:v>
                </c:pt>
                <c:pt idx="80">
                  <c:v>405</c:v>
                </c:pt>
                <c:pt idx="81">
                  <c:v>406</c:v>
                </c:pt>
                <c:pt idx="82">
                  <c:v>407</c:v>
                </c:pt>
                <c:pt idx="83">
                  <c:v>408</c:v>
                </c:pt>
                <c:pt idx="84">
                  <c:v>409</c:v>
                </c:pt>
                <c:pt idx="85">
                  <c:v>410</c:v>
                </c:pt>
                <c:pt idx="86">
                  <c:v>411</c:v>
                </c:pt>
                <c:pt idx="87">
                  <c:v>412</c:v>
                </c:pt>
                <c:pt idx="88">
                  <c:v>413</c:v>
                </c:pt>
                <c:pt idx="89">
                  <c:v>414</c:v>
                </c:pt>
                <c:pt idx="90">
                  <c:v>415</c:v>
                </c:pt>
                <c:pt idx="91">
                  <c:v>416</c:v>
                </c:pt>
                <c:pt idx="92">
                  <c:v>417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424</c:v>
                </c:pt>
                <c:pt idx="100">
                  <c:v>425</c:v>
                </c:pt>
                <c:pt idx="101">
                  <c:v>426</c:v>
                </c:pt>
                <c:pt idx="102">
                  <c:v>427</c:v>
                </c:pt>
                <c:pt idx="103">
                  <c:v>428</c:v>
                </c:pt>
                <c:pt idx="104">
                  <c:v>429</c:v>
                </c:pt>
                <c:pt idx="105">
                  <c:v>430</c:v>
                </c:pt>
                <c:pt idx="106">
                  <c:v>431</c:v>
                </c:pt>
                <c:pt idx="107">
                  <c:v>432</c:v>
                </c:pt>
                <c:pt idx="108">
                  <c:v>433</c:v>
                </c:pt>
                <c:pt idx="109">
                  <c:v>434</c:v>
                </c:pt>
                <c:pt idx="110">
                  <c:v>435</c:v>
                </c:pt>
                <c:pt idx="111">
                  <c:v>436</c:v>
                </c:pt>
                <c:pt idx="112">
                  <c:v>437</c:v>
                </c:pt>
                <c:pt idx="113">
                  <c:v>438</c:v>
                </c:pt>
                <c:pt idx="114">
                  <c:v>439</c:v>
                </c:pt>
                <c:pt idx="115">
                  <c:v>440</c:v>
                </c:pt>
                <c:pt idx="116">
                  <c:v>441</c:v>
                </c:pt>
                <c:pt idx="117">
                  <c:v>442</c:v>
                </c:pt>
                <c:pt idx="118">
                  <c:v>443</c:v>
                </c:pt>
                <c:pt idx="119">
                  <c:v>444</c:v>
                </c:pt>
                <c:pt idx="120">
                  <c:v>445</c:v>
                </c:pt>
                <c:pt idx="121">
                  <c:v>446</c:v>
                </c:pt>
                <c:pt idx="122">
                  <c:v>447</c:v>
                </c:pt>
                <c:pt idx="123">
                  <c:v>448</c:v>
                </c:pt>
                <c:pt idx="124">
                  <c:v>449</c:v>
                </c:pt>
                <c:pt idx="125">
                  <c:v>450</c:v>
                </c:pt>
                <c:pt idx="126">
                  <c:v>451</c:v>
                </c:pt>
                <c:pt idx="127">
                  <c:v>452</c:v>
                </c:pt>
                <c:pt idx="128">
                  <c:v>453</c:v>
                </c:pt>
                <c:pt idx="129">
                  <c:v>454</c:v>
                </c:pt>
                <c:pt idx="130">
                  <c:v>455</c:v>
                </c:pt>
                <c:pt idx="131">
                  <c:v>456</c:v>
                </c:pt>
                <c:pt idx="132">
                  <c:v>457</c:v>
                </c:pt>
                <c:pt idx="133">
                  <c:v>458</c:v>
                </c:pt>
                <c:pt idx="134">
                  <c:v>459</c:v>
                </c:pt>
                <c:pt idx="135">
                  <c:v>460</c:v>
                </c:pt>
                <c:pt idx="136">
                  <c:v>461</c:v>
                </c:pt>
                <c:pt idx="137">
                  <c:v>462</c:v>
                </c:pt>
                <c:pt idx="138">
                  <c:v>463</c:v>
                </c:pt>
                <c:pt idx="139">
                  <c:v>464</c:v>
                </c:pt>
                <c:pt idx="140">
                  <c:v>465</c:v>
                </c:pt>
                <c:pt idx="141">
                  <c:v>466</c:v>
                </c:pt>
                <c:pt idx="142">
                  <c:v>467</c:v>
                </c:pt>
                <c:pt idx="143">
                  <c:v>468</c:v>
                </c:pt>
                <c:pt idx="144">
                  <c:v>469</c:v>
                </c:pt>
                <c:pt idx="145">
                  <c:v>470</c:v>
                </c:pt>
                <c:pt idx="146">
                  <c:v>471</c:v>
                </c:pt>
                <c:pt idx="147">
                  <c:v>472</c:v>
                </c:pt>
                <c:pt idx="148">
                  <c:v>473</c:v>
                </c:pt>
                <c:pt idx="149">
                  <c:v>474</c:v>
                </c:pt>
                <c:pt idx="150">
                  <c:v>475</c:v>
                </c:pt>
                <c:pt idx="151">
                  <c:v>476</c:v>
                </c:pt>
                <c:pt idx="152">
                  <c:v>477</c:v>
                </c:pt>
                <c:pt idx="153">
                  <c:v>478</c:v>
                </c:pt>
                <c:pt idx="154">
                  <c:v>479</c:v>
                </c:pt>
                <c:pt idx="155">
                  <c:v>480</c:v>
                </c:pt>
                <c:pt idx="156">
                  <c:v>481</c:v>
                </c:pt>
                <c:pt idx="157">
                  <c:v>482</c:v>
                </c:pt>
                <c:pt idx="158">
                  <c:v>483</c:v>
                </c:pt>
                <c:pt idx="159">
                  <c:v>484</c:v>
                </c:pt>
                <c:pt idx="160">
                  <c:v>485</c:v>
                </c:pt>
                <c:pt idx="161">
                  <c:v>486</c:v>
                </c:pt>
                <c:pt idx="162">
                  <c:v>487</c:v>
                </c:pt>
                <c:pt idx="163">
                  <c:v>488</c:v>
                </c:pt>
                <c:pt idx="164">
                  <c:v>489</c:v>
                </c:pt>
                <c:pt idx="165">
                  <c:v>490</c:v>
                </c:pt>
                <c:pt idx="166">
                  <c:v>491</c:v>
                </c:pt>
                <c:pt idx="167">
                  <c:v>492</c:v>
                </c:pt>
                <c:pt idx="168">
                  <c:v>493</c:v>
                </c:pt>
                <c:pt idx="169">
                  <c:v>494</c:v>
                </c:pt>
                <c:pt idx="170">
                  <c:v>495</c:v>
                </c:pt>
                <c:pt idx="171">
                  <c:v>496</c:v>
                </c:pt>
                <c:pt idx="172">
                  <c:v>497</c:v>
                </c:pt>
                <c:pt idx="173">
                  <c:v>498</c:v>
                </c:pt>
                <c:pt idx="174">
                  <c:v>499</c:v>
                </c:pt>
                <c:pt idx="175">
                  <c:v>500</c:v>
                </c:pt>
                <c:pt idx="176">
                  <c:v>501</c:v>
                </c:pt>
                <c:pt idx="177">
                  <c:v>502</c:v>
                </c:pt>
                <c:pt idx="178">
                  <c:v>503</c:v>
                </c:pt>
                <c:pt idx="179">
                  <c:v>504</c:v>
                </c:pt>
                <c:pt idx="180">
                  <c:v>505</c:v>
                </c:pt>
                <c:pt idx="181">
                  <c:v>506</c:v>
                </c:pt>
                <c:pt idx="182">
                  <c:v>507</c:v>
                </c:pt>
                <c:pt idx="183">
                  <c:v>508</c:v>
                </c:pt>
                <c:pt idx="184">
                  <c:v>509</c:v>
                </c:pt>
                <c:pt idx="185">
                  <c:v>510</c:v>
                </c:pt>
                <c:pt idx="186">
                  <c:v>511</c:v>
                </c:pt>
                <c:pt idx="187">
                  <c:v>512</c:v>
                </c:pt>
                <c:pt idx="188">
                  <c:v>513</c:v>
                </c:pt>
                <c:pt idx="189">
                  <c:v>514</c:v>
                </c:pt>
                <c:pt idx="190">
                  <c:v>515</c:v>
                </c:pt>
                <c:pt idx="191">
                  <c:v>516</c:v>
                </c:pt>
                <c:pt idx="192">
                  <c:v>517</c:v>
                </c:pt>
                <c:pt idx="193">
                  <c:v>518</c:v>
                </c:pt>
                <c:pt idx="194">
                  <c:v>519</c:v>
                </c:pt>
                <c:pt idx="195">
                  <c:v>520</c:v>
                </c:pt>
                <c:pt idx="196">
                  <c:v>521</c:v>
                </c:pt>
                <c:pt idx="197">
                  <c:v>522</c:v>
                </c:pt>
                <c:pt idx="198">
                  <c:v>523</c:v>
                </c:pt>
                <c:pt idx="199">
                  <c:v>524</c:v>
                </c:pt>
                <c:pt idx="200">
                  <c:v>525</c:v>
                </c:pt>
                <c:pt idx="201">
                  <c:v>526</c:v>
                </c:pt>
                <c:pt idx="202">
                  <c:v>527</c:v>
                </c:pt>
                <c:pt idx="203">
                  <c:v>528</c:v>
                </c:pt>
                <c:pt idx="204">
                  <c:v>529</c:v>
                </c:pt>
                <c:pt idx="205">
                  <c:v>530</c:v>
                </c:pt>
                <c:pt idx="206">
                  <c:v>531</c:v>
                </c:pt>
                <c:pt idx="207">
                  <c:v>532</c:v>
                </c:pt>
                <c:pt idx="208">
                  <c:v>533</c:v>
                </c:pt>
                <c:pt idx="209">
                  <c:v>534</c:v>
                </c:pt>
                <c:pt idx="210">
                  <c:v>535</c:v>
                </c:pt>
                <c:pt idx="211">
                  <c:v>536</c:v>
                </c:pt>
                <c:pt idx="212">
                  <c:v>537</c:v>
                </c:pt>
                <c:pt idx="213">
                  <c:v>538</c:v>
                </c:pt>
                <c:pt idx="214">
                  <c:v>539</c:v>
                </c:pt>
                <c:pt idx="215">
                  <c:v>540</c:v>
                </c:pt>
                <c:pt idx="216">
                  <c:v>541</c:v>
                </c:pt>
                <c:pt idx="217">
                  <c:v>542</c:v>
                </c:pt>
                <c:pt idx="218">
                  <c:v>543</c:v>
                </c:pt>
                <c:pt idx="219">
                  <c:v>544</c:v>
                </c:pt>
                <c:pt idx="220">
                  <c:v>545</c:v>
                </c:pt>
                <c:pt idx="221">
                  <c:v>546</c:v>
                </c:pt>
                <c:pt idx="222">
                  <c:v>547</c:v>
                </c:pt>
                <c:pt idx="223">
                  <c:v>548</c:v>
                </c:pt>
                <c:pt idx="224">
                  <c:v>549</c:v>
                </c:pt>
                <c:pt idx="225">
                  <c:v>550</c:v>
                </c:pt>
                <c:pt idx="226">
                  <c:v>551</c:v>
                </c:pt>
                <c:pt idx="227">
                  <c:v>552</c:v>
                </c:pt>
                <c:pt idx="228">
                  <c:v>553</c:v>
                </c:pt>
                <c:pt idx="229">
                  <c:v>554</c:v>
                </c:pt>
                <c:pt idx="230">
                  <c:v>555</c:v>
                </c:pt>
                <c:pt idx="231">
                  <c:v>556</c:v>
                </c:pt>
                <c:pt idx="232">
                  <c:v>557</c:v>
                </c:pt>
                <c:pt idx="233">
                  <c:v>558</c:v>
                </c:pt>
                <c:pt idx="234">
                  <c:v>559</c:v>
                </c:pt>
                <c:pt idx="235">
                  <c:v>560</c:v>
                </c:pt>
                <c:pt idx="236">
                  <c:v>561</c:v>
                </c:pt>
                <c:pt idx="237">
                  <c:v>562</c:v>
                </c:pt>
                <c:pt idx="238">
                  <c:v>563</c:v>
                </c:pt>
                <c:pt idx="239">
                  <c:v>564</c:v>
                </c:pt>
                <c:pt idx="240">
                  <c:v>565</c:v>
                </c:pt>
                <c:pt idx="241">
                  <c:v>566</c:v>
                </c:pt>
                <c:pt idx="242">
                  <c:v>567</c:v>
                </c:pt>
                <c:pt idx="243">
                  <c:v>568</c:v>
                </c:pt>
                <c:pt idx="244">
                  <c:v>569</c:v>
                </c:pt>
                <c:pt idx="245">
                  <c:v>570</c:v>
                </c:pt>
                <c:pt idx="246">
                  <c:v>571</c:v>
                </c:pt>
                <c:pt idx="247">
                  <c:v>572</c:v>
                </c:pt>
                <c:pt idx="248">
                  <c:v>573</c:v>
                </c:pt>
                <c:pt idx="249">
                  <c:v>574</c:v>
                </c:pt>
                <c:pt idx="250">
                  <c:v>575</c:v>
                </c:pt>
                <c:pt idx="251">
                  <c:v>576</c:v>
                </c:pt>
                <c:pt idx="252">
                  <c:v>577</c:v>
                </c:pt>
                <c:pt idx="253">
                  <c:v>578</c:v>
                </c:pt>
                <c:pt idx="254">
                  <c:v>579</c:v>
                </c:pt>
                <c:pt idx="255">
                  <c:v>580</c:v>
                </c:pt>
                <c:pt idx="256">
                  <c:v>581</c:v>
                </c:pt>
                <c:pt idx="257">
                  <c:v>582</c:v>
                </c:pt>
                <c:pt idx="258">
                  <c:v>583</c:v>
                </c:pt>
                <c:pt idx="259">
                  <c:v>584</c:v>
                </c:pt>
                <c:pt idx="260">
                  <c:v>585</c:v>
                </c:pt>
                <c:pt idx="261">
                  <c:v>586</c:v>
                </c:pt>
                <c:pt idx="262">
                  <c:v>587</c:v>
                </c:pt>
                <c:pt idx="263">
                  <c:v>588</c:v>
                </c:pt>
                <c:pt idx="264">
                  <c:v>589</c:v>
                </c:pt>
                <c:pt idx="265">
                  <c:v>590</c:v>
                </c:pt>
                <c:pt idx="266">
                  <c:v>591</c:v>
                </c:pt>
                <c:pt idx="267">
                  <c:v>592</c:v>
                </c:pt>
                <c:pt idx="268">
                  <c:v>593</c:v>
                </c:pt>
                <c:pt idx="269">
                  <c:v>594</c:v>
                </c:pt>
                <c:pt idx="270">
                  <c:v>595</c:v>
                </c:pt>
                <c:pt idx="271">
                  <c:v>596</c:v>
                </c:pt>
                <c:pt idx="272">
                  <c:v>597</c:v>
                </c:pt>
                <c:pt idx="273">
                  <c:v>598</c:v>
                </c:pt>
                <c:pt idx="274">
                  <c:v>599</c:v>
                </c:pt>
                <c:pt idx="275">
                  <c:v>600</c:v>
                </c:pt>
                <c:pt idx="276">
                  <c:v>601</c:v>
                </c:pt>
                <c:pt idx="277">
                  <c:v>602</c:v>
                </c:pt>
                <c:pt idx="278">
                  <c:v>603</c:v>
                </c:pt>
                <c:pt idx="279">
                  <c:v>604</c:v>
                </c:pt>
                <c:pt idx="280">
                  <c:v>605</c:v>
                </c:pt>
                <c:pt idx="281">
                  <c:v>606</c:v>
                </c:pt>
                <c:pt idx="282">
                  <c:v>607</c:v>
                </c:pt>
                <c:pt idx="283">
                  <c:v>608</c:v>
                </c:pt>
                <c:pt idx="284">
                  <c:v>609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613</c:v>
                </c:pt>
                <c:pt idx="289">
                  <c:v>614</c:v>
                </c:pt>
                <c:pt idx="290">
                  <c:v>615</c:v>
                </c:pt>
                <c:pt idx="291">
                  <c:v>616</c:v>
                </c:pt>
                <c:pt idx="292">
                  <c:v>617</c:v>
                </c:pt>
                <c:pt idx="293">
                  <c:v>618</c:v>
                </c:pt>
                <c:pt idx="294">
                  <c:v>619</c:v>
                </c:pt>
                <c:pt idx="295">
                  <c:v>620</c:v>
                </c:pt>
                <c:pt idx="296">
                  <c:v>621</c:v>
                </c:pt>
                <c:pt idx="297">
                  <c:v>622</c:v>
                </c:pt>
                <c:pt idx="298">
                  <c:v>623</c:v>
                </c:pt>
                <c:pt idx="299">
                  <c:v>624</c:v>
                </c:pt>
                <c:pt idx="300">
                  <c:v>625</c:v>
                </c:pt>
                <c:pt idx="301">
                  <c:v>626</c:v>
                </c:pt>
                <c:pt idx="302">
                  <c:v>627</c:v>
                </c:pt>
                <c:pt idx="303">
                  <c:v>628</c:v>
                </c:pt>
                <c:pt idx="304">
                  <c:v>629</c:v>
                </c:pt>
                <c:pt idx="305">
                  <c:v>630</c:v>
                </c:pt>
                <c:pt idx="306">
                  <c:v>631</c:v>
                </c:pt>
                <c:pt idx="307">
                  <c:v>632</c:v>
                </c:pt>
                <c:pt idx="308">
                  <c:v>633</c:v>
                </c:pt>
                <c:pt idx="309">
                  <c:v>634</c:v>
                </c:pt>
                <c:pt idx="310">
                  <c:v>635</c:v>
                </c:pt>
                <c:pt idx="311">
                  <c:v>636</c:v>
                </c:pt>
                <c:pt idx="312">
                  <c:v>637</c:v>
                </c:pt>
                <c:pt idx="313">
                  <c:v>638</c:v>
                </c:pt>
                <c:pt idx="314">
                  <c:v>639</c:v>
                </c:pt>
                <c:pt idx="315">
                  <c:v>640</c:v>
                </c:pt>
                <c:pt idx="316">
                  <c:v>641</c:v>
                </c:pt>
                <c:pt idx="317">
                  <c:v>642</c:v>
                </c:pt>
                <c:pt idx="318">
                  <c:v>643</c:v>
                </c:pt>
                <c:pt idx="319">
                  <c:v>644</c:v>
                </c:pt>
                <c:pt idx="320">
                  <c:v>645</c:v>
                </c:pt>
                <c:pt idx="321">
                  <c:v>646</c:v>
                </c:pt>
                <c:pt idx="322">
                  <c:v>647</c:v>
                </c:pt>
                <c:pt idx="323">
                  <c:v>648</c:v>
                </c:pt>
                <c:pt idx="324">
                  <c:v>649</c:v>
                </c:pt>
                <c:pt idx="325">
                  <c:v>650</c:v>
                </c:pt>
                <c:pt idx="326">
                  <c:v>651</c:v>
                </c:pt>
                <c:pt idx="327">
                  <c:v>652</c:v>
                </c:pt>
                <c:pt idx="328">
                  <c:v>653</c:v>
                </c:pt>
                <c:pt idx="329">
                  <c:v>654</c:v>
                </c:pt>
                <c:pt idx="330">
                  <c:v>655</c:v>
                </c:pt>
                <c:pt idx="331">
                  <c:v>656</c:v>
                </c:pt>
                <c:pt idx="332">
                  <c:v>657</c:v>
                </c:pt>
                <c:pt idx="333">
                  <c:v>658</c:v>
                </c:pt>
                <c:pt idx="334">
                  <c:v>659</c:v>
                </c:pt>
                <c:pt idx="335">
                  <c:v>660</c:v>
                </c:pt>
                <c:pt idx="336">
                  <c:v>661</c:v>
                </c:pt>
                <c:pt idx="337">
                  <c:v>662</c:v>
                </c:pt>
                <c:pt idx="338">
                  <c:v>663</c:v>
                </c:pt>
                <c:pt idx="339">
                  <c:v>664</c:v>
                </c:pt>
                <c:pt idx="340">
                  <c:v>665</c:v>
                </c:pt>
                <c:pt idx="341">
                  <c:v>666</c:v>
                </c:pt>
                <c:pt idx="342">
                  <c:v>667</c:v>
                </c:pt>
                <c:pt idx="343">
                  <c:v>668</c:v>
                </c:pt>
                <c:pt idx="344">
                  <c:v>669</c:v>
                </c:pt>
                <c:pt idx="345">
                  <c:v>670</c:v>
                </c:pt>
                <c:pt idx="346">
                  <c:v>671</c:v>
                </c:pt>
                <c:pt idx="347">
                  <c:v>672</c:v>
                </c:pt>
                <c:pt idx="348">
                  <c:v>673</c:v>
                </c:pt>
                <c:pt idx="349">
                  <c:v>674</c:v>
                </c:pt>
                <c:pt idx="350">
                  <c:v>675</c:v>
                </c:pt>
                <c:pt idx="351">
                  <c:v>676</c:v>
                </c:pt>
                <c:pt idx="352">
                  <c:v>677</c:v>
                </c:pt>
                <c:pt idx="353">
                  <c:v>678</c:v>
                </c:pt>
                <c:pt idx="354">
                  <c:v>679</c:v>
                </c:pt>
                <c:pt idx="355">
                  <c:v>680</c:v>
                </c:pt>
                <c:pt idx="356">
                  <c:v>681</c:v>
                </c:pt>
                <c:pt idx="357">
                  <c:v>682</c:v>
                </c:pt>
                <c:pt idx="358">
                  <c:v>683</c:v>
                </c:pt>
                <c:pt idx="359">
                  <c:v>684</c:v>
                </c:pt>
                <c:pt idx="360">
                  <c:v>685</c:v>
                </c:pt>
                <c:pt idx="361">
                  <c:v>686</c:v>
                </c:pt>
                <c:pt idx="362">
                  <c:v>687</c:v>
                </c:pt>
                <c:pt idx="363">
                  <c:v>688</c:v>
                </c:pt>
                <c:pt idx="364">
                  <c:v>689</c:v>
                </c:pt>
                <c:pt idx="365">
                  <c:v>690</c:v>
                </c:pt>
                <c:pt idx="366">
                  <c:v>691</c:v>
                </c:pt>
                <c:pt idx="367">
                  <c:v>692</c:v>
                </c:pt>
                <c:pt idx="368">
                  <c:v>693</c:v>
                </c:pt>
                <c:pt idx="369">
                  <c:v>694</c:v>
                </c:pt>
                <c:pt idx="370">
                  <c:v>695</c:v>
                </c:pt>
                <c:pt idx="371">
                  <c:v>696</c:v>
                </c:pt>
                <c:pt idx="372">
                  <c:v>697</c:v>
                </c:pt>
                <c:pt idx="373">
                  <c:v>698</c:v>
                </c:pt>
                <c:pt idx="374">
                  <c:v>699</c:v>
                </c:pt>
                <c:pt idx="375">
                  <c:v>700</c:v>
                </c:pt>
                <c:pt idx="376">
                  <c:v>701</c:v>
                </c:pt>
                <c:pt idx="377">
                  <c:v>702</c:v>
                </c:pt>
                <c:pt idx="378">
                  <c:v>703</c:v>
                </c:pt>
                <c:pt idx="379">
                  <c:v>704</c:v>
                </c:pt>
                <c:pt idx="380">
                  <c:v>705</c:v>
                </c:pt>
                <c:pt idx="381">
                  <c:v>706</c:v>
                </c:pt>
                <c:pt idx="382">
                  <c:v>707</c:v>
                </c:pt>
                <c:pt idx="383">
                  <c:v>708</c:v>
                </c:pt>
                <c:pt idx="384">
                  <c:v>709</c:v>
                </c:pt>
                <c:pt idx="385">
                  <c:v>710</c:v>
                </c:pt>
                <c:pt idx="386">
                  <c:v>711</c:v>
                </c:pt>
                <c:pt idx="387">
                  <c:v>712</c:v>
                </c:pt>
                <c:pt idx="388">
                  <c:v>713</c:v>
                </c:pt>
                <c:pt idx="389">
                  <c:v>714</c:v>
                </c:pt>
                <c:pt idx="390">
                  <c:v>715</c:v>
                </c:pt>
                <c:pt idx="391">
                  <c:v>716</c:v>
                </c:pt>
                <c:pt idx="392">
                  <c:v>717</c:v>
                </c:pt>
                <c:pt idx="393">
                  <c:v>718</c:v>
                </c:pt>
                <c:pt idx="394">
                  <c:v>719</c:v>
                </c:pt>
                <c:pt idx="395">
                  <c:v>720</c:v>
                </c:pt>
                <c:pt idx="396">
                  <c:v>721</c:v>
                </c:pt>
                <c:pt idx="397">
                  <c:v>722</c:v>
                </c:pt>
                <c:pt idx="398">
                  <c:v>723</c:v>
                </c:pt>
                <c:pt idx="399">
                  <c:v>724</c:v>
                </c:pt>
                <c:pt idx="400">
                  <c:v>725</c:v>
                </c:pt>
                <c:pt idx="401">
                  <c:v>726</c:v>
                </c:pt>
                <c:pt idx="402">
                  <c:v>727</c:v>
                </c:pt>
                <c:pt idx="403">
                  <c:v>728</c:v>
                </c:pt>
                <c:pt idx="404">
                  <c:v>729</c:v>
                </c:pt>
                <c:pt idx="405">
                  <c:v>730</c:v>
                </c:pt>
                <c:pt idx="406">
                  <c:v>731</c:v>
                </c:pt>
                <c:pt idx="407">
                  <c:v>732</c:v>
                </c:pt>
                <c:pt idx="408">
                  <c:v>733</c:v>
                </c:pt>
                <c:pt idx="409">
                  <c:v>734</c:v>
                </c:pt>
                <c:pt idx="410">
                  <c:v>735</c:v>
                </c:pt>
                <c:pt idx="411">
                  <c:v>736</c:v>
                </c:pt>
                <c:pt idx="412">
                  <c:v>737</c:v>
                </c:pt>
                <c:pt idx="413">
                  <c:v>738</c:v>
                </c:pt>
                <c:pt idx="414">
                  <c:v>739</c:v>
                </c:pt>
                <c:pt idx="415">
                  <c:v>740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745</c:v>
                </c:pt>
                <c:pt idx="421">
                  <c:v>746</c:v>
                </c:pt>
                <c:pt idx="422">
                  <c:v>747</c:v>
                </c:pt>
                <c:pt idx="423">
                  <c:v>748</c:v>
                </c:pt>
                <c:pt idx="424">
                  <c:v>749</c:v>
                </c:pt>
                <c:pt idx="425">
                  <c:v>750</c:v>
                </c:pt>
                <c:pt idx="426">
                  <c:v>751</c:v>
                </c:pt>
                <c:pt idx="427">
                  <c:v>752</c:v>
                </c:pt>
                <c:pt idx="428">
                  <c:v>753</c:v>
                </c:pt>
                <c:pt idx="429">
                  <c:v>754</c:v>
                </c:pt>
                <c:pt idx="430">
                  <c:v>755</c:v>
                </c:pt>
                <c:pt idx="431">
                  <c:v>756</c:v>
                </c:pt>
                <c:pt idx="432">
                  <c:v>757</c:v>
                </c:pt>
                <c:pt idx="433">
                  <c:v>758</c:v>
                </c:pt>
                <c:pt idx="434">
                  <c:v>759</c:v>
                </c:pt>
                <c:pt idx="435">
                  <c:v>760</c:v>
                </c:pt>
              </c:numCache>
            </c:numRef>
          </c:xVal>
          <c:yVal>
            <c:numRef>
              <c:f>Graph!$G$327:$G$760</c:f>
              <c:numCache>
                <c:formatCode>General</c:formatCode>
                <c:ptCount val="43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BB-4604-8DF9-08C4DE5DAE2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Graph!$A$326:$A$761</c:f>
              <c:numCache>
                <c:formatCode>General</c:formatCode>
                <c:ptCount val="436"/>
                <c:pt idx="0">
                  <c:v>325</c:v>
                </c:pt>
                <c:pt idx="1">
                  <c:v>326</c:v>
                </c:pt>
                <c:pt idx="2">
                  <c:v>327</c:v>
                </c:pt>
                <c:pt idx="3">
                  <c:v>328</c:v>
                </c:pt>
                <c:pt idx="4">
                  <c:v>329</c:v>
                </c:pt>
                <c:pt idx="5">
                  <c:v>330</c:v>
                </c:pt>
                <c:pt idx="6">
                  <c:v>331</c:v>
                </c:pt>
                <c:pt idx="7">
                  <c:v>332</c:v>
                </c:pt>
                <c:pt idx="8">
                  <c:v>333</c:v>
                </c:pt>
                <c:pt idx="9">
                  <c:v>334</c:v>
                </c:pt>
                <c:pt idx="10">
                  <c:v>335</c:v>
                </c:pt>
                <c:pt idx="11">
                  <c:v>336</c:v>
                </c:pt>
                <c:pt idx="12">
                  <c:v>337</c:v>
                </c:pt>
                <c:pt idx="13">
                  <c:v>338</c:v>
                </c:pt>
                <c:pt idx="14">
                  <c:v>339</c:v>
                </c:pt>
                <c:pt idx="15">
                  <c:v>340</c:v>
                </c:pt>
                <c:pt idx="16">
                  <c:v>341</c:v>
                </c:pt>
                <c:pt idx="17">
                  <c:v>342</c:v>
                </c:pt>
                <c:pt idx="18">
                  <c:v>343</c:v>
                </c:pt>
                <c:pt idx="19">
                  <c:v>344</c:v>
                </c:pt>
                <c:pt idx="20">
                  <c:v>345</c:v>
                </c:pt>
                <c:pt idx="21">
                  <c:v>346</c:v>
                </c:pt>
                <c:pt idx="22">
                  <c:v>347</c:v>
                </c:pt>
                <c:pt idx="23">
                  <c:v>348</c:v>
                </c:pt>
                <c:pt idx="24">
                  <c:v>349</c:v>
                </c:pt>
                <c:pt idx="25">
                  <c:v>350</c:v>
                </c:pt>
                <c:pt idx="26">
                  <c:v>351</c:v>
                </c:pt>
                <c:pt idx="27">
                  <c:v>352</c:v>
                </c:pt>
                <c:pt idx="28">
                  <c:v>353</c:v>
                </c:pt>
                <c:pt idx="29">
                  <c:v>354</c:v>
                </c:pt>
                <c:pt idx="30">
                  <c:v>355</c:v>
                </c:pt>
                <c:pt idx="31">
                  <c:v>356</c:v>
                </c:pt>
                <c:pt idx="32">
                  <c:v>357</c:v>
                </c:pt>
                <c:pt idx="33">
                  <c:v>358</c:v>
                </c:pt>
                <c:pt idx="34">
                  <c:v>359</c:v>
                </c:pt>
                <c:pt idx="35">
                  <c:v>360</c:v>
                </c:pt>
                <c:pt idx="36">
                  <c:v>361</c:v>
                </c:pt>
                <c:pt idx="37">
                  <c:v>362</c:v>
                </c:pt>
                <c:pt idx="38">
                  <c:v>363</c:v>
                </c:pt>
                <c:pt idx="39">
                  <c:v>364</c:v>
                </c:pt>
                <c:pt idx="40">
                  <c:v>365</c:v>
                </c:pt>
                <c:pt idx="41">
                  <c:v>366</c:v>
                </c:pt>
                <c:pt idx="42">
                  <c:v>367</c:v>
                </c:pt>
                <c:pt idx="43">
                  <c:v>368</c:v>
                </c:pt>
                <c:pt idx="44">
                  <c:v>369</c:v>
                </c:pt>
                <c:pt idx="45">
                  <c:v>370</c:v>
                </c:pt>
                <c:pt idx="46">
                  <c:v>371</c:v>
                </c:pt>
                <c:pt idx="47">
                  <c:v>372</c:v>
                </c:pt>
                <c:pt idx="48">
                  <c:v>373</c:v>
                </c:pt>
                <c:pt idx="49">
                  <c:v>374</c:v>
                </c:pt>
                <c:pt idx="50">
                  <c:v>375</c:v>
                </c:pt>
                <c:pt idx="51">
                  <c:v>376</c:v>
                </c:pt>
                <c:pt idx="52">
                  <c:v>377</c:v>
                </c:pt>
                <c:pt idx="53">
                  <c:v>378</c:v>
                </c:pt>
                <c:pt idx="54">
                  <c:v>379</c:v>
                </c:pt>
                <c:pt idx="55">
                  <c:v>380</c:v>
                </c:pt>
                <c:pt idx="56">
                  <c:v>381</c:v>
                </c:pt>
                <c:pt idx="57">
                  <c:v>382</c:v>
                </c:pt>
                <c:pt idx="58">
                  <c:v>383</c:v>
                </c:pt>
                <c:pt idx="59">
                  <c:v>384</c:v>
                </c:pt>
                <c:pt idx="60">
                  <c:v>385</c:v>
                </c:pt>
                <c:pt idx="61">
                  <c:v>386</c:v>
                </c:pt>
                <c:pt idx="62">
                  <c:v>387</c:v>
                </c:pt>
                <c:pt idx="63">
                  <c:v>388</c:v>
                </c:pt>
                <c:pt idx="64">
                  <c:v>389</c:v>
                </c:pt>
                <c:pt idx="65">
                  <c:v>390</c:v>
                </c:pt>
                <c:pt idx="66">
                  <c:v>391</c:v>
                </c:pt>
                <c:pt idx="67">
                  <c:v>392</c:v>
                </c:pt>
                <c:pt idx="68">
                  <c:v>393</c:v>
                </c:pt>
                <c:pt idx="69">
                  <c:v>394</c:v>
                </c:pt>
                <c:pt idx="70">
                  <c:v>395</c:v>
                </c:pt>
                <c:pt idx="71">
                  <c:v>396</c:v>
                </c:pt>
                <c:pt idx="72">
                  <c:v>397</c:v>
                </c:pt>
                <c:pt idx="73">
                  <c:v>398</c:v>
                </c:pt>
                <c:pt idx="74">
                  <c:v>399</c:v>
                </c:pt>
                <c:pt idx="75">
                  <c:v>400</c:v>
                </c:pt>
                <c:pt idx="76">
                  <c:v>401</c:v>
                </c:pt>
                <c:pt idx="77">
                  <c:v>402</c:v>
                </c:pt>
                <c:pt idx="78">
                  <c:v>403</c:v>
                </c:pt>
                <c:pt idx="79">
                  <c:v>404</c:v>
                </c:pt>
                <c:pt idx="80">
                  <c:v>405</c:v>
                </c:pt>
                <c:pt idx="81">
                  <c:v>406</c:v>
                </c:pt>
                <c:pt idx="82">
                  <c:v>407</c:v>
                </c:pt>
                <c:pt idx="83">
                  <c:v>408</c:v>
                </c:pt>
                <c:pt idx="84">
                  <c:v>409</c:v>
                </c:pt>
                <c:pt idx="85">
                  <c:v>410</c:v>
                </c:pt>
                <c:pt idx="86">
                  <c:v>411</c:v>
                </c:pt>
                <c:pt idx="87">
                  <c:v>412</c:v>
                </c:pt>
                <c:pt idx="88">
                  <c:v>413</c:v>
                </c:pt>
                <c:pt idx="89">
                  <c:v>414</c:v>
                </c:pt>
                <c:pt idx="90">
                  <c:v>415</c:v>
                </c:pt>
                <c:pt idx="91">
                  <c:v>416</c:v>
                </c:pt>
                <c:pt idx="92">
                  <c:v>417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424</c:v>
                </c:pt>
                <c:pt idx="100">
                  <c:v>425</c:v>
                </c:pt>
                <c:pt idx="101">
                  <c:v>426</c:v>
                </c:pt>
                <c:pt idx="102">
                  <c:v>427</c:v>
                </c:pt>
                <c:pt idx="103">
                  <c:v>428</c:v>
                </c:pt>
                <c:pt idx="104">
                  <c:v>429</c:v>
                </c:pt>
                <c:pt idx="105">
                  <c:v>430</c:v>
                </c:pt>
                <c:pt idx="106">
                  <c:v>431</c:v>
                </c:pt>
                <c:pt idx="107">
                  <c:v>432</c:v>
                </c:pt>
                <c:pt idx="108">
                  <c:v>433</c:v>
                </c:pt>
                <c:pt idx="109">
                  <c:v>434</c:v>
                </c:pt>
                <c:pt idx="110">
                  <c:v>435</c:v>
                </c:pt>
                <c:pt idx="111">
                  <c:v>436</c:v>
                </c:pt>
                <c:pt idx="112">
                  <c:v>437</c:v>
                </c:pt>
                <c:pt idx="113">
                  <c:v>438</c:v>
                </c:pt>
                <c:pt idx="114">
                  <c:v>439</c:v>
                </c:pt>
                <c:pt idx="115">
                  <c:v>440</c:v>
                </c:pt>
                <c:pt idx="116">
                  <c:v>441</c:v>
                </c:pt>
                <c:pt idx="117">
                  <c:v>442</c:v>
                </c:pt>
                <c:pt idx="118">
                  <c:v>443</c:v>
                </c:pt>
                <c:pt idx="119">
                  <c:v>444</c:v>
                </c:pt>
                <c:pt idx="120">
                  <c:v>445</c:v>
                </c:pt>
                <c:pt idx="121">
                  <c:v>446</c:v>
                </c:pt>
                <c:pt idx="122">
                  <c:v>447</c:v>
                </c:pt>
                <c:pt idx="123">
                  <c:v>448</c:v>
                </c:pt>
                <c:pt idx="124">
                  <c:v>449</c:v>
                </c:pt>
                <c:pt idx="125">
                  <c:v>450</c:v>
                </c:pt>
                <c:pt idx="126">
                  <c:v>451</c:v>
                </c:pt>
                <c:pt idx="127">
                  <c:v>452</c:v>
                </c:pt>
                <c:pt idx="128">
                  <c:v>453</c:v>
                </c:pt>
                <c:pt idx="129">
                  <c:v>454</c:v>
                </c:pt>
                <c:pt idx="130">
                  <c:v>455</c:v>
                </c:pt>
                <c:pt idx="131">
                  <c:v>456</c:v>
                </c:pt>
                <c:pt idx="132">
                  <c:v>457</c:v>
                </c:pt>
                <c:pt idx="133">
                  <c:v>458</c:v>
                </c:pt>
                <c:pt idx="134">
                  <c:v>459</c:v>
                </c:pt>
                <c:pt idx="135">
                  <c:v>460</c:v>
                </c:pt>
                <c:pt idx="136">
                  <c:v>461</c:v>
                </c:pt>
                <c:pt idx="137">
                  <c:v>462</c:v>
                </c:pt>
                <c:pt idx="138">
                  <c:v>463</c:v>
                </c:pt>
                <c:pt idx="139">
                  <c:v>464</c:v>
                </c:pt>
                <c:pt idx="140">
                  <c:v>465</c:v>
                </c:pt>
                <c:pt idx="141">
                  <c:v>466</c:v>
                </c:pt>
                <c:pt idx="142">
                  <c:v>467</c:v>
                </c:pt>
                <c:pt idx="143">
                  <c:v>468</c:v>
                </c:pt>
                <c:pt idx="144">
                  <c:v>469</c:v>
                </c:pt>
                <c:pt idx="145">
                  <c:v>470</c:v>
                </c:pt>
                <c:pt idx="146">
                  <c:v>471</c:v>
                </c:pt>
                <c:pt idx="147">
                  <c:v>472</c:v>
                </c:pt>
                <c:pt idx="148">
                  <c:v>473</c:v>
                </c:pt>
                <c:pt idx="149">
                  <c:v>474</c:v>
                </c:pt>
                <c:pt idx="150">
                  <c:v>475</c:v>
                </c:pt>
                <c:pt idx="151">
                  <c:v>476</c:v>
                </c:pt>
                <c:pt idx="152">
                  <c:v>477</c:v>
                </c:pt>
                <c:pt idx="153">
                  <c:v>478</c:v>
                </c:pt>
                <c:pt idx="154">
                  <c:v>479</c:v>
                </c:pt>
                <c:pt idx="155">
                  <c:v>480</c:v>
                </c:pt>
                <c:pt idx="156">
                  <c:v>481</c:v>
                </c:pt>
                <c:pt idx="157">
                  <c:v>482</c:v>
                </c:pt>
                <c:pt idx="158">
                  <c:v>483</c:v>
                </c:pt>
                <c:pt idx="159">
                  <c:v>484</c:v>
                </c:pt>
                <c:pt idx="160">
                  <c:v>485</c:v>
                </c:pt>
                <c:pt idx="161">
                  <c:v>486</c:v>
                </c:pt>
                <c:pt idx="162">
                  <c:v>487</c:v>
                </c:pt>
                <c:pt idx="163">
                  <c:v>488</c:v>
                </c:pt>
                <c:pt idx="164">
                  <c:v>489</c:v>
                </c:pt>
                <c:pt idx="165">
                  <c:v>490</c:v>
                </c:pt>
                <c:pt idx="166">
                  <c:v>491</c:v>
                </c:pt>
                <c:pt idx="167">
                  <c:v>492</c:v>
                </c:pt>
                <c:pt idx="168">
                  <c:v>493</c:v>
                </c:pt>
                <c:pt idx="169">
                  <c:v>494</c:v>
                </c:pt>
                <c:pt idx="170">
                  <c:v>495</c:v>
                </c:pt>
                <c:pt idx="171">
                  <c:v>496</c:v>
                </c:pt>
                <c:pt idx="172">
                  <c:v>497</c:v>
                </c:pt>
                <c:pt idx="173">
                  <c:v>498</c:v>
                </c:pt>
                <c:pt idx="174">
                  <c:v>499</c:v>
                </c:pt>
                <c:pt idx="175">
                  <c:v>500</c:v>
                </c:pt>
                <c:pt idx="176">
                  <c:v>501</c:v>
                </c:pt>
                <c:pt idx="177">
                  <c:v>502</c:v>
                </c:pt>
                <c:pt idx="178">
                  <c:v>503</c:v>
                </c:pt>
                <c:pt idx="179">
                  <c:v>504</c:v>
                </c:pt>
                <c:pt idx="180">
                  <c:v>505</c:v>
                </c:pt>
                <c:pt idx="181">
                  <c:v>506</c:v>
                </c:pt>
                <c:pt idx="182">
                  <c:v>507</c:v>
                </c:pt>
                <c:pt idx="183">
                  <c:v>508</c:v>
                </c:pt>
                <c:pt idx="184">
                  <c:v>509</c:v>
                </c:pt>
                <c:pt idx="185">
                  <c:v>510</c:v>
                </c:pt>
                <c:pt idx="186">
                  <c:v>511</c:v>
                </c:pt>
                <c:pt idx="187">
                  <c:v>512</c:v>
                </c:pt>
                <c:pt idx="188">
                  <c:v>513</c:v>
                </c:pt>
                <c:pt idx="189">
                  <c:v>514</c:v>
                </c:pt>
                <c:pt idx="190">
                  <c:v>515</c:v>
                </c:pt>
                <c:pt idx="191">
                  <c:v>516</c:v>
                </c:pt>
                <c:pt idx="192">
                  <c:v>517</c:v>
                </c:pt>
                <c:pt idx="193">
                  <c:v>518</c:v>
                </c:pt>
                <c:pt idx="194">
                  <c:v>519</c:v>
                </c:pt>
                <c:pt idx="195">
                  <c:v>520</c:v>
                </c:pt>
                <c:pt idx="196">
                  <c:v>521</c:v>
                </c:pt>
                <c:pt idx="197">
                  <c:v>522</c:v>
                </c:pt>
                <c:pt idx="198">
                  <c:v>523</c:v>
                </c:pt>
                <c:pt idx="199">
                  <c:v>524</c:v>
                </c:pt>
                <c:pt idx="200">
                  <c:v>525</c:v>
                </c:pt>
                <c:pt idx="201">
                  <c:v>526</c:v>
                </c:pt>
                <c:pt idx="202">
                  <c:v>527</c:v>
                </c:pt>
                <c:pt idx="203">
                  <c:v>528</c:v>
                </c:pt>
                <c:pt idx="204">
                  <c:v>529</c:v>
                </c:pt>
                <c:pt idx="205">
                  <c:v>530</c:v>
                </c:pt>
                <c:pt idx="206">
                  <c:v>531</c:v>
                </c:pt>
                <c:pt idx="207">
                  <c:v>532</c:v>
                </c:pt>
                <c:pt idx="208">
                  <c:v>533</c:v>
                </c:pt>
                <c:pt idx="209">
                  <c:v>534</c:v>
                </c:pt>
                <c:pt idx="210">
                  <c:v>535</c:v>
                </c:pt>
                <c:pt idx="211">
                  <c:v>536</c:v>
                </c:pt>
                <c:pt idx="212">
                  <c:v>537</c:v>
                </c:pt>
                <c:pt idx="213">
                  <c:v>538</c:v>
                </c:pt>
                <c:pt idx="214">
                  <c:v>539</c:v>
                </c:pt>
                <c:pt idx="215">
                  <c:v>540</c:v>
                </c:pt>
                <c:pt idx="216">
                  <c:v>541</c:v>
                </c:pt>
                <c:pt idx="217">
                  <c:v>542</c:v>
                </c:pt>
                <c:pt idx="218">
                  <c:v>543</c:v>
                </c:pt>
                <c:pt idx="219">
                  <c:v>544</c:v>
                </c:pt>
                <c:pt idx="220">
                  <c:v>545</c:v>
                </c:pt>
                <c:pt idx="221">
                  <c:v>546</c:v>
                </c:pt>
                <c:pt idx="222">
                  <c:v>547</c:v>
                </c:pt>
                <c:pt idx="223">
                  <c:v>548</c:v>
                </c:pt>
                <c:pt idx="224">
                  <c:v>549</c:v>
                </c:pt>
                <c:pt idx="225">
                  <c:v>550</c:v>
                </c:pt>
                <c:pt idx="226">
                  <c:v>551</c:v>
                </c:pt>
                <c:pt idx="227">
                  <c:v>552</c:v>
                </c:pt>
                <c:pt idx="228">
                  <c:v>553</c:v>
                </c:pt>
                <c:pt idx="229">
                  <c:v>554</c:v>
                </c:pt>
                <c:pt idx="230">
                  <c:v>555</c:v>
                </c:pt>
                <c:pt idx="231">
                  <c:v>556</c:v>
                </c:pt>
                <c:pt idx="232">
                  <c:v>557</c:v>
                </c:pt>
                <c:pt idx="233">
                  <c:v>558</c:v>
                </c:pt>
                <c:pt idx="234">
                  <c:v>559</c:v>
                </c:pt>
                <c:pt idx="235">
                  <c:v>560</c:v>
                </c:pt>
                <c:pt idx="236">
                  <c:v>561</c:v>
                </c:pt>
                <c:pt idx="237">
                  <c:v>562</c:v>
                </c:pt>
                <c:pt idx="238">
                  <c:v>563</c:v>
                </c:pt>
                <c:pt idx="239">
                  <c:v>564</c:v>
                </c:pt>
                <c:pt idx="240">
                  <c:v>565</c:v>
                </c:pt>
                <c:pt idx="241">
                  <c:v>566</c:v>
                </c:pt>
                <c:pt idx="242">
                  <c:v>567</c:v>
                </c:pt>
                <c:pt idx="243">
                  <c:v>568</c:v>
                </c:pt>
                <c:pt idx="244">
                  <c:v>569</c:v>
                </c:pt>
                <c:pt idx="245">
                  <c:v>570</c:v>
                </c:pt>
                <c:pt idx="246">
                  <c:v>571</c:v>
                </c:pt>
                <c:pt idx="247">
                  <c:v>572</c:v>
                </c:pt>
                <c:pt idx="248">
                  <c:v>573</c:v>
                </c:pt>
                <c:pt idx="249">
                  <c:v>574</c:v>
                </c:pt>
                <c:pt idx="250">
                  <c:v>575</c:v>
                </c:pt>
                <c:pt idx="251">
                  <c:v>576</c:v>
                </c:pt>
                <c:pt idx="252">
                  <c:v>577</c:v>
                </c:pt>
                <c:pt idx="253">
                  <c:v>578</c:v>
                </c:pt>
                <c:pt idx="254">
                  <c:v>579</c:v>
                </c:pt>
                <c:pt idx="255">
                  <c:v>580</c:v>
                </c:pt>
                <c:pt idx="256">
                  <c:v>581</c:v>
                </c:pt>
                <c:pt idx="257">
                  <c:v>582</c:v>
                </c:pt>
                <c:pt idx="258">
                  <c:v>583</c:v>
                </c:pt>
                <c:pt idx="259">
                  <c:v>584</c:v>
                </c:pt>
                <c:pt idx="260">
                  <c:v>585</c:v>
                </c:pt>
                <c:pt idx="261">
                  <c:v>586</c:v>
                </c:pt>
                <c:pt idx="262">
                  <c:v>587</c:v>
                </c:pt>
                <c:pt idx="263">
                  <c:v>588</c:v>
                </c:pt>
                <c:pt idx="264">
                  <c:v>589</c:v>
                </c:pt>
                <c:pt idx="265">
                  <c:v>590</c:v>
                </c:pt>
                <c:pt idx="266">
                  <c:v>591</c:v>
                </c:pt>
                <c:pt idx="267">
                  <c:v>592</c:v>
                </c:pt>
                <c:pt idx="268">
                  <c:v>593</c:v>
                </c:pt>
                <c:pt idx="269">
                  <c:v>594</c:v>
                </c:pt>
                <c:pt idx="270">
                  <c:v>595</c:v>
                </c:pt>
                <c:pt idx="271">
                  <c:v>596</c:v>
                </c:pt>
                <c:pt idx="272">
                  <c:v>597</c:v>
                </c:pt>
                <c:pt idx="273">
                  <c:v>598</c:v>
                </c:pt>
                <c:pt idx="274">
                  <c:v>599</c:v>
                </c:pt>
                <c:pt idx="275">
                  <c:v>600</c:v>
                </c:pt>
                <c:pt idx="276">
                  <c:v>601</c:v>
                </c:pt>
                <c:pt idx="277">
                  <c:v>602</c:v>
                </c:pt>
                <c:pt idx="278">
                  <c:v>603</c:v>
                </c:pt>
                <c:pt idx="279">
                  <c:v>604</c:v>
                </c:pt>
                <c:pt idx="280">
                  <c:v>605</c:v>
                </c:pt>
                <c:pt idx="281">
                  <c:v>606</c:v>
                </c:pt>
                <c:pt idx="282">
                  <c:v>607</c:v>
                </c:pt>
                <c:pt idx="283">
                  <c:v>608</c:v>
                </c:pt>
                <c:pt idx="284">
                  <c:v>609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613</c:v>
                </c:pt>
                <c:pt idx="289">
                  <c:v>614</c:v>
                </c:pt>
                <c:pt idx="290">
                  <c:v>615</c:v>
                </c:pt>
                <c:pt idx="291">
                  <c:v>616</c:v>
                </c:pt>
                <c:pt idx="292">
                  <c:v>617</c:v>
                </c:pt>
                <c:pt idx="293">
                  <c:v>618</c:v>
                </c:pt>
                <c:pt idx="294">
                  <c:v>619</c:v>
                </c:pt>
                <c:pt idx="295">
                  <c:v>620</c:v>
                </c:pt>
                <c:pt idx="296">
                  <c:v>621</c:v>
                </c:pt>
                <c:pt idx="297">
                  <c:v>622</c:v>
                </c:pt>
                <c:pt idx="298">
                  <c:v>623</c:v>
                </c:pt>
                <c:pt idx="299">
                  <c:v>624</c:v>
                </c:pt>
                <c:pt idx="300">
                  <c:v>625</c:v>
                </c:pt>
                <c:pt idx="301">
                  <c:v>626</c:v>
                </c:pt>
                <c:pt idx="302">
                  <c:v>627</c:v>
                </c:pt>
                <c:pt idx="303">
                  <c:v>628</c:v>
                </c:pt>
                <c:pt idx="304">
                  <c:v>629</c:v>
                </c:pt>
                <c:pt idx="305">
                  <c:v>630</c:v>
                </c:pt>
                <c:pt idx="306">
                  <c:v>631</c:v>
                </c:pt>
                <c:pt idx="307">
                  <c:v>632</c:v>
                </c:pt>
                <c:pt idx="308">
                  <c:v>633</c:v>
                </c:pt>
                <c:pt idx="309">
                  <c:v>634</c:v>
                </c:pt>
                <c:pt idx="310">
                  <c:v>635</c:v>
                </c:pt>
                <c:pt idx="311">
                  <c:v>636</c:v>
                </c:pt>
                <c:pt idx="312">
                  <c:v>637</c:v>
                </c:pt>
                <c:pt idx="313">
                  <c:v>638</c:v>
                </c:pt>
                <c:pt idx="314">
                  <c:v>639</c:v>
                </c:pt>
                <c:pt idx="315">
                  <c:v>640</c:v>
                </c:pt>
                <c:pt idx="316">
                  <c:v>641</c:v>
                </c:pt>
                <c:pt idx="317">
                  <c:v>642</c:v>
                </c:pt>
                <c:pt idx="318">
                  <c:v>643</c:v>
                </c:pt>
                <c:pt idx="319">
                  <c:v>644</c:v>
                </c:pt>
                <c:pt idx="320">
                  <c:v>645</c:v>
                </c:pt>
                <c:pt idx="321">
                  <c:v>646</c:v>
                </c:pt>
                <c:pt idx="322">
                  <c:v>647</c:v>
                </c:pt>
                <c:pt idx="323">
                  <c:v>648</c:v>
                </c:pt>
                <c:pt idx="324">
                  <c:v>649</c:v>
                </c:pt>
                <c:pt idx="325">
                  <c:v>650</c:v>
                </c:pt>
                <c:pt idx="326">
                  <c:v>651</c:v>
                </c:pt>
                <c:pt idx="327">
                  <c:v>652</c:v>
                </c:pt>
                <c:pt idx="328">
                  <c:v>653</c:v>
                </c:pt>
                <c:pt idx="329">
                  <c:v>654</c:v>
                </c:pt>
                <c:pt idx="330">
                  <c:v>655</c:v>
                </c:pt>
                <c:pt idx="331">
                  <c:v>656</c:v>
                </c:pt>
                <c:pt idx="332">
                  <c:v>657</c:v>
                </c:pt>
                <c:pt idx="333">
                  <c:v>658</c:v>
                </c:pt>
                <c:pt idx="334">
                  <c:v>659</c:v>
                </c:pt>
                <c:pt idx="335">
                  <c:v>660</c:v>
                </c:pt>
                <c:pt idx="336">
                  <c:v>661</c:v>
                </c:pt>
                <c:pt idx="337">
                  <c:v>662</c:v>
                </c:pt>
                <c:pt idx="338">
                  <c:v>663</c:v>
                </c:pt>
                <c:pt idx="339">
                  <c:v>664</c:v>
                </c:pt>
                <c:pt idx="340">
                  <c:v>665</c:v>
                </c:pt>
                <c:pt idx="341">
                  <c:v>666</c:v>
                </c:pt>
                <c:pt idx="342">
                  <c:v>667</c:v>
                </c:pt>
                <c:pt idx="343">
                  <c:v>668</c:v>
                </c:pt>
                <c:pt idx="344">
                  <c:v>669</c:v>
                </c:pt>
                <c:pt idx="345">
                  <c:v>670</c:v>
                </c:pt>
                <c:pt idx="346">
                  <c:v>671</c:v>
                </c:pt>
                <c:pt idx="347">
                  <c:v>672</c:v>
                </c:pt>
                <c:pt idx="348">
                  <c:v>673</c:v>
                </c:pt>
                <c:pt idx="349">
                  <c:v>674</c:v>
                </c:pt>
                <c:pt idx="350">
                  <c:v>675</c:v>
                </c:pt>
                <c:pt idx="351">
                  <c:v>676</c:v>
                </c:pt>
                <c:pt idx="352">
                  <c:v>677</c:v>
                </c:pt>
                <c:pt idx="353">
                  <c:v>678</c:v>
                </c:pt>
                <c:pt idx="354">
                  <c:v>679</c:v>
                </c:pt>
                <c:pt idx="355">
                  <c:v>680</c:v>
                </c:pt>
                <c:pt idx="356">
                  <c:v>681</c:v>
                </c:pt>
                <c:pt idx="357">
                  <c:v>682</c:v>
                </c:pt>
                <c:pt idx="358">
                  <c:v>683</c:v>
                </c:pt>
                <c:pt idx="359">
                  <c:v>684</c:v>
                </c:pt>
                <c:pt idx="360">
                  <c:v>685</c:v>
                </c:pt>
                <c:pt idx="361">
                  <c:v>686</c:v>
                </c:pt>
                <c:pt idx="362">
                  <c:v>687</c:v>
                </c:pt>
                <c:pt idx="363">
                  <c:v>688</c:v>
                </c:pt>
                <c:pt idx="364">
                  <c:v>689</c:v>
                </c:pt>
                <c:pt idx="365">
                  <c:v>690</c:v>
                </c:pt>
                <c:pt idx="366">
                  <c:v>691</c:v>
                </c:pt>
                <c:pt idx="367">
                  <c:v>692</c:v>
                </c:pt>
                <c:pt idx="368">
                  <c:v>693</c:v>
                </c:pt>
                <c:pt idx="369">
                  <c:v>694</c:v>
                </c:pt>
                <c:pt idx="370">
                  <c:v>695</c:v>
                </c:pt>
                <c:pt idx="371">
                  <c:v>696</c:v>
                </c:pt>
                <c:pt idx="372">
                  <c:v>697</c:v>
                </c:pt>
                <c:pt idx="373">
                  <c:v>698</c:v>
                </c:pt>
                <c:pt idx="374">
                  <c:v>699</c:v>
                </c:pt>
                <c:pt idx="375">
                  <c:v>700</c:v>
                </c:pt>
                <c:pt idx="376">
                  <c:v>701</c:v>
                </c:pt>
                <c:pt idx="377">
                  <c:v>702</c:v>
                </c:pt>
                <c:pt idx="378">
                  <c:v>703</c:v>
                </c:pt>
                <c:pt idx="379">
                  <c:v>704</c:v>
                </c:pt>
                <c:pt idx="380">
                  <c:v>705</c:v>
                </c:pt>
                <c:pt idx="381">
                  <c:v>706</c:v>
                </c:pt>
                <c:pt idx="382">
                  <c:v>707</c:v>
                </c:pt>
                <c:pt idx="383">
                  <c:v>708</c:v>
                </c:pt>
                <c:pt idx="384">
                  <c:v>709</c:v>
                </c:pt>
                <c:pt idx="385">
                  <c:v>710</c:v>
                </c:pt>
                <c:pt idx="386">
                  <c:v>711</c:v>
                </c:pt>
                <c:pt idx="387">
                  <c:v>712</c:v>
                </c:pt>
                <c:pt idx="388">
                  <c:v>713</c:v>
                </c:pt>
                <c:pt idx="389">
                  <c:v>714</c:v>
                </c:pt>
                <c:pt idx="390">
                  <c:v>715</c:v>
                </c:pt>
                <c:pt idx="391">
                  <c:v>716</c:v>
                </c:pt>
                <c:pt idx="392">
                  <c:v>717</c:v>
                </c:pt>
                <c:pt idx="393">
                  <c:v>718</c:v>
                </c:pt>
                <c:pt idx="394">
                  <c:v>719</c:v>
                </c:pt>
                <c:pt idx="395">
                  <c:v>720</c:v>
                </c:pt>
                <c:pt idx="396">
                  <c:v>721</c:v>
                </c:pt>
                <c:pt idx="397">
                  <c:v>722</c:v>
                </c:pt>
                <c:pt idx="398">
                  <c:v>723</c:v>
                </c:pt>
                <c:pt idx="399">
                  <c:v>724</c:v>
                </c:pt>
                <c:pt idx="400">
                  <c:v>725</c:v>
                </c:pt>
                <c:pt idx="401">
                  <c:v>726</c:v>
                </c:pt>
                <c:pt idx="402">
                  <c:v>727</c:v>
                </c:pt>
                <c:pt idx="403">
                  <c:v>728</c:v>
                </c:pt>
                <c:pt idx="404">
                  <c:v>729</c:v>
                </c:pt>
                <c:pt idx="405">
                  <c:v>730</c:v>
                </c:pt>
                <c:pt idx="406">
                  <c:v>731</c:v>
                </c:pt>
                <c:pt idx="407">
                  <c:v>732</c:v>
                </c:pt>
                <c:pt idx="408">
                  <c:v>733</c:v>
                </c:pt>
                <c:pt idx="409">
                  <c:v>734</c:v>
                </c:pt>
                <c:pt idx="410">
                  <c:v>735</c:v>
                </c:pt>
                <c:pt idx="411">
                  <c:v>736</c:v>
                </c:pt>
                <c:pt idx="412">
                  <c:v>737</c:v>
                </c:pt>
                <c:pt idx="413">
                  <c:v>738</c:v>
                </c:pt>
                <c:pt idx="414">
                  <c:v>739</c:v>
                </c:pt>
                <c:pt idx="415">
                  <c:v>740</c:v>
                </c:pt>
                <c:pt idx="416">
                  <c:v>741</c:v>
                </c:pt>
                <c:pt idx="417">
                  <c:v>742</c:v>
                </c:pt>
                <c:pt idx="418">
                  <c:v>743</c:v>
                </c:pt>
                <c:pt idx="419">
                  <c:v>744</c:v>
                </c:pt>
                <c:pt idx="420">
                  <c:v>745</c:v>
                </c:pt>
                <c:pt idx="421">
                  <c:v>746</c:v>
                </c:pt>
                <c:pt idx="422">
                  <c:v>747</c:v>
                </c:pt>
                <c:pt idx="423">
                  <c:v>748</c:v>
                </c:pt>
                <c:pt idx="424">
                  <c:v>749</c:v>
                </c:pt>
                <c:pt idx="425">
                  <c:v>750</c:v>
                </c:pt>
                <c:pt idx="426">
                  <c:v>751</c:v>
                </c:pt>
                <c:pt idx="427">
                  <c:v>752</c:v>
                </c:pt>
                <c:pt idx="428">
                  <c:v>753</c:v>
                </c:pt>
                <c:pt idx="429">
                  <c:v>754</c:v>
                </c:pt>
                <c:pt idx="430">
                  <c:v>755</c:v>
                </c:pt>
                <c:pt idx="431">
                  <c:v>756</c:v>
                </c:pt>
                <c:pt idx="432">
                  <c:v>757</c:v>
                </c:pt>
                <c:pt idx="433">
                  <c:v>758</c:v>
                </c:pt>
                <c:pt idx="434">
                  <c:v>759</c:v>
                </c:pt>
                <c:pt idx="435">
                  <c:v>760</c:v>
                </c:pt>
              </c:numCache>
            </c:numRef>
          </c:xVal>
          <c:yVal>
            <c:numRef>
              <c:f>Graph!$H$327:$H$760</c:f>
              <c:numCache>
                <c:formatCode>General</c:formatCode>
                <c:ptCount val="434"/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BB-4604-8DF9-08C4DE5D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66799"/>
        <c:axId val="1136789359"/>
      </c:scatterChart>
      <c:valAx>
        <c:axId val="1136766799"/>
        <c:scaling>
          <c:orientation val="minMax"/>
          <c:max val="760"/>
          <c:min val="325"/>
        </c:scaling>
        <c:delete val="0"/>
        <c:axPos val="b"/>
        <c:numFmt formatCode="General" sourceLinked="1"/>
        <c:majorTickMark val="out"/>
        <c:minorTickMark val="none"/>
        <c:tickLblPos val="nextTo"/>
        <c:crossAx val="1136789359"/>
        <c:crosses val="autoZero"/>
        <c:crossBetween val="midCat"/>
      </c:valAx>
      <c:valAx>
        <c:axId val="11367893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6766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Graph!$A$763:$A$1153</c:f>
              <c:numCache>
                <c:formatCode>General</c:formatCode>
                <c:ptCount val="391"/>
                <c:pt idx="0">
                  <c:v>762</c:v>
                </c:pt>
                <c:pt idx="1">
                  <c:v>763</c:v>
                </c:pt>
                <c:pt idx="2">
                  <c:v>764</c:v>
                </c:pt>
                <c:pt idx="3">
                  <c:v>765</c:v>
                </c:pt>
                <c:pt idx="4">
                  <c:v>766</c:v>
                </c:pt>
                <c:pt idx="5">
                  <c:v>767</c:v>
                </c:pt>
                <c:pt idx="6">
                  <c:v>768</c:v>
                </c:pt>
                <c:pt idx="7">
                  <c:v>769</c:v>
                </c:pt>
                <c:pt idx="8">
                  <c:v>770</c:v>
                </c:pt>
                <c:pt idx="9">
                  <c:v>771</c:v>
                </c:pt>
                <c:pt idx="10">
                  <c:v>772</c:v>
                </c:pt>
                <c:pt idx="11">
                  <c:v>773</c:v>
                </c:pt>
                <c:pt idx="12">
                  <c:v>774</c:v>
                </c:pt>
                <c:pt idx="13">
                  <c:v>775</c:v>
                </c:pt>
                <c:pt idx="14">
                  <c:v>776</c:v>
                </c:pt>
                <c:pt idx="15">
                  <c:v>777</c:v>
                </c:pt>
                <c:pt idx="16">
                  <c:v>778</c:v>
                </c:pt>
                <c:pt idx="17">
                  <c:v>779</c:v>
                </c:pt>
                <c:pt idx="18">
                  <c:v>780</c:v>
                </c:pt>
                <c:pt idx="19">
                  <c:v>781</c:v>
                </c:pt>
                <c:pt idx="20">
                  <c:v>782</c:v>
                </c:pt>
                <c:pt idx="21">
                  <c:v>783</c:v>
                </c:pt>
                <c:pt idx="22">
                  <c:v>784</c:v>
                </c:pt>
                <c:pt idx="23">
                  <c:v>785</c:v>
                </c:pt>
                <c:pt idx="24">
                  <c:v>786</c:v>
                </c:pt>
                <c:pt idx="25">
                  <c:v>787</c:v>
                </c:pt>
                <c:pt idx="26">
                  <c:v>788</c:v>
                </c:pt>
                <c:pt idx="27">
                  <c:v>789</c:v>
                </c:pt>
                <c:pt idx="28">
                  <c:v>790</c:v>
                </c:pt>
                <c:pt idx="29">
                  <c:v>791</c:v>
                </c:pt>
                <c:pt idx="30">
                  <c:v>792</c:v>
                </c:pt>
                <c:pt idx="31">
                  <c:v>793</c:v>
                </c:pt>
                <c:pt idx="32">
                  <c:v>794</c:v>
                </c:pt>
                <c:pt idx="33">
                  <c:v>795</c:v>
                </c:pt>
                <c:pt idx="34">
                  <c:v>796</c:v>
                </c:pt>
                <c:pt idx="35">
                  <c:v>797</c:v>
                </c:pt>
                <c:pt idx="36">
                  <c:v>798</c:v>
                </c:pt>
                <c:pt idx="37">
                  <c:v>799</c:v>
                </c:pt>
                <c:pt idx="38">
                  <c:v>800</c:v>
                </c:pt>
                <c:pt idx="39">
                  <c:v>801</c:v>
                </c:pt>
                <c:pt idx="40">
                  <c:v>802</c:v>
                </c:pt>
                <c:pt idx="41">
                  <c:v>803</c:v>
                </c:pt>
                <c:pt idx="42">
                  <c:v>804</c:v>
                </c:pt>
                <c:pt idx="43">
                  <c:v>805</c:v>
                </c:pt>
                <c:pt idx="44">
                  <c:v>806</c:v>
                </c:pt>
                <c:pt idx="45">
                  <c:v>807</c:v>
                </c:pt>
                <c:pt idx="46">
                  <c:v>808</c:v>
                </c:pt>
                <c:pt idx="47">
                  <c:v>809</c:v>
                </c:pt>
                <c:pt idx="48">
                  <c:v>810</c:v>
                </c:pt>
                <c:pt idx="49">
                  <c:v>811</c:v>
                </c:pt>
                <c:pt idx="50">
                  <c:v>812</c:v>
                </c:pt>
                <c:pt idx="51">
                  <c:v>813</c:v>
                </c:pt>
                <c:pt idx="52">
                  <c:v>814</c:v>
                </c:pt>
                <c:pt idx="53">
                  <c:v>815</c:v>
                </c:pt>
                <c:pt idx="54">
                  <c:v>816</c:v>
                </c:pt>
                <c:pt idx="55">
                  <c:v>817</c:v>
                </c:pt>
                <c:pt idx="56">
                  <c:v>818</c:v>
                </c:pt>
                <c:pt idx="57">
                  <c:v>819</c:v>
                </c:pt>
                <c:pt idx="58">
                  <c:v>820</c:v>
                </c:pt>
                <c:pt idx="59">
                  <c:v>821</c:v>
                </c:pt>
                <c:pt idx="60">
                  <c:v>822</c:v>
                </c:pt>
                <c:pt idx="61">
                  <c:v>823</c:v>
                </c:pt>
                <c:pt idx="62">
                  <c:v>824</c:v>
                </c:pt>
                <c:pt idx="63">
                  <c:v>825</c:v>
                </c:pt>
                <c:pt idx="64">
                  <c:v>826</c:v>
                </c:pt>
                <c:pt idx="65">
                  <c:v>827</c:v>
                </c:pt>
                <c:pt idx="66">
                  <c:v>828</c:v>
                </c:pt>
                <c:pt idx="67">
                  <c:v>829</c:v>
                </c:pt>
                <c:pt idx="68">
                  <c:v>830</c:v>
                </c:pt>
                <c:pt idx="69">
                  <c:v>831</c:v>
                </c:pt>
                <c:pt idx="70">
                  <c:v>832</c:v>
                </c:pt>
                <c:pt idx="71">
                  <c:v>833</c:v>
                </c:pt>
                <c:pt idx="72">
                  <c:v>834</c:v>
                </c:pt>
                <c:pt idx="73">
                  <c:v>835</c:v>
                </c:pt>
                <c:pt idx="74">
                  <c:v>836</c:v>
                </c:pt>
                <c:pt idx="75">
                  <c:v>837</c:v>
                </c:pt>
                <c:pt idx="76">
                  <c:v>838</c:v>
                </c:pt>
                <c:pt idx="77">
                  <c:v>839</c:v>
                </c:pt>
                <c:pt idx="78">
                  <c:v>840</c:v>
                </c:pt>
                <c:pt idx="79">
                  <c:v>841</c:v>
                </c:pt>
                <c:pt idx="80">
                  <c:v>842</c:v>
                </c:pt>
                <c:pt idx="81">
                  <c:v>843</c:v>
                </c:pt>
                <c:pt idx="82">
                  <c:v>844</c:v>
                </c:pt>
                <c:pt idx="83">
                  <c:v>845</c:v>
                </c:pt>
                <c:pt idx="84">
                  <c:v>846</c:v>
                </c:pt>
                <c:pt idx="85">
                  <c:v>847</c:v>
                </c:pt>
                <c:pt idx="86">
                  <c:v>848</c:v>
                </c:pt>
                <c:pt idx="87">
                  <c:v>849</c:v>
                </c:pt>
                <c:pt idx="88">
                  <c:v>850</c:v>
                </c:pt>
                <c:pt idx="89">
                  <c:v>851</c:v>
                </c:pt>
                <c:pt idx="90">
                  <c:v>852</c:v>
                </c:pt>
                <c:pt idx="91">
                  <c:v>853</c:v>
                </c:pt>
                <c:pt idx="92">
                  <c:v>854</c:v>
                </c:pt>
                <c:pt idx="93">
                  <c:v>855</c:v>
                </c:pt>
                <c:pt idx="94">
                  <c:v>856</c:v>
                </c:pt>
                <c:pt idx="95">
                  <c:v>857</c:v>
                </c:pt>
                <c:pt idx="96">
                  <c:v>858</c:v>
                </c:pt>
                <c:pt idx="97">
                  <c:v>859</c:v>
                </c:pt>
                <c:pt idx="98">
                  <c:v>860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865</c:v>
                </c:pt>
                <c:pt idx="104">
                  <c:v>866</c:v>
                </c:pt>
                <c:pt idx="105">
                  <c:v>867</c:v>
                </c:pt>
                <c:pt idx="106">
                  <c:v>868</c:v>
                </c:pt>
                <c:pt idx="107">
                  <c:v>869</c:v>
                </c:pt>
                <c:pt idx="108">
                  <c:v>870</c:v>
                </c:pt>
                <c:pt idx="109">
                  <c:v>871</c:v>
                </c:pt>
                <c:pt idx="110">
                  <c:v>872</c:v>
                </c:pt>
                <c:pt idx="111">
                  <c:v>873</c:v>
                </c:pt>
                <c:pt idx="112">
                  <c:v>874</c:v>
                </c:pt>
                <c:pt idx="113">
                  <c:v>875</c:v>
                </c:pt>
                <c:pt idx="114">
                  <c:v>876</c:v>
                </c:pt>
                <c:pt idx="115">
                  <c:v>877</c:v>
                </c:pt>
                <c:pt idx="116">
                  <c:v>878</c:v>
                </c:pt>
                <c:pt idx="117">
                  <c:v>879</c:v>
                </c:pt>
                <c:pt idx="118">
                  <c:v>880</c:v>
                </c:pt>
                <c:pt idx="119">
                  <c:v>881</c:v>
                </c:pt>
                <c:pt idx="120">
                  <c:v>882</c:v>
                </c:pt>
                <c:pt idx="121">
                  <c:v>883</c:v>
                </c:pt>
                <c:pt idx="122">
                  <c:v>884</c:v>
                </c:pt>
                <c:pt idx="123">
                  <c:v>885</c:v>
                </c:pt>
                <c:pt idx="124">
                  <c:v>886</c:v>
                </c:pt>
                <c:pt idx="125">
                  <c:v>887</c:v>
                </c:pt>
                <c:pt idx="126">
                  <c:v>888</c:v>
                </c:pt>
                <c:pt idx="127">
                  <c:v>889</c:v>
                </c:pt>
                <c:pt idx="128">
                  <c:v>890</c:v>
                </c:pt>
                <c:pt idx="129">
                  <c:v>891</c:v>
                </c:pt>
                <c:pt idx="130">
                  <c:v>892</c:v>
                </c:pt>
                <c:pt idx="131">
                  <c:v>893</c:v>
                </c:pt>
                <c:pt idx="132">
                  <c:v>894</c:v>
                </c:pt>
                <c:pt idx="133">
                  <c:v>895</c:v>
                </c:pt>
                <c:pt idx="134">
                  <c:v>896</c:v>
                </c:pt>
                <c:pt idx="135">
                  <c:v>897</c:v>
                </c:pt>
                <c:pt idx="136">
                  <c:v>898</c:v>
                </c:pt>
                <c:pt idx="137">
                  <c:v>899</c:v>
                </c:pt>
                <c:pt idx="138">
                  <c:v>900</c:v>
                </c:pt>
                <c:pt idx="139">
                  <c:v>901</c:v>
                </c:pt>
                <c:pt idx="140">
                  <c:v>902</c:v>
                </c:pt>
                <c:pt idx="141">
                  <c:v>903</c:v>
                </c:pt>
                <c:pt idx="142">
                  <c:v>904</c:v>
                </c:pt>
                <c:pt idx="143">
                  <c:v>905</c:v>
                </c:pt>
                <c:pt idx="144">
                  <c:v>906</c:v>
                </c:pt>
                <c:pt idx="145">
                  <c:v>907</c:v>
                </c:pt>
                <c:pt idx="146">
                  <c:v>908</c:v>
                </c:pt>
                <c:pt idx="147">
                  <c:v>909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913</c:v>
                </c:pt>
                <c:pt idx="152">
                  <c:v>914</c:v>
                </c:pt>
                <c:pt idx="153">
                  <c:v>915</c:v>
                </c:pt>
                <c:pt idx="154">
                  <c:v>916</c:v>
                </c:pt>
                <c:pt idx="155">
                  <c:v>917</c:v>
                </c:pt>
                <c:pt idx="156">
                  <c:v>918</c:v>
                </c:pt>
                <c:pt idx="157">
                  <c:v>919</c:v>
                </c:pt>
                <c:pt idx="158">
                  <c:v>920</c:v>
                </c:pt>
                <c:pt idx="159">
                  <c:v>921</c:v>
                </c:pt>
                <c:pt idx="160">
                  <c:v>922</c:v>
                </c:pt>
                <c:pt idx="161">
                  <c:v>923</c:v>
                </c:pt>
                <c:pt idx="162">
                  <c:v>924</c:v>
                </c:pt>
                <c:pt idx="163">
                  <c:v>925</c:v>
                </c:pt>
                <c:pt idx="164">
                  <c:v>926</c:v>
                </c:pt>
                <c:pt idx="165">
                  <c:v>927</c:v>
                </c:pt>
                <c:pt idx="166">
                  <c:v>928</c:v>
                </c:pt>
                <c:pt idx="167">
                  <c:v>929</c:v>
                </c:pt>
                <c:pt idx="168">
                  <c:v>930</c:v>
                </c:pt>
                <c:pt idx="169">
                  <c:v>931</c:v>
                </c:pt>
                <c:pt idx="170">
                  <c:v>932</c:v>
                </c:pt>
                <c:pt idx="171">
                  <c:v>933</c:v>
                </c:pt>
                <c:pt idx="172">
                  <c:v>934</c:v>
                </c:pt>
                <c:pt idx="173">
                  <c:v>935</c:v>
                </c:pt>
                <c:pt idx="174">
                  <c:v>936</c:v>
                </c:pt>
                <c:pt idx="175">
                  <c:v>937</c:v>
                </c:pt>
                <c:pt idx="176">
                  <c:v>938</c:v>
                </c:pt>
                <c:pt idx="177">
                  <c:v>939</c:v>
                </c:pt>
                <c:pt idx="178">
                  <c:v>940</c:v>
                </c:pt>
                <c:pt idx="179">
                  <c:v>941</c:v>
                </c:pt>
                <c:pt idx="180">
                  <c:v>942</c:v>
                </c:pt>
                <c:pt idx="181">
                  <c:v>943</c:v>
                </c:pt>
                <c:pt idx="182">
                  <c:v>944</c:v>
                </c:pt>
                <c:pt idx="183">
                  <c:v>945</c:v>
                </c:pt>
                <c:pt idx="184">
                  <c:v>946</c:v>
                </c:pt>
                <c:pt idx="185">
                  <c:v>947</c:v>
                </c:pt>
                <c:pt idx="186">
                  <c:v>948</c:v>
                </c:pt>
                <c:pt idx="187">
                  <c:v>949</c:v>
                </c:pt>
                <c:pt idx="188">
                  <c:v>950</c:v>
                </c:pt>
                <c:pt idx="189">
                  <c:v>951</c:v>
                </c:pt>
                <c:pt idx="190">
                  <c:v>952</c:v>
                </c:pt>
                <c:pt idx="191">
                  <c:v>953</c:v>
                </c:pt>
                <c:pt idx="192">
                  <c:v>954</c:v>
                </c:pt>
                <c:pt idx="193">
                  <c:v>955</c:v>
                </c:pt>
                <c:pt idx="194">
                  <c:v>956</c:v>
                </c:pt>
                <c:pt idx="195">
                  <c:v>957</c:v>
                </c:pt>
                <c:pt idx="196">
                  <c:v>958</c:v>
                </c:pt>
                <c:pt idx="197">
                  <c:v>959</c:v>
                </c:pt>
                <c:pt idx="198">
                  <c:v>960</c:v>
                </c:pt>
                <c:pt idx="199">
                  <c:v>961</c:v>
                </c:pt>
                <c:pt idx="200">
                  <c:v>962</c:v>
                </c:pt>
                <c:pt idx="201">
                  <c:v>963</c:v>
                </c:pt>
                <c:pt idx="202">
                  <c:v>964</c:v>
                </c:pt>
                <c:pt idx="203">
                  <c:v>965</c:v>
                </c:pt>
                <c:pt idx="204">
                  <c:v>966</c:v>
                </c:pt>
                <c:pt idx="205">
                  <c:v>967</c:v>
                </c:pt>
                <c:pt idx="206">
                  <c:v>968</c:v>
                </c:pt>
                <c:pt idx="207">
                  <c:v>969</c:v>
                </c:pt>
                <c:pt idx="208">
                  <c:v>970</c:v>
                </c:pt>
                <c:pt idx="209">
                  <c:v>971</c:v>
                </c:pt>
                <c:pt idx="210">
                  <c:v>972</c:v>
                </c:pt>
                <c:pt idx="211">
                  <c:v>973</c:v>
                </c:pt>
                <c:pt idx="212">
                  <c:v>974</c:v>
                </c:pt>
                <c:pt idx="213">
                  <c:v>975</c:v>
                </c:pt>
                <c:pt idx="214">
                  <c:v>976</c:v>
                </c:pt>
                <c:pt idx="215">
                  <c:v>977</c:v>
                </c:pt>
                <c:pt idx="216">
                  <c:v>978</c:v>
                </c:pt>
                <c:pt idx="217">
                  <c:v>979</c:v>
                </c:pt>
                <c:pt idx="218">
                  <c:v>980</c:v>
                </c:pt>
                <c:pt idx="219">
                  <c:v>981</c:v>
                </c:pt>
                <c:pt idx="220">
                  <c:v>982</c:v>
                </c:pt>
                <c:pt idx="221">
                  <c:v>983</c:v>
                </c:pt>
                <c:pt idx="222">
                  <c:v>984</c:v>
                </c:pt>
                <c:pt idx="223">
                  <c:v>985</c:v>
                </c:pt>
                <c:pt idx="224">
                  <c:v>986</c:v>
                </c:pt>
                <c:pt idx="225">
                  <c:v>987</c:v>
                </c:pt>
                <c:pt idx="226">
                  <c:v>988</c:v>
                </c:pt>
                <c:pt idx="227">
                  <c:v>989</c:v>
                </c:pt>
                <c:pt idx="228">
                  <c:v>990</c:v>
                </c:pt>
                <c:pt idx="229">
                  <c:v>991</c:v>
                </c:pt>
                <c:pt idx="230">
                  <c:v>992</c:v>
                </c:pt>
                <c:pt idx="231">
                  <c:v>993</c:v>
                </c:pt>
                <c:pt idx="232">
                  <c:v>994</c:v>
                </c:pt>
                <c:pt idx="233">
                  <c:v>995</c:v>
                </c:pt>
                <c:pt idx="234">
                  <c:v>996</c:v>
                </c:pt>
                <c:pt idx="235">
                  <c:v>997</c:v>
                </c:pt>
                <c:pt idx="236">
                  <c:v>998</c:v>
                </c:pt>
                <c:pt idx="237">
                  <c:v>999</c:v>
                </c:pt>
                <c:pt idx="238">
                  <c:v>1000</c:v>
                </c:pt>
                <c:pt idx="239">
                  <c:v>1001</c:v>
                </c:pt>
                <c:pt idx="240">
                  <c:v>1002</c:v>
                </c:pt>
                <c:pt idx="241">
                  <c:v>1003</c:v>
                </c:pt>
                <c:pt idx="242">
                  <c:v>1004</c:v>
                </c:pt>
                <c:pt idx="243">
                  <c:v>1005</c:v>
                </c:pt>
                <c:pt idx="244">
                  <c:v>1006</c:v>
                </c:pt>
                <c:pt idx="245">
                  <c:v>1007</c:v>
                </c:pt>
                <c:pt idx="246">
                  <c:v>1008</c:v>
                </c:pt>
                <c:pt idx="247">
                  <c:v>1009</c:v>
                </c:pt>
                <c:pt idx="248">
                  <c:v>1010</c:v>
                </c:pt>
                <c:pt idx="249">
                  <c:v>1011</c:v>
                </c:pt>
                <c:pt idx="250">
                  <c:v>1012</c:v>
                </c:pt>
                <c:pt idx="251">
                  <c:v>1013</c:v>
                </c:pt>
                <c:pt idx="252">
                  <c:v>1014</c:v>
                </c:pt>
                <c:pt idx="253">
                  <c:v>1015</c:v>
                </c:pt>
                <c:pt idx="254">
                  <c:v>1016</c:v>
                </c:pt>
                <c:pt idx="255">
                  <c:v>1017</c:v>
                </c:pt>
                <c:pt idx="256">
                  <c:v>1018</c:v>
                </c:pt>
                <c:pt idx="257">
                  <c:v>1019</c:v>
                </c:pt>
                <c:pt idx="258">
                  <c:v>1020</c:v>
                </c:pt>
                <c:pt idx="259">
                  <c:v>1021</c:v>
                </c:pt>
                <c:pt idx="260">
                  <c:v>1022</c:v>
                </c:pt>
                <c:pt idx="261">
                  <c:v>1023</c:v>
                </c:pt>
                <c:pt idx="262">
                  <c:v>1024</c:v>
                </c:pt>
                <c:pt idx="263">
                  <c:v>1025</c:v>
                </c:pt>
                <c:pt idx="264">
                  <c:v>1026</c:v>
                </c:pt>
                <c:pt idx="265">
                  <c:v>1027</c:v>
                </c:pt>
                <c:pt idx="266">
                  <c:v>1028</c:v>
                </c:pt>
                <c:pt idx="267">
                  <c:v>1029</c:v>
                </c:pt>
                <c:pt idx="268">
                  <c:v>1030</c:v>
                </c:pt>
                <c:pt idx="269">
                  <c:v>1031</c:v>
                </c:pt>
                <c:pt idx="270">
                  <c:v>1032</c:v>
                </c:pt>
                <c:pt idx="271">
                  <c:v>1033</c:v>
                </c:pt>
                <c:pt idx="272">
                  <c:v>1034</c:v>
                </c:pt>
                <c:pt idx="273">
                  <c:v>1035</c:v>
                </c:pt>
                <c:pt idx="274">
                  <c:v>1036</c:v>
                </c:pt>
                <c:pt idx="275">
                  <c:v>1037</c:v>
                </c:pt>
                <c:pt idx="276">
                  <c:v>1038</c:v>
                </c:pt>
                <c:pt idx="277">
                  <c:v>1039</c:v>
                </c:pt>
                <c:pt idx="278">
                  <c:v>1040</c:v>
                </c:pt>
                <c:pt idx="279">
                  <c:v>1041</c:v>
                </c:pt>
                <c:pt idx="280">
                  <c:v>1042</c:v>
                </c:pt>
                <c:pt idx="281">
                  <c:v>1043</c:v>
                </c:pt>
                <c:pt idx="282">
                  <c:v>1044</c:v>
                </c:pt>
                <c:pt idx="283">
                  <c:v>1045</c:v>
                </c:pt>
                <c:pt idx="284">
                  <c:v>1046</c:v>
                </c:pt>
                <c:pt idx="285">
                  <c:v>1047</c:v>
                </c:pt>
                <c:pt idx="286">
                  <c:v>1048</c:v>
                </c:pt>
                <c:pt idx="287">
                  <c:v>1049</c:v>
                </c:pt>
                <c:pt idx="288">
                  <c:v>1050</c:v>
                </c:pt>
                <c:pt idx="289">
                  <c:v>1051</c:v>
                </c:pt>
                <c:pt idx="290">
                  <c:v>1052</c:v>
                </c:pt>
                <c:pt idx="291">
                  <c:v>1053</c:v>
                </c:pt>
                <c:pt idx="292">
                  <c:v>1054</c:v>
                </c:pt>
                <c:pt idx="293">
                  <c:v>1055</c:v>
                </c:pt>
                <c:pt idx="294">
                  <c:v>1056</c:v>
                </c:pt>
                <c:pt idx="295">
                  <c:v>1057</c:v>
                </c:pt>
                <c:pt idx="296">
                  <c:v>1058</c:v>
                </c:pt>
                <c:pt idx="297">
                  <c:v>1059</c:v>
                </c:pt>
                <c:pt idx="298">
                  <c:v>1060</c:v>
                </c:pt>
                <c:pt idx="299">
                  <c:v>1061</c:v>
                </c:pt>
                <c:pt idx="300">
                  <c:v>1062</c:v>
                </c:pt>
                <c:pt idx="301">
                  <c:v>1063</c:v>
                </c:pt>
                <c:pt idx="302">
                  <c:v>1064</c:v>
                </c:pt>
                <c:pt idx="303">
                  <c:v>1065</c:v>
                </c:pt>
                <c:pt idx="304">
                  <c:v>1066</c:v>
                </c:pt>
                <c:pt idx="305">
                  <c:v>1067</c:v>
                </c:pt>
                <c:pt idx="306">
                  <c:v>1068</c:v>
                </c:pt>
                <c:pt idx="307">
                  <c:v>1069</c:v>
                </c:pt>
                <c:pt idx="308">
                  <c:v>1070</c:v>
                </c:pt>
                <c:pt idx="309">
                  <c:v>1071</c:v>
                </c:pt>
                <c:pt idx="310">
                  <c:v>1072</c:v>
                </c:pt>
                <c:pt idx="311">
                  <c:v>1073</c:v>
                </c:pt>
                <c:pt idx="312">
                  <c:v>1074</c:v>
                </c:pt>
                <c:pt idx="313">
                  <c:v>1075</c:v>
                </c:pt>
                <c:pt idx="314">
                  <c:v>1076</c:v>
                </c:pt>
                <c:pt idx="315">
                  <c:v>1077</c:v>
                </c:pt>
                <c:pt idx="316">
                  <c:v>1078</c:v>
                </c:pt>
                <c:pt idx="317">
                  <c:v>1079</c:v>
                </c:pt>
                <c:pt idx="318">
                  <c:v>1080</c:v>
                </c:pt>
                <c:pt idx="319">
                  <c:v>1081</c:v>
                </c:pt>
                <c:pt idx="320">
                  <c:v>1082</c:v>
                </c:pt>
                <c:pt idx="321">
                  <c:v>1083</c:v>
                </c:pt>
                <c:pt idx="322">
                  <c:v>1084</c:v>
                </c:pt>
                <c:pt idx="323">
                  <c:v>1085</c:v>
                </c:pt>
                <c:pt idx="324">
                  <c:v>1086</c:v>
                </c:pt>
                <c:pt idx="325">
                  <c:v>1087</c:v>
                </c:pt>
                <c:pt idx="326">
                  <c:v>1088</c:v>
                </c:pt>
                <c:pt idx="327">
                  <c:v>1089</c:v>
                </c:pt>
                <c:pt idx="328">
                  <c:v>1090</c:v>
                </c:pt>
                <c:pt idx="329">
                  <c:v>1091</c:v>
                </c:pt>
                <c:pt idx="330">
                  <c:v>1092</c:v>
                </c:pt>
                <c:pt idx="331">
                  <c:v>1093</c:v>
                </c:pt>
                <c:pt idx="332">
                  <c:v>1094</c:v>
                </c:pt>
                <c:pt idx="333">
                  <c:v>1095</c:v>
                </c:pt>
                <c:pt idx="334">
                  <c:v>1096</c:v>
                </c:pt>
                <c:pt idx="335">
                  <c:v>1097</c:v>
                </c:pt>
                <c:pt idx="336">
                  <c:v>1098</c:v>
                </c:pt>
                <c:pt idx="337">
                  <c:v>1099</c:v>
                </c:pt>
                <c:pt idx="338">
                  <c:v>1100</c:v>
                </c:pt>
                <c:pt idx="339">
                  <c:v>1101</c:v>
                </c:pt>
                <c:pt idx="340">
                  <c:v>1102</c:v>
                </c:pt>
                <c:pt idx="341">
                  <c:v>1103</c:v>
                </c:pt>
                <c:pt idx="342">
                  <c:v>1104</c:v>
                </c:pt>
                <c:pt idx="343">
                  <c:v>1105</c:v>
                </c:pt>
                <c:pt idx="344">
                  <c:v>1106</c:v>
                </c:pt>
                <c:pt idx="345">
                  <c:v>1107</c:v>
                </c:pt>
                <c:pt idx="346">
                  <c:v>1108</c:v>
                </c:pt>
                <c:pt idx="347">
                  <c:v>1109</c:v>
                </c:pt>
                <c:pt idx="348">
                  <c:v>1110</c:v>
                </c:pt>
                <c:pt idx="349">
                  <c:v>1111</c:v>
                </c:pt>
                <c:pt idx="350">
                  <c:v>1112</c:v>
                </c:pt>
                <c:pt idx="351">
                  <c:v>1113</c:v>
                </c:pt>
                <c:pt idx="352">
                  <c:v>1114</c:v>
                </c:pt>
                <c:pt idx="353">
                  <c:v>1115</c:v>
                </c:pt>
                <c:pt idx="354">
                  <c:v>1116</c:v>
                </c:pt>
                <c:pt idx="355">
                  <c:v>1117</c:v>
                </c:pt>
                <c:pt idx="356">
                  <c:v>1118</c:v>
                </c:pt>
                <c:pt idx="357">
                  <c:v>1119</c:v>
                </c:pt>
                <c:pt idx="358">
                  <c:v>1120</c:v>
                </c:pt>
                <c:pt idx="359">
                  <c:v>1121</c:v>
                </c:pt>
                <c:pt idx="360">
                  <c:v>1122</c:v>
                </c:pt>
                <c:pt idx="361">
                  <c:v>1123</c:v>
                </c:pt>
                <c:pt idx="362">
                  <c:v>1124</c:v>
                </c:pt>
                <c:pt idx="363">
                  <c:v>1125</c:v>
                </c:pt>
                <c:pt idx="364">
                  <c:v>1126</c:v>
                </c:pt>
                <c:pt idx="365">
                  <c:v>1127</c:v>
                </c:pt>
                <c:pt idx="366">
                  <c:v>1128</c:v>
                </c:pt>
                <c:pt idx="367">
                  <c:v>1129</c:v>
                </c:pt>
                <c:pt idx="368">
                  <c:v>1130</c:v>
                </c:pt>
                <c:pt idx="369">
                  <c:v>1131</c:v>
                </c:pt>
                <c:pt idx="370">
                  <c:v>1132</c:v>
                </c:pt>
                <c:pt idx="371">
                  <c:v>1133</c:v>
                </c:pt>
                <c:pt idx="372">
                  <c:v>1134</c:v>
                </c:pt>
                <c:pt idx="373">
                  <c:v>1135</c:v>
                </c:pt>
                <c:pt idx="374">
                  <c:v>1136</c:v>
                </c:pt>
                <c:pt idx="375">
                  <c:v>1137</c:v>
                </c:pt>
                <c:pt idx="376">
                  <c:v>1138</c:v>
                </c:pt>
                <c:pt idx="377">
                  <c:v>1139</c:v>
                </c:pt>
                <c:pt idx="378">
                  <c:v>1140</c:v>
                </c:pt>
                <c:pt idx="379">
                  <c:v>1141</c:v>
                </c:pt>
                <c:pt idx="380">
                  <c:v>1142</c:v>
                </c:pt>
                <c:pt idx="381">
                  <c:v>1143</c:v>
                </c:pt>
                <c:pt idx="382">
                  <c:v>1144</c:v>
                </c:pt>
                <c:pt idx="383">
                  <c:v>1145</c:v>
                </c:pt>
                <c:pt idx="384">
                  <c:v>1146</c:v>
                </c:pt>
                <c:pt idx="385">
                  <c:v>1147</c:v>
                </c:pt>
                <c:pt idx="386">
                  <c:v>1148</c:v>
                </c:pt>
                <c:pt idx="387">
                  <c:v>1149</c:v>
                </c:pt>
                <c:pt idx="388">
                  <c:v>1150</c:v>
                </c:pt>
                <c:pt idx="389">
                  <c:v>1151</c:v>
                </c:pt>
                <c:pt idx="390">
                  <c:v>1152</c:v>
                </c:pt>
              </c:numCache>
            </c:numRef>
          </c:xVal>
          <c:yVal>
            <c:numRef>
              <c:f>Graph!$D$764:$D$1152</c:f>
              <c:numCache>
                <c:formatCode>General</c:formatCode>
                <c:ptCount val="389"/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E-4AD6-9ADF-3A02273F6CB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Graph!$A$763:$A$1153</c:f>
              <c:numCache>
                <c:formatCode>General</c:formatCode>
                <c:ptCount val="391"/>
                <c:pt idx="0">
                  <c:v>762</c:v>
                </c:pt>
                <c:pt idx="1">
                  <c:v>763</c:v>
                </c:pt>
                <c:pt idx="2">
                  <c:v>764</c:v>
                </c:pt>
                <c:pt idx="3">
                  <c:v>765</c:v>
                </c:pt>
                <c:pt idx="4">
                  <c:v>766</c:v>
                </c:pt>
                <c:pt idx="5">
                  <c:v>767</c:v>
                </c:pt>
                <c:pt idx="6">
                  <c:v>768</c:v>
                </c:pt>
                <c:pt idx="7">
                  <c:v>769</c:v>
                </c:pt>
                <c:pt idx="8">
                  <c:v>770</c:v>
                </c:pt>
                <c:pt idx="9">
                  <c:v>771</c:v>
                </c:pt>
                <c:pt idx="10">
                  <c:v>772</c:v>
                </c:pt>
                <c:pt idx="11">
                  <c:v>773</c:v>
                </c:pt>
                <c:pt idx="12">
                  <c:v>774</c:v>
                </c:pt>
                <c:pt idx="13">
                  <c:v>775</c:v>
                </c:pt>
                <c:pt idx="14">
                  <c:v>776</c:v>
                </c:pt>
                <c:pt idx="15">
                  <c:v>777</c:v>
                </c:pt>
                <c:pt idx="16">
                  <c:v>778</c:v>
                </c:pt>
                <c:pt idx="17">
                  <c:v>779</c:v>
                </c:pt>
                <c:pt idx="18">
                  <c:v>780</c:v>
                </c:pt>
                <c:pt idx="19">
                  <c:v>781</c:v>
                </c:pt>
                <c:pt idx="20">
                  <c:v>782</c:v>
                </c:pt>
                <c:pt idx="21">
                  <c:v>783</c:v>
                </c:pt>
                <c:pt idx="22">
                  <c:v>784</c:v>
                </c:pt>
                <c:pt idx="23">
                  <c:v>785</c:v>
                </c:pt>
                <c:pt idx="24">
                  <c:v>786</c:v>
                </c:pt>
                <c:pt idx="25">
                  <c:v>787</c:v>
                </c:pt>
                <c:pt idx="26">
                  <c:v>788</c:v>
                </c:pt>
                <c:pt idx="27">
                  <c:v>789</c:v>
                </c:pt>
                <c:pt idx="28">
                  <c:v>790</c:v>
                </c:pt>
                <c:pt idx="29">
                  <c:v>791</c:v>
                </c:pt>
                <c:pt idx="30">
                  <c:v>792</c:v>
                </c:pt>
                <c:pt idx="31">
                  <c:v>793</c:v>
                </c:pt>
                <c:pt idx="32">
                  <c:v>794</c:v>
                </c:pt>
                <c:pt idx="33">
                  <c:v>795</c:v>
                </c:pt>
                <c:pt idx="34">
                  <c:v>796</c:v>
                </c:pt>
                <c:pt idx="35">
                  <c:v>797</c:v>
                </c:pt>
                <c:pt idx="36">
                  <c:v>798</c:v>
                </c:pt>
                <c:pt idx="37">
                  <c:v>799</c:v>
                </c:pt>
                <c:pt idx="38">
                  <c:v>800</c:v>
                </c:pt>
                <c:pt idx="39">
                  <c:v>801</c:v>
                </c:pt>
                <c:pt idx="40">
                  <c:v>802</c:v>
                </c:pt>
                <c:pt idx="41">
                  <c:v>803</c:v>
                </c:pt>
                <c:pt idx="42">
                  <c:v>804</c:v>
                </c:pt>
                <c:pt idx="43">
                  <c:v>805</c:v>
                </c:pt>
                <c:pt idx="44">
                  <c:v>806</c:v>
                </c:pt>
                <c:pt idx="45">
                  <c:v>807</c:v>
                </c:pt>
                <c:pt idx="46">
                  <c:v>808</c:v>
                </c:pt>
                <c:pt idx="47">
                  <c:v>809</c:v>
                </c:pt>
                <c:pt idx="48">
                  <c:v>810</c:v>
                </c:pt>
                <c:pt idx="49">
                  <c:v>811</c:v>
                </c:pt>
                <c:pt idx="50">
                  <c:v>812</c:v>
                </c:pt>
                <c:pt idx="51">
                  <c:v>813</c:v>
                </c:pt>
                <c:pt idx="52">
                  <c:v>814</c:v>
                </c:pt>
                <c:pt idx="53">
                  <c:v>815</c:v>
                </c:pt>
                <c:pt idx="54">
                  <c:v>816</c:v>
                </c:pt>
                <c:pt idx="55">
                  <c:v>817</c:v>
                </c:pt>
                <c:pt idx="56">
                  <c:v>818</c:v>
                </c:pt>
                <c:pt idx="57">
                  <c:v>819</c:v>
                </c:pt>
                <c:pt idx="58">
                  <c:v>820</c:v>
                </c:pt>
                <c:pt idx="59">
                  <c:v>821</c:v>
                </c:pt>
                <c:pt idx="60">
                  <c:v>822</c:v>
                </c:pt>
                <c:pt idx="61">
                  <c:v>823</c:v>
                </c:pt>
                <c:pt idx="62">
                  <c:v>824</c:v>
                </c:pt>
                <c:pt idx="63">
                  <c:v>825</c:v>
                </c:pt>
                <c:pt idx="64">
                  <c:v>826</c:v>
                </c:pt>
                <c:pt idx="65">
                  <c:v>827</c:v>
                </c:pt>
                <c:pt idx="66">
                  <c:v>828</c:v>
                </c:pt>
                <c:pt idx="67">
                  <c:v>829</c:v>
                </c:pt>
                <c:pt idx="68">
                  <c:v>830</c:v>
                </c:pt>
                <c:pt idx="69">
                  <c:v>831</c:v>
                </c:pt>
                <c:pt idx="70">
                  <c:v>832</c:v>
                </c:pt>
                <c:pt idx="71">
                  <c:v>833</c:v>
                </c:pt>
                <c:pt idx="72">
                  <c:v>834</c:v>
                </c:pt>
                <c:pt idx="73">
                  <c:v>835</c:v>
                </c:pt>
                <c:pt idx="74">
                  <c:v>836</c:v>
                </c:pt>
                <c:pt idx="75">
                  <c:v>837</c:v>
                </c:pt>
                <c:pt idx="76">
                  <c:v>838</c:v>
                </c:pt>
                <c:pt idx="77">
                  <c:v>839</c:v>
                </c:pt>
                <c:pt idx="78">
                  <c:v>840</c:v>
                </c:pt>
                <c:pt idx="79">
                  <c:v>841</c:v>
                </c:pt>
                <c:pt idx="80">
                  <c:v>842</c:v>
                </c:pt>
                <c:pt idx="81">
                  <c:v>843</c:v>
                </c:pt>
                <c:pt idx="82">
                  <c:v>844</c:v>
                </c:pt>
                <c:pt idx="83">
                  <c:v>845</c:v>
                </c:pt>
                <c:pt idx="84">
                  <c:v>846</c:v>
                </c:pt>
                <c:pt idx="85">
                  <c:v>847</c:v>
                </c:pt>
                <c:pt idx="86">
                  <c:v>848</c:v>
                </c:pt>
                <c:pt idx="87">
                  <c:v>849</c:v>
                </c:pt>
                <c:pt idx="88">
                  <c:v>850</c:v>
                </c:pt>
                <c:pt idx="89">
                  <c:v>851</c:v>
                </c:pt>
                <c:pt idx="90">
                  <c:v>852</c:v>
                </c:pt>
                <c:pt idx="91">
                  <c:v>853</c:v>
                </c:pt>
                <c:pt idx="92">
                  <c:v>854</c:v>
                </c:pt>
                <c:pt idx="93">
                  <c:v>855</c:v>
                </c:pt>
                <c:pt idx="94">
                  <c:v>856</c:v>
                </c:pt>
                <c:pt idx="95">
                  <c:v>857</c:v>
                </c:pt>
                <c:pt idx="96">
                  <c:v>858</c:v>
                </c:pt>
                <c:pt idx="97">
                  <c:v>859</c:v>
                </c:pt>
                <c:pt idx="98">
                  <c:v>860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865</c:v>
                </c:pt>
                <c:pt idx="104">
                  <c:v>866</c:v>
                </c:pt>
                <c:pt idx="105">
                  <c:v>867</c:v>
                </c:pt>
                <c:pt idx="106">
                  <c:v>868</c:v>
                </c:pt>
                <c:pt idx="107">
                  <c:v>869</c:v>
                </c:pt>
                <c:pt idx="108">
                  <c:v>870</c:v>
                </c:pt>
                <c:pt idx="109">
                  <c:v>871</c:v>
                </c:pt>
                <c:pt idx="110">
                  <c:v>872</c:v>
                </c:pt>
                <c:pt idx="111">
                  <c:v>873</c:v>
                </c:pt>
                <c:pt idx="112">
                  <c:v>874</c:v>
                </c:pt>
                <c:pt idx="113">
                  <c:v>875</c:v>
                </c:pt>
                <c:pt idx="114">
                  <c:v>876</c:v>
                </c:pt>
                <c:pt idx="115">
                  <c:v>877</c:v>
                </c:pt>
                <c:pt idx="116">
                  <c:v>878</c:v>
                </c:pt>
                <c:pt idx="117">
                  <c:v>879</c:v>
                </c:pt>
                <c:pt idx="118">
                  <c:v>880</c:v>
                </c:pt>
                <c:pt idx="119">
                  <c:v>881</c:v>
                </c:pt>
                <c:pt idx="120">
                  <c:v>882</c:v>
                </c:pt>
                <c:pt idx="121">
                  <c:v>883</c:v>
                </c:pt>
                <c:pt idx="122">
                  <c:v>884</c:v>
                </c:pt>
                <c:pt idx="123">
                  <c:v>885</c:v>
                </c:pt>
                <c:pt idx="124">
                  <c:v>886</c:v>
                </c:pt>
                <c:pt idx="125">
                  <c:v>887</c:v>
                </c:pt>
                <c:pt idx="126">
                  <c:v>888</c:v>
                </c:pt>
                <c:pt idx="127">
                  <c:v>889</c:v>
                </c:pt>
                <c:pt idx="128">
                  <c:v>890</c:v>
                </c:pt>
                <c:pt idx="129">
                  <c:v>891</c:v>
                </c:pt>
                <c:pt idx="130">
                  <c:v>892</c:v>
                </c:pt>
                <c:pt idx="131">
                  <c:v>893</c:v>
                </c:pt>
                <c:pt idx="132">
                  <c:v>894</c:v>
                </c:pt>
                <c:pt idx="133">
                  <c:v>895</c:v>
                </c:pt>
                <c:pt idx="134">
                  <c:v>896</c:v>
                </c:pt>
                <c:pt idx="135">
                  <c:v>897</c:v>
                </c:pt>
                <c:pt idx="136">
                  <c:v>898</c:v>
                </c:pt>
                <c:pt idx="137">
                  <c:v>899</c:v>
                </c:pt>
                <c:pt idx="138">
                  <c:v>900</c:v>
                </c:pt>
                <c:pt idx="139">
                  <c:v>901</c:v>
                </c:pt>
                <c:pt idx="140">
                  <c:v>902</c:v>
                </c:pt>
                <c:pt idx="141">
                  <c:v>903</c:v>
                </c:pt>
                <c:pt idx="142">
                  <c:v>904</c:v>
                </c:pt>
                <c:pt idx="143">
                  <c:v>905</c:v>
                </c:pt>
                <c:pt idx="144">
                  <c:v>906</c:v>
                </c:pt>
                <c:pt idx="145">
                  <c:v>907</c:v>
                </c:pt>
                <c:pt idx="146">
                  <c:v>908</c:v>
                </c:pt>
                <c:pt idx="147">
                  <c:v>909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913</c:v>
                </c:pt>
                <c:pt idx="152">
                  <c:v>914</c:v>
                </c:pt>
                <c:pt idx="153">
                  <c:v>915</c:v>
                </c:pt>
                <c:pt idx="154">
                  <c:v>916</c:v>
                </c:pt>
                <c:pt idx="155">
                  <c:v>917</c:v>
                </c:pt>
                <c:pt idx="156">
                  <c:v>918</c:v>
                </c:pt>
                <c:pt idx="157">
                  <c:v>919</c:v>
                </c:pt>
                <c:pt idx="158">
                  <c:v>920</c:v>
                </c:pt>
                <c:pt idx="159">
                  <c:v>921</c:v>
                </c:pt>
                <c:pt idx="160">
                  <c:v>922</c:v>
                </c:pt>
                <c:pt idx="161">
                  <c:v>923</c:v>
                </c:pt>
                <c:pt idx="162">
                  <c:v>924</c:v>
                </c:pt>
                <c:pt idx="163">
                  <c:v>925</c:v>
                </c:pt>
                <c:pt idx="164">
                  <c:v>926</c:v>
                </c:pt>
                <c:pt idx="165">
                  <c:v>927</c:v>
                </c:pt>
                <c:pt idx="166">
                  <c:v>928</c:v>
                </c:pt>
                <c:pt idx="167">
                  <c:v>929</c:v>
                </c:pt>
                <c:pt idx="168">
                  <c:v>930</c:v>
                </c:pt>
                <c:pt idx="169">
                  <c:v>931</c:v>
                </c:pt>
                <c:pt idx="170">
                  <c:v>932</c:v>
                </c:pt>
                <c:pt idx="171">
                  <c:v>933</c:v>
                </c:pt>
                <c:pt idx="172">
                  <c:v>934</c:v>
                </c:pt>
                <c:pt idx="173">
                  <c:v>935</c:v>
                </c:pt>
                <c:pt idx="174">
                  <c:v>936</c:v>
                </c:pt>
                <c:pt idx="175">
                  <c:v>937</c:v>
                </c:pt>
                <c:pt idx="176">
                  <c:v>938</c:v>
                </c:pt>
                <c:pt idx="177">
                  <c:v>939</c:v>
                </c:pt>
                <c:pt idx="178">
                  <c:v>940</c:v>
                </c:pt>
                <c:pt idx="179">
                  <c:v>941</c:v>
                </c:pt>
                <c:pt idx="180">
                  <c:v>942</c:v>
                </c:pt>
                <c:pt idx="181">
                  <c:v>943</c:v>
                </c:pt>
                <c:pt idx="182">
                  <c:v>944</c:v>
                </c:pt>
                <c:pt idx="183">
                  <c:v>945</c:v>
                </c:pt>
                <c:pt idx="184">
                  <c:v>946</c:v>
                </c:pt>
                <c:pt idx="185">
                  <c:v>947</c:v>
                </c:pt>
                <c:pt idx="186">
                  <c:v>948</c:v>
                </c:pt>
                <c:pt idx="187">
                  <c:v>949</c:v>
                </c:pt>
                <c:pt idx="188">
                  <c:v>950</c:v>
                </c:pt>
                <c:pt idx="189">
                  <c:v>951</c:v>
                </c:pt>
                <c:pt idx="190">
                  <c:v>952</c:v>
                </c:pt>
                <c:pt idx="191">
                  <c:v>953</c:v>
                </c:pt>
                <c:pt idx="192">
                  <c:v>954</c:v>
                </c:pt>
                <c:pt idx="193">
                  <c:v>955</c:v>
                </c:pt>
                <c:pt idx="194">
                  <c:v>956</c:v>
                </c:pt>
                <c:pt idx="195">
                  <c:v>957</c:v>
                </c:pt>
                <c:pt idx="196">
                  <c:v>958</c:v>
                </c:pt>
                <c:pt idx="197">
                  <c:v>959</c:v>
                </c:pt>
                <c:pt idx="198">
                  <c:v>960</c:v>
                </c:pt>
                <c:pt idx="199">
                  <c:v>961</c:v>
                </c:pt>
                <c:pt idx="200">
                  <c:v>962</c:v>
                </c:pt>
                <c:pt idx="201">
                  <c:v>963</c:v>
                </c:pt>
                <c:pt idx="202">
                  <c:v>964</c:v>
                </c:pt>
                <c:pt idx="203">
                  <c:v>965</c:v>
                </c:pt>
                <c:pt idx="204">
                  <c:v>966</c:v>
                </c:pt>
                <c:pt idx="205">
                  <c:v>967</c:v>
                </c:pt>
                <c:pt idx="206">
                  <c:v>968</c:v>
                </c:pt>
                <c:pt idx="207">
                  <c:v>969</c:v>
                </c:pt>
                <c:pt idx="208">
                  <c:v>970</c:v>
                </c:pt>
                <c:pt idx="209">
                  <c:v>971</c:v>
                </c:pt>
                <c:pt idx="210">
                  <c:v>972</c:v>
                </c:pt>
                <c:pt idx="211">
                  <c:v>973</c:v>
                </c:pt>
                <c:pt idx="212">
                  <c:v>974</c:v>
                </c:pt>
                <c:pt idx="213">
                  <c:v>975</c:v>
                </c:pt>
                <c:pt idx="214">
                  <c:v>976</c:v>
                </c:pt>
                <c:pt idx="215">
                  <c:v>977</c:v>
                </c:pt>
                <c:pt idx="216">
                  <c:v>978</c:v>
                </c:pt>
                <c:pt idx="217">
                  <c:v>979</c:v>
                </c:pt>
                <c:pt idx="218">
                  <c:v>980</c:v>
                </c:pt>
                <c:pt idx="219">
                  <c:v>981</c:v>
                </c:pt>
                <c:pt idx="220">
                  <c:v>982</c:v>
                </c:pt>
                <c:pt idx="221">
                  <c:v>983</c:v>
                </c:pt>
                <c:pt idx="222">
                  <c:v>984</c:v>
                </c:pt>
                <c:pt idx="223">
                  <c:v>985</c:v>
                </c:pt>
                <c:pt idx="224">
                  <c:v>986</c:v>
                </c:pt>
                <c:pt idx="225">
                  <c:v>987</c:v>
                </c:pt>
                <c:pt idx="226">
                  <c:v>988</c:v>
                </c:pt>
                <c:pt idx="227">
                  <c:v>989</c:v>
                </c:pt>
                <c:pt idx="228">
                  <c:v>990</c:v>
                </c:pt>
                <c:pt idx="229">
                  <c:v>991</c:v>
                </c:pt>
                <c:pt idx="230">
                  <c:v>992</c:v>
                </c:pt>
                <c:pt idx="231">
                  <c:v>993</c:v>
                </c:pt>
                <c:pt idx="232">
                  <c:v>994</c:v>
                </c:pt>
                <c:pt idx="233">
                  <c:v>995</c:v>
                </c:pt>
                <c:pt idx="234">
                  <c:v>996</c:v>
                </c:pt>
                <c:pt idx="235">
                  <c:v>997</c:v>
                </c:pt>
                <c:pt idx="236">
                  <c:v>998</c:v>
                </c:pt>
                <c:pt idx="237">
                  <c:v>999</c:v>
                </c:pt>
                <c:pt idx="238">
                  <c:v>1000</c:v>
                </c:pt>
                <c:pt idx="239">
                  <c:v>1001</c:v>
                </c:pt>
                <c:pt idx="240">
                  <c:v>1002</c:v>
                </c:pt>
                <c:pt idx="241">
                  <c:v>1003</c:v>
                </c:pt>
                <c:pt idx="242">
                  <c:v>1004</c:v>
                </c:pt>
                <c:pt idx="243">
                  <c:v>1005</c:v>
                </c:pt>
                <c:pt idx="244">
                  <c:v>1006</c:v>
                </c:pt>
                <c:pt idx="245">
                  <c:v>1007</c:v>
                </c:pt>
                <c:pt idx="246">
                  <c:v>1008</c:v>
                </c:pt>
                <c:pt idx="247">
                  <c:v>1009</c:v>
                </c:pt>
                <c:pt idx="248">
                  <c:v>1010</c:v>
                </c:pt>
                <c:pt idx="249">
                  <c:v>1011</c:v>
                </c:pt>
                <c:pt idx="250">
                  <c:v>1012</c:v>
                </c:pt>
                <c:pt idx="251">
                  <c:v>1013</c:v>
                </c:pt>
                <c:pt idx="252">
                  <c:v>1014</c:v>
                </c:pt>
                <c:pt idx="253">
                  <c:v>1015</c:v>
                </c:pt>
                <c:pt idx="254">
                  <c:v>1016</c:v>
                </c:pt>
                <c:pt idx="255">
                  <c:v>1017</c:v>
                </c:pt>
                <c:pt idx="256">
                  <c:v>1018</c:v>
                </c:pt>
                <c:pt idx="257">
                  <c:v>1019</c:v>
                </c:pt>
                <c:pt idx="258">
                  <c:v>1020</c:v>
                </c:pt>
                <c:pt idx="259">
                  <c:v>1021</c:v>
                </c:pt>
                <c:pt idx="260">
                  <c:v>1022</c:v>
                </c:pt>
                <c:pt idx="261">
                  <c:v>1023</c:v>
                </c:pt>
                <c:pt idx="262">
                  <c:v>1024</c:v>
                </c:pt>
                <c:pt idx="263">
                  <c:v>1025</c:v>
                </c:pt>
                <c:pt idx="264">
                  <c:v>1026</c:v>
                </c:pt>
                <c:pt idx="265">
                  <c:v>1027</c:v>
                </c:pt>
                <c:pt idx="266">
                  <c:v>1028</c:v>
                </c:pt>
                <c:pt idx="267">
                  <c:v>1029</c:v>
                </c:pt>
                <c:pt idx="268">
                  <c:v>1030</c:v>
                </c:pt>
                <c:pt idx="269">
                  <c:v>1031</c:v>
                </c:pt>
                <c:pt idx="270">
                  <c:v>1032</c:v>
                </c:pt>
                <c:pt idx="271">
                  <c:v>1033</c:v>
                </c:pt>
                <c:pt idx="272">
                  <c:v>1034</c:v>
                </c:pt>
                <c:pt idx="273">
                  <c:v>1035</c:v>
                </c:pt>
                <c:pt idx="274">
                  <c:v>1036</c:v>
                </c:pt>
                <c:pt idx="275">
                  <c:v>1037</c:v>
                </c:pt>
                <c:pt idx="276">
                  <c:v>1038</c:v>
                </c:pt>
                <c:pt idx="277">
                  <c:v>1039</c:v>
                </c:pt>
                <c:pt idx="278">
                  <c:v>1040</c:v>
                </c:pt>
                <c:pt idx="279">
                  <c:v>1041</c:v>
                </c:pt>
                <c:pt idx="280">
                  <c:v>1042</c:v>
                </c:pt>
                <c:pt idx="281">
                  <c:v>1043</c:v>
                </c:pt>
                <c:pt idx="282">
                  <c:v>1044</c:v>
                </c:pt>
                <c:pt idx="283">
                  <c:v>1045</c:v>
                </c:pt>
                <c:pt idx="284">
                  <c:v>1046</c:v>
                </c:pt>
                <c:pt idx="285">
                  <c:v>1047</c:v>
                </c:pt>
                <c:pt idx="286">
                  <c:v>1048</c:v>
                </c:pt>
                <c:pt idx="287">
                  <c:v>1049</c:v>
                </c:pt>
                <c:pt idx="288">
                  <c:v>1050</c:v>
                </c:pt>
                <c:pt idx="289">
                  <c:v>1051</c:v>
                </c:pt>
                <c:pt idx="290">
                  <c:v>1052</c:v>
                </c:pt>
                <c:pt idx="291">
                  <c:v>1053</c:v>
                </c:pt>
                <c:pt idx="292">
                  <c:v>1054</c:v>
                </c:pt>
                <c:pt idx="293">
                  <c:v>1055</c:v>
                </c:pt>
                <c:pt idx="294">
                  <c:v>1056</c:v>
                </c:pt>
                <c:pt idx="295">
                  <c:v>1057</c:v>
                </c:pt>
                <c:pt idx="296">
                  <c:v>1058</c:v>
                </c:pt>
                <c:pt idx="297">
                  <c:v>1059</c:v>
                </c:pt>
                <c:pt idx="298">
                  <c:v>1060</c:v>
                </c:pt>
                <c:pt idx="299">
                  <c:v>1061</c:v>
                </c:pt>
                <c:pt idx="300">
                  <c:v>1062</c:v>
                </c:pt>
                <c:pt idx="301">
                  <c:v>1063</c:v>
                </c:pt>
                <c:pt idx="302">
                  <c:v>1064</c:v>
                </c:pt>
                <c:pt idx="303">
                  <c:v>1065</c:v>
                </c:pt>
                <c:pt idx="304">
                  <c:v>1066</c:v>
                </c:pt>
                <c:pt idx="305">
                  <c:v>1067</c:v>
                </c:pt>
                <c:pt idx="306">
                  <c:v>1068</c:v>
                </c:pt>
                <c:pt idx="307">
                  <c:v>1069</c:v>
                </c:pt>
                <c:pt idx="308">
                  <c:v>1070</c:v>
                </c:pt>
                <c:pt idx="309">
                  <c:v>1071</c:v>
                </c:pt>
                <c:pt idx="310">
                  <c:v>1072</c:v>
                </c:pt>
                <c:pt idx="311">
                  <c:v>1073</c:v>
                </c:pt>
                <c:pt idx="312">
                  <c:v>1074</c:v>
                </c:pt>
                <c:pt idx="313">
                  <c:v>1075</c:v>
                </c:pt>
                <c:pt idx="314">
                  <c:v>1076</c:v>
                </c:pt>
                <c:pt idx="315">
                  <c:v>1077</c:v>
                </c:pt>
                <c:pt idx="316">
                  <c:v>1078</c:v>
                </c:pt>
                <c:pt idx="317">
                  <c:v>1079</c:v>
                </c:pt>
                <c:pt idx="318">
                  <c:v>1080</c:v>
                </c:pt>
                <c:pt idx="319">
                  <c:v>1081</c:v>
                </c:pt>
                <c:pt idx="320">
                  <c:v>1082</c:v>
                </c:pt>
                <c:pt idx="321">
                  <c:v>1083</c:v>
                </c:pt>
                <c:pt idx="322">
                  <c:v>1084</c:v>
                </c:pt>
                <c:pt idx="323">
                  <c:v>1085</c:v>
                </c:pt>
                <c:pt idx="324">
                  <c:v>1086</c:v>
                </c:pt>
                <c:pt idx="325">
                  <c:v>1087</c:v>
                </c:pt>
                <c:pt idx="326">
                  <c:v>1088</c:v>
                </c:pt>
                <c:pt idx="327">
                  <c:v>1089</c:v>
                </c:pt>
                <c:pt idx="328">
                  <c:v>1090</c:v>
                </c:pt>
                <c:pt idx="329">
                  <c:v>1091</c:v>
                </c:pt>
                <c:pt idx="330">
                  <c:v>1092</c:v>
                </c:pt>
                <c:pt idx="331">
                  <c:v>1093</c:v>
                </c:pt>
                <c:pt idx="332">
                  <c:v>1094</c:v>
                </c:pt>
                <c:pt idx="333">
                  <c:v>1095</c:v>
                </c:pt>
                <c:pt idx="334">
                  <c:v>1096</c:v>
                </c:pt>
                <c:pt idx="335">
                  <c:v>1097</c:v>
                </c:pt>
                <c:pt idx="336">
                  <c:v>1098</c:v>
                </c:pt>
                <c:pt idx="337">
                  <c:v>1099</c:v>
                </c:pt>
                <c:pt idx="338">
                  <c:v>1100</c:v>
                </c:pt>
                <c:pt idx="339">
                  <c:v>1101</c:v>
                </c:pt>
                <c:pt idx="340">
                  <c:v>1102</c:v>
                </c:pt>
                <c:pt idx="341">
                  <c:v>1103</c:v>
                </c:pt>
                <c:pt idx="342">
                  <c:v>1104</c:v>
                </c:pt>
                <c:pt idx="343">
                  <c:v>1105</c:v>
                </c:pt>
                <c:pt idx="344">
                  <c:v>1106</c:v>
                </c:pt>
                <c:pt idx="345">
                  <c:v>1107</c:v>
                </c:pt>
                <c:pt idx="346">
                  <c:v>1108</c:v>
                </c:pt>
                <c:pt idx="347">
                  <c:v>1109</c:v>
                </c:pt>
                <c:pt idx="348">
                  <c:v>1110</c:v>
                </c:pt>
                <c:pt idx="349">
                  <c:v>1111</c:v>
                </c:pt>
                <c:pt idx="350">
                  <c:v>1112</c:v>
                </c:pt>
                <c:pt idx="351">
                  <c:v>1113</c:v>
                </c:pt>
                <c:pt idx="352">
                  <c:v>1114</c:v>
                </c:pt>
                <c:pt idx="353">
                  <c:v>1115</c:v>
                </c:pt>
                <c:pt idx="354">
                  <c:v>1116</c:v>
                </c:pt>
                <c:pt idx="355">
                  <c:v>1117</c:v>
                </c:pt>
                <c:pt idx="356">
                  <c:v>1118</c:v>
                </c:pt>
                <c:pt idx="357">
                  <c:v>1119</c:v>
                </c:pt>
                <c:pt idx="358">
                  <c:v>1120</c:v>
                </c:pt>
                <c:pt idx="359">
                  <c:v>1121</c:v>
                </c:pt>
                <c:pt idx="360">
                  <c:v>1122</c:v>
                </c:pt>
                <c:pt idx="361">
                  <c:v>1123</c:v>
                </c:pt>
                <c:pt idx="362">
                  <c:v>1124</c:v>
                </c:pt>
                <c:pt idx="363">
                  <c:v>1125</c:v>
                </c:pt>
                <c:pt idx="364">
                  <c:v>1126</c:v>
                </c:pt>
                <c:pt idx="365">
                  <c:v>1127</c:v>
                </c:pt>
                <c:pt idx="366">
                  <c:v>1128</c:v>
                </c:pt>
                <c:pt idx="367">
                  <c:v>1129</c:v>
                </c:pt>
                <c:pt idx="368">
                  <c:v>1130</c:v>
                </c:pt>
                <c:pt idx="369">
                  <c:v>1131</c:v>
                </c:pt>
                <c:pt idx="370">
                  <c:v>1132</c:v>
                </c:pt>
                <c:pt idx="371">
                  <c:v>1133</c:v>
                </c:pt>
                <c:pt idx="372">
                  <c:v>1134</c:v>
                </c:pt>
                <c:pt idx="373">
                  <c:v>1135</c:v>
                </c:pt>
                <c:pt idx="374">
                  <c:v>1136</c:v>
                </c:pt>
                <c:pt idx="375">
                  <c:v>1137</c:v>
                </c:pt>
                <c:pt idx="376">
                  <c:v>1138</c:v>
                </c:pt>
                <c:pt idx="377">
                  <c:v>1139</c:v>
                </c:pt>
                <c:pt idx="378">
                  <c:v>1140</c:v>
                </c:pt>
                <c:pt idx="379">
                  <c:v>1141</c:v>
                </c:pt>
                <c:pt idx="380">
                  <c:v>1142</c:v>
                </c:pt>
                <c:pt idx="381">
                  <c:v>1143</c:v>
                </c:pt>
                <c:pt idx="382">
                  <c:v>1144</c:v>
                </c:pt>
                <c:pt idx="383">
                  <c:v>1145</c:v>
                </c:pt>
                <c:pt idx="384">
                  <c:v>1146</c:v>
                </c:pt>
                <c:pt idx="385">
                  <c:v>1147</c:v>
                </c:pt>
                <c:pt idx="386">
                  <c:v>1148</c:v>
                </c:pt>
                <c:pt idx="387">
                  <c:v>1149</c:v>
                </c:pt>
                <c:pt idx="388">
                  <c:v>1150</c:v>
                </c:pt>
                <c:pt idx="389">
                  <c:v>1151</c:v>
                </c:pt>
                <c:pt idx="390">
                  <c:v>1152</c:v>
                </c:pt>
              </c:numCache>
            </c:numRef>
          </c:xVal>
          <c:yVal>
            <c:numRef>
              <c:f>Graph!$B$764:$B$1152</c:f>
              <c:numCache>
                <c:formatCode>General</c:formatCode>
                <c:ptCount val="3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5E-4AD6-9ADF-3A02273F6CB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Graph!$A$763:$A$1153</c:f>
              <c:numCache>
                <c:formatCode>General</c:formatCode>
                <c:ptCount val="391"/>
                <c:pt idx="0">
                  <c:v>762</c:v>
                </c:pt>
                <c:pt idx="1">
                  <c:v>763</c:v>
                </c:pt>
                <c:pt idx="2">
                  <c:v>764</c:v>
                </c:pt>
                <c:pt idx="3">
                  <c:v>765</c:v>
                </c:pt>
                <c:pt idx="4">
                  <c:v>766</c:v>
                </c:pt>
                <c:pt idx="5">
                  <c:v>767</c:v>
                </c:pt>
                <c:pt idx="6">
                  <c:v>768</c:v>
                </c:pt>
                <c:pt idx="7">
                  <c:v>769</c:v>
                </c:pt>
                <c:pt idx="8">
                  <c:v>770</c:v>
                </c:pt>
                <c:pt idx="9">
                  <c:v>771</c:v>
                </c:pt>
                <c:pt idx="10">
                  <c:v>772</c:v>
                </c:pt>
                <c:pt idx="11">
                  <c:v>773</c:v>
                </c:pt>
                <c:pt idx="12">
                  <c:v>774</c:v>
                </c:pt>
                <c:pt idx="13">
                  <c:v>775</c:v>
                </c:pt>
                <c:pt idx="14">
                  <c:v>776</c:v>
                </c:pt>
                <c:pt idx="15">
                  <c:v>777</c:v>
                </c:pt>
                <c:pt idx="16">
                  <c:v>778</c:v>
                </c:pt>
                <c:pt idx="17">
                  <c:v>779</c:v>
                </c:pt>
                <c:pt idx="18">
                  <c:v>780</c:v>
                </c:pt>
                <c:pt idx="19">
                  <c:v>781</c:v>
                </c:pt>
                <c:pt idx="20">
                  <c:v>782</c:v>
                </c:pt>
                <c:pt idx="21">
                  <c:v>783</c:v>
                </c:pt>
                <c:pt idx="22">
                  <c:v>784</c:v>
                </c:pt>
                <c:pt idx="23">
                  <c:v>785</c:v>
                </c:pt>
                <c:pt idx="24">
                  <c:v>786</c:v>
                </c:pt>
                <c:pt idx="25">
                  <c:v>787</c:v>
                </c:pt>
                <c:pt idx="26">
                  <c:v>788</c:v>
                </c:pt>
                <c:pt idx="27">
                  <c:v>789</c:v>
                </c:pt>
                <c:pt idx="28">
                  <c:v>790</c:v>
                </c:pt>
                <c:pt idx="29">
                  <c:v>791</c:v>
                </c:pt>
                <c:pt idx="30">
                  <c:v>792</c:v>
                </c:pt>
                <c:pt idx="31">
                  <c:v>793</c:v>
                </c:pt>
                <c:pt idx="32">
                  <c:v>794</c:v>
                </c:pt>
                <c:pt idx="33">
                  <c:v>795</c:v>
                </c:pt>
                <c:pt idx="34">
                  <c:v>796</c:v>
                </c:pt>
                <c:pt idx="35">
                  <c:v>797</c:v>
                </c:pt>
                <c:pt idx="36">
                  <c:v>798</c:v>
                </c:pt>
                <c:pt idx="37">
                  <c:v>799</c:v>
                </c:pt>
                <c:pt idx="38">
                  <c:v>800</c:v>
                </c:pt>
                <c:pt idx="39">
                  <c:v>801</c:v>
                </c:pt>
                <c:pt idx="40">
                  <c:v>802</c:v>
                </c:pt>
                <c:pt idx="41">
                  <c:v>803</c:v>
                </c:pt>
                <c:pt idx="42">
                  <c:v>804</c:v>
                </c:pt>
                <c:pt idx="43">
                  <c:v>805</c:v>
                </c:pt>
                <c:pt idx="44">
                  <c:v>806</c:v>
                </c:pt>
                <c:pt idx="45">
                  <c:v>807</c:v>
                </c:pt>
                <c:pt idx="46">
                  <c:v>808</c:v>
                </c:pt>
                <c:pt idx="47">
                  <c:v>809</c:v>
                </c:pt>
                <c:pt idx="48">
                  <c:v>810</c:v>
                </c:pt>
                <c:pt idx="49">
                  <c:v>811</c:v>
                </c:pt>
                <c:pt idx="50">
                  <c:v>812</c:v>
                </c:pt>
                <c:pt idx="51">
                  <c:v>813</c:v>
                </c:pt>
                <c:pt idx="52">
                  <c:v>814</c:v>
                </c:pt>
                <c:pt idx="53">
                  <c:v>815</c:v>
                </c:pt>
                <c:pt idx="54">
                  <c:v>816</c:v>
                </c:pt>
                <c:pt idx="55">
                  <c:v>817</c:v>
                </c:pt>
                <c:pt idx="56">
                  <c:v>818</c:v>
                </c:pt>
                <c:pt idx="57">
                  <c:v>819</c:v>
                </c:pt>
                <c:pt idx="58">
                  <c:v>820</c:v>
                </c:pt>
                <c:pt idx="59">
                  <c:v>821</c:v>
                </c:pt>
                <c:pt idx="60">
                  <c:v>822</c:v>
                </c:pt>
                <c:pt idx="61">
                  <c:v>823</c:v>
                </c:pt>
                <c:pt idx="62">
                  <c:v>824</c:v>
                </c:pt>
                <c:pt idx="63">
                  <c:v>825</c:v>
                </c:pt>
                <c:pt idx="64">
                  <c:v>826</c:v>
                </c:pt>
                <c:pt idx="65">
                  <c:v>827</c:v>
                </c:pt>
                <c:pt idx="66">
                  <c:v>828</c:v>
                </c:pt>
                <c:pt idx="67">
                  <c:v>829</c:v>
                </c:pt>
                <c:pt idx="68">
                  <c:v>830</c:v>
                </c:pt>
                <c:pt idx="69">
                  <c:v>831</c:v>
                </c:pt>
                <c:pt idx="70">
                  <c:v>832</c:v>
                </c:pt>
                <c:pt idx="71">
                  <c:v>833</c:v>
                </c:pt>
                <c:pt idx="72">
                  <c:v>834</c:v>
                </c:pt>
                <c:pt idx="73">
                  <c:v>835</c:v>
                </c:pt>
                <c:pt idx="74">
                  <c:v>836</c:v>
                </c:pt>
                <c:pt idx="75">
                  <c:v>837</c:v>
                </c:pt>
                <c:pt idx="76">
                  <c:v>838</c:v>
                </c:pt>
                <c:pt idx="77">
                  <c:v>839</c:v>
                </c:pt>
                <c:pt idx="78">
                  <c:v>840</c:v>
                </c:pt>
                <c:pt idx="79">
                  <c:v>841</c:v>
                </c:pt>
                <c:pt idx="80">
                  <c:v>842</c:v>
                </c:pt>
                <c:pt idx="81">
                  <c:v>843</c:v>
                </c:pt>
                <c:pt idx="82">
                  <c:v>844</c:v>
                </c:pt>
                <c:pt idx="83">
                  <c:v>845</c:v>
                </c:pt>
                <c:pt idx="84">
                  <c:v>846</c:v>
                </c:pt>
                <c:pt idx="85">
                  <c:v>847</c:v>
                </c:pt>
                <c:pt idx="86">
                  <c:v>848</c:v>
                </c:pt>
                <c:pt idx="87">
                  <c:v>849</c:v>
                </c:pt>
                <c:pt idx="88">
                  <c:v>850</c:v>
                </c:pt>
                <c:pt idx="89">
                  <c:v>851</c:v>
                </c:pt>
                <c:pt idx="90">
                  <c:v>852</c:v>
                </c:pt>
                <c:pt idx="91">
                  <c:v>853</c:v>
                </c:pt>
                <c:pt idx="92">
                  <c:v>854</c:v>
                </c:pt>
                <c:pt idx="93">
                  <c:v>855</c:v>
                </c:pt>
                <c:pt idx="94">
                  <c:v>856</c:v>
                </c:pt>
                <c:pt idx="95">
                  <c:v>857</c:v>
                </c:pt>
                <c:pt idx="96">
                  <c:v>858</c:v>
                </c:pt>
                <c:pt idx="97">
                  <c:v>859</c:v>
                </c:pt>
                <c:pt idx="98">
                  <c:v>860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865</c:v>
                </c:pt>
                <c:pt idx="104">
                  <c:v>866</c:v>
                </c:pt>
                <c:pt idx="105">
                  <c:v>867</c:v>
                </c:pt>
                <c:pt idx="106">
                  <c:v>868</c:v>
                </c:pt>
                <c:pt idx="107">
                  <c:v>869</c:v>
                </c:pt>
                <c:pt idx="108">
                  <c:v>870</c:v>
                </c:pt>
                <c:pt idx="109">
                  <c:v>871</c:v>
                </c:pt>
                <c:pt idx="110">
                  <c:v>872</c:v>
                </c:pt>
                <c:pt idx="111">
                  <c:v>873</c:v>
                </c:pt>
                <c:pt idx="112">
                  <c:v>874</c:v>
                </c:pt>
                <c:pt idx="113">
                  <c:v>875</c:v>
                </c:pt>
                <c:pt idx="114">
                  <c:v>876</c:v>
                </c:pt>
                <c:pt idx="115">
                  <c:v>877</c:v>
                </c:pt>
                <c:pt idx="116">
                  <c:v>878</c:v>
                </c:pt>
                <c:pt idx="117">
                  <c:v>879</c:v>
                </c:pt>
                <c:pt idx="118">
                  <c:v>880</c:v>
                </c:pt>
                <c:pt idx="119">
                  <c:v>881</c:v>
                </c:pt>
                <c:pt idx="120">
                  <c:v>882</c:v>
                </c:pt>
                <c:pt idx="121">
                  <c:v>883</c:v>
                </c:pt>
                <c:pt idx="122">
                  <c:v>884</c:v>
                </c:pt>
                <c:pt idx="123">
                  <c:v>885</c:v>
                </c:pt>
                <c:pt idx="124">
                  <c:v>886</c:v>
                </c:pt>
                <c:pt idx="125">
                  <c:v>887</c:v>
                </c:pt>
                <c:pt idx="126">
                  <c:v>888</c:v>
                </c:pt>
                <c:pt idx="127">
                  <c:v>889</c:v>
                </c:pt>
                <c:pt idx="128">
                  <c:v>890</c:v>
                </c:pt>
                <c:pt idx="129">
                  <c:v>891</c:v>
                </c:pt>
                <c:pt idx="130">
                  <c:v>892</c:v>
                </c:pt>
                <c:pt idx="131">
                  <c:v>893</c:v>
                </c:pt>
                <c:pt idx="132">
                  <c:v>894</c:v>
                </c:pt>
                <c:pt idx="133">
                  <c:v>895</c:v>
                </c:pt>
                <c:pt idx="134">
                  <c:v>896</c:v>
                </c:pt>
                <c:pt idx="135">
                  <c:v>897</c:v>
                </c:pt>
                <c:pt idx="136">
                  <c:v>898</c:v>
                </c:pt>
                <c:pt idx="137">
                  <c:v>899</c:v>
                </c:pt>
                <c:pt idx="138">
                  <c:v>900</c:v>
                </c:pt>
                <c:pt idx="139">
                  <c:v>901</c:v>
                </c:pt>
                <c:pt idx="140">
                  <c:v>902</c:v>
                </c:pt>
                <c:pt idx="141">
                  <c:v>903</c:v>
                </c:pt>
                <c:pt idx="142">
                  <c:v>904</c:v>
                </c:pt>
                <c:pt idx="143">
                  <c:v>905</c:v>
                </c:pt>
                <c:pt idx="144">
                  <c:v>906</c:v>
                </c:pt>
                <c:pt idx="145">
                  <c:v>907</c:v>
                </c:pt>
                <c:pt idx="146">
                  <c:v>908</c:v>
                </c:pt>
                <c:pt idx="147">
                  <c:v>909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913</c:v>
                </c:pt>
                <c:pt idx="152">
                  <c:v>914</c:v>
                </c:pt>
                <c:pt idx="153">
                  <c:v>915</c:v>
                </c:pt>
                <c:pt idx="154">
                  <c:v>916</c:v>
                </c:pt>
                <c:pt idx="155">
                  <c:v>917</c:v>
                </c:pt>
                <c:pt idx="156">
                  <c:v>918</c:v>
                </c:pt>
                <c:pt idx="157">
                  <c:v>919</c:v>
                </c:pt>
                <c:pt idx="158">
                  <c:v>920</c:v>
                </c:pt>
                <c:pt idx="159">
                  <c:v>921</c:v>
                </c:pt>
                <c:pt idx="160">
                  <c:v>922</c:v>
                </c:pt>
                <c:pt idx="161">
                  <c:v>923</c:v>
                </c:pt>
                <c:pt idx="162">
                  <c:v>924</c:v>
                </c:pt>
                <c:pt idx="163">
                  <c:v>925</c:v>
                </c:pt>
                <c:pt idx="164">
                  <c:v>926</c:v>
                </c:pt>
                <c:pt idx="165">
                  <c:v>927</c:v>
                </c:pt>
                <c:pt idx="166">
                  <c:v>928</c:v>
                </c:pt>
                <c:pt idx="167">
                  <c:v>929</c:v>
                </c:pt>
                <c:pt idx="168">
                  <c:v>930</c:v>
                </c:pt>
                <c:pt idx="169">
                  <c:v>931</c:v>
                </c:pt>
                <c:pt idx="170">
                  <c:v>932</c:v>
                </c:pt>
                <c:pt idx="171">
                  <c:v>933</c:v>
                </c:pt>
                <c:pt idx="172">
                  <c:v>934</c:v>
                </c:pt>
                <c:pt idx="173">
                  <c:v>935</c:v>
                </c:pt>
                <c:pt idx="174">
                  <c:v>936</c:v>
                </c:pt>
                <c:pt idx="175">
                  <c:v>937</c:v>
                </c:pt>
                <c:pt idx="176">
                  <c:v>938</c:v>
                </c:pt>
                <c:pt idx="177">
                  <c:v>939</c:v>
                </c:pt>
                <c:pt idx="178">
                  <c:v>940</c:v>
                </c:pt>
                <c:pt idx="179">
                  <c:v>941</c:v>
                </c:pt>
                <c:pt idx="180">
                  <c:v>942</c:v>
                </c:pt>
                <c:pt idx="181">
                  <c:v>943</c:v>
                </c:pt>
                <c:pt idx="182">
                  <c:v>944</c:v>
                </c:pt>
                <c:pt idx="183">
                  <c:v>945</c:v>
                </c:pt>
                <c:pt idx="184">
                  <c:v>946</c:v>
                </c:pt>
                <c:pt idx="185">
                  <c:v>947</c:v>
                </c:pt>
                <c:pt idx="186">
                  <c:v>948</c:v>
                </c:pt>
                <c:pt idx="187">
                  <c:v>949</c:v>
                </c:pt>
                <c:pt idx="188">
                  <c:v>950</c:v>
                </c:pt>
                <c:pt idx="189">
                  <c:v>951</c:v>
                </c:pt>
                <c:pt idx="190">
                  <c:v>952</c:v>
                </c:pt>
                <c:pt idx="191">
                  <c:v>953</c:v>
                </c:pt>
                <c:pt idx="192">
                  <c:v>954</c:v>
                </c:pt>
                <c:pt idx="193">
                  <c:v>955</c:v>
                </c:pt>
                <c:pt idx="194">
                  <c:v>956</c:v>
                </c:pt>
                <c:pt idx="195">
                  <c:v>957</c:v>
                </c:pt>
                <c:pt idx="196">
                  <c:v>958</c:v>
                </c:pt>
                <c:pt idx="197">
                  <c:v>959</c:v>
                </c:pt>
                <c:pt idx="198">
                  <c:v>960</c:v>
                </c:pt>
                <c:pt idx="199">
                  <c:v>961</c:v>
                </c:pt>
                <c:pt idx="200">
                  <c:v>962</c:v>
                </c:pt>
                <c:pt idx="201">
                  <c:v>963</c:v>
                </c:pt>
                <c:pt idx="202">
                  <c:v>964</c:v>
                </c:pt>
                <c:pt idx="203">
                  <c:v>965</c:v>
                </c:pt>
                <c:pt idx="204">
                  <c:v>966</c:v>
                </c:pt>
                <c:pt idx="205">
                  <c:v>967</c:v>
                </c:pt>
                <c:pt idx="206">
                  <c:v>968</c:v>
                </c:pt>
                <c:pt idx="207">
                  <c:v>969</c:v>
                </c:pt>
                <c:pt idx="208">
                  <c:v>970</c:v>
                </c:pt>
                <c:pt idx="209">
                  <c:v>971</c:v>
                </c:pt>
                <c:pt idx="210">
                  <c:v>972</c:v>
                </c:pt>
                <c:pt idx="211">
                  <c:v>973</c:v>
                </c:pt>
                <c:pt idx="212">
                  <c:v>974</c:v>
                </c:pt>
                <c:pt idx="213">
                  <c:v>975</c:v>
                </c:pt>
                <c:pt idx="214">
                  <c:v>976</c:v>
                </c:pt>
                <c:pt idx="215">
                  <c:v>977</c:v>
                </c:pt>
                <c:pt idx="216">
                  <c:v>978</c:v>
                </c:pt>
                <c:pt idx="217">
                  <c:v>979</c:v>
                </c:pt>
                <c:pt idx="218">
                  <c:v>980</c:v>
                </c:pt>
                <c:pt idx="219">
                  <c:v>981</c:v>
                </c:pt>
                <c:pt idx="220">
                  <c:v>982</c:v>
                </c:pt>
                <c:pt idx="221">
                  <c:v>983</c:v>
                </c:pt>
                <c:pt idx="222">
                  <c:v>984</c:v>
                </c:pt>
                <c:pt idx="223">
                  <c:v>985</c:v>
                </c:pt>
                <c:pt idx="224">
                  <c:v>986</c:v>
                </c:pt>
                <c:pt idx="225">
                  <c:v>987</c:v>
                </c:pt>
                <c:pt idx="226">
                  <c:v>988</c:v>
                </c:pt>
                <c:pt idx="227">
                  <c:v>989</c:v>
                </c:pt>
                <c:pt idx="228">
                  <c:v>990</c:v>
                </c:pt>
                <c:pt idx="229">
                  <c:v>991</c:v>
                </c:pt>
                <c:pt idx="230">
                  <c:v>992</c:v>
                </c:pt>
                <c:pt idx="231">
                  <c:v>993</c:v>
                </c:pt>
                <c:pt idx="232">
                  <c:v>994</c:v>
                </c:pt>
                <c:pt idx="233">
                  <c:v>995</c:v>
                </c:pt>
                <c:pt idx="234">
                  <c:v>996</c:v>
                </c:pt>
                <c:pt idx="235">
                  <c:v>997</c:v>
                </c:pt>
                <c:pt idx="236">
                  <c:v>998</c:v>
                </c:pt>
                <c:pt idx="237">
                  <c:v>999</c:v>
                </c:pt>
                <c:pt idx="238">
                  <c:v>1000</c:v>
                </c:pt>
                <c:pt idx="239">
                  <c:v>1001</c:v>
                </c:pt>
                <c:pt idx="240">
                  <c:v>1002</c:v>
                </c:pt>
                <c:pt idx="241">
                  <c:v>1003</c:v>
                </c:pt>
                <c:pt idx="242">
                  <c:v>1004</c:v>
                </c:pt>
                <c:pt idx="243">
                  <c:v>1005</c:v>
                </c:pt>
                <c:pt idx="244">
                  <c:v>1006</c:v>
                </c:pt>
                <c:pt idx="245">
                  <c:v>1007</c:v>
                </c:pt>
                <c:pt idx="246">
                  <c:v>1008</c:v>
                </c:pt>
                <c:pt idx="247">
                  <c:v>1009</c:v>
                </c:pt>
                <c:pt idx="248">
                  <c:v>1010</c:v>
                </c:pt>
                <c:pt idx="249">
                  <c:v>1011</c:v>
                </c:pt>
                <c:pt idx="250">
                  <c:v>1012</c:v>
                </c:pt>
                <c:pt idx="251">
                  <c:v>1013</c:v>
                </c:pt>
                <c:pt idx="252">
                  <c:v>1014</c:v>
                </c:pt>
                <c:pt idx="253">
                  <c:v>1015</c:v>
                </c:pt>
                <c:pt idx="254">
                  <c:v>1016</c:v>
                </c:pt>
                <c:pt idx="255">
                  <c:v>1017</c:v>
                </c:pt>
                <c:pt idx="256">
                  <c:v>1018</c:v>
                </c:pt>
                <c:pt idx="257">
                  <c:v>1019</c:v>
                </c:pt>
                <c:pt idx="258">
                  <c:v>1020</c:v>
                </c:pt>
                <c:pt idx="259">
                  <c:v>1021</c:v>
                </c:pt>
                <c:pt idx="260">
                  <c:v>1022</c:v>
                </c:pt>
                <c:pt idx="261">
                  <c:v>1023</c:v>
                </c:pt>
                <c:pt idx="262">
                  <c:v>1024</c:v>
                </c:pt>
                <c:pt idx="263">
                  <c:v>1025</c:v>
                </c:pt>
                <c:pt idx="264">
                  <c:v>1026</c:v>
                </c:pt>
                <c:pt idx="265">
                  <c:v>1027</c:v>
                </c:pt>
                <c:pt idx="266">
                  <c:v>1028</c:v>
                </c:pt>
                <c:pt idx="267">
                  <c:v>1029</c:v>
                </c:pt>
                <c:pt idx="268">
                  <c:v>1030</c:v>
                </c:pt>
                <c:pt idx="269">
                  <c:v>1031</c:v>
                </c:pt>
                <c:pt idx="270">
                  <c:v>1032</c:v>
                </c:pt>
                <c:pt idx="271">
                  <c:v>1033</c:v>
                </c:pt>
                <c:pt idx="272">
                  <c:v>1034</c:v>
                </c:pt>
                <c:pt idx="273">
                  <c:v>1035</c:v>
                </c:pt>
                <c:pt idx="274">
                  <c:v>1036</c:v>
                </c:pt>
                <c:pt idx="275">
                  <c:v>1037</c:v>
                </c:pt>
                <c:pt idx="276">
                  <c:v>1038</c:v>
                </c:pt>
                <c:pt idx="277">
                  <c:v>1039</c:v>
                </c:pt>
                <c:pt idx="278">
                  <c:v>1040</c:v>
                </c:pt>
                <c:pt idx="279">
                  <c:v>1041</c:v>
                </c:pt>
                <c:pt idx="280">
                  <c:v>1042</c:v>
                </c:pt>
                <c:pt idx="281">
                  <c:v>1043</c:v>
                </c:pt>
                <c:pt idx="282">
                  <c:v>1044</c:v>
                </c:pt>
                <c:pt idx="283">
                  <c:v>1045</c:v>
                </c:pt>
                <c:pt idx="284">
                  <c:v>1046</c:v>
                </c:pt>
                <c:pt idx="285">
                  <c:v>1047</c:v>
                </c:pt>
                <c:pt idx="286">
                  <c:v>1048</c:v>
                </c:pt>
                <c:pt idx="287">
                  <c:v>1049</c:v>
                </c:pt>
                <c:pt idx="288">
                  <c:v>1050</c:v>
                </c:pt>
                <c:pt idx="289">
                  <c:v>1051</c:v>
                </c:pt>
                <c:pt idx="290">
                  <c:v>1052</c:v>
                </c:pt>
                <c:pt idx="291">
                  <c:v>1053</c:v>
                </c:pt>
                <c:pt idx="292">
                  <c:v>1054</c:v>
                </c:pt>
                <c:pt idx="293">
                  <c:v>1055</c:v>
                </c:pt>
                <c:pt idx="294">
                  <c:v>1056</c:v>
                </c:pt>
                <c:pt idx="295">
                  <c:v>1057</c:v>
                </c:pt>
                <c:pt idx="296">
                  <c:v>1058</c:v>
                </c:pt>
                <c:pt idx="297">
                  <c:v>1059</c:v>
                </c:pt>
                <c:pt idx="298">
                  <c:v>1060</c:v>
                </c:pt>
                <c:pt idx="299">
                  <c:v>1061</c:v>
                </c:pt>
                <c:pt idx="300">
                  <c:v>1062</c:v>
                </c:pt>
                <c:pt idx="301">
                  <c:v>1063</c:v>
                </c:pt>
                <c:pt idx="302">
                  <c:v>1064</c:v>
                </c:pt>
                <c:pt idx="303">
                  <c:v>1065</c:v>
                </c:pt>
                <c:pt idx="304">
                  <c:v>1066</c:v>
                </c:pt>
                <c:pt idx="305">
                  <c:v>1067</c:v>
                </c:pt>
                <c:pt idx="306">
                  <c:v>1068</c:v>
                </c:pt>
                <c:pt idx="307">
                  <c:v>1069</c:v>
                </c:pt>
                <c:pt idx="308">
                  <c:v>1070</c:v>
                </c:pt>
                <c:pt idx="309">
                  <c:v>1071</c:v>
                </c:pt>
                <c:pt idx="310">
                  <c:v>1072</c:v>
                </c:pt>
                <c:pt idx="311">
                  <c:v>1073</c:v>
                </c:pt>
                <c:pt idx="312">
                  <c:v>1074</c:v>
                </c:pt>
                <c:pt idx="313">
                  <c:v>1075</c:v>
                </c:pt>
                <c:pt idx="314">
                  <c:v>1076</c:v>
                </c:pt>
                <c:pt idx="315">
                  <c:v>1077</c:v>
                </c:pt>
                <c:pt idx="316">
                  <c:v>1078</c:v>
                </c:pt>
                <c:pt idx="317">
                  <c:v>1079</c:v>
                </c:pt>
                <c:pt idx="318">
                  <c:v>1080</c:v>
                </c:pt>
                <c:pt idx="319">
                  <c:v>1081</c:v>
                </c:pt>
                <c:pt idx="320">
                  <c:v>1082</c:v>
                </c:pt>
                <c:pt idx="321">
                  <c:v>1083</c:v>
                </c:pt>
                <c:pt idx="322">
                  <c:v>1084</c:v>
                </c:pt>
                <c:pt idx="323">
                  <c:v>1085</c:v>
                </c:pt>
                <c:pt idx="324">
                  <c:v>1086</c:v>
                </c:pt>
                <c:pt idx="325">
                  <c:v>1087</c:v>
                </c:pt>
                <c:pt idx="326">
                  <c:v>1088</c:v>
                </c:pt>
                <c:pt idx="327">
                  <c:v>1089</c:v>
                </c:pt>
                <c:pt idx="328">
                  <c:v>1090</c:v>
                </c:pt>
                <c:pt idx="329">
                  <c:v>1091</c:v>
                </c:pt>
                <c:pt idx="330">
                  <c:v>1092</c:v>
                </c:pt>
                <c:pt idx="331">
                  <c:v>1093</c:v>
                </c:pt>
                <c:pt idx="332">
                  <c:v>1094</c:v>
                </c:pt>
                <c:pt idx="333">
                  <c:v>1095</c:v>
                </c:pt>
                <c:pt idx="334">
                  <c:v>1096</c:v>
                </c:pt>
                <c:pt idx="335">
                  <c:v>1097</c:v>
                </c:pt>
                <c:pt idx="336">
                  <c:v>1098</c:v>
                </c:pt>
                <c:pt idx="337">
                  <c:v>1099</c:v>
                </c:pt>
                <c:pt idx="338">
                  <c:v>1100</c:v>
                </c:pt>
                <c:pt idx="339">
                  <c:v>1101</c:v>
                </c:pt>
                <c:pt idx="340">
                  <c:v>1102</c:v>
                </c:pt>
                <c:pt idx="341">
                  <c:v>1103</c:v>
                </c:pt>
                <c:pt idx="342">
                  <c:v>1104</c:v>
                </c:pt>
                <c:pt idx="343">
                  <c:v>1105</c:v>
                </c:pt>
                <c:pt idx="344">
                  <c:v>1106</c:v>
                </c:pt>
                <c:pt idx="345">
                  <c:v>1107</c:v>
                </c:pt>
                <c:pt idx="346">
                  <c:v>1108</c:v>
                </c:pt>
                <c:pt idx="347">
                  <c:v>1109</c:v>
                </c:pt>
                <c:pt idx="348">
                  <c:v>1110</c:v>
                </c:pt>
                <c:pt idx="349">
                  <c:v>1111</c:v>
                </c:pt>
                <c:pt idx="350">
                  <c:v>1112</c:v>
                </c:pt>
                <c:pt idx="351">
                  <c:v>1113</c:v>
                </c:pt>
                <c:pt idx="352">
                  <c:v>1114</c:v>
                </c:pt>
                <c:pt idx="353">
                  <c:v>1115</c:v>
                </c:pt>
                <c:pt idx="354">
                  <c:v>1116</c:v>
                </c:pt>
                <c:pt idx="355">
                  <c:v>1117</c:v>
                </c:pt>
                <c:pt idx="356">
                  <c:v>1118</c:v>
                </c:pt>
                <c:pt idx="357">
                  <c:v>1119</c:v>
                </c:pt>
                <c:pt idx="358">
                  <c:v>1120</c:v>
                </c:pt>
                <c:pt idx="359">
                  <c:v>1121</c:v>
                </c:pt>
                <c:pt idx="360">
                  <c:v>1122</c:v>
                </c:pt>
                <c:pt idx="361">
                  <c:v>1123</c:v>
                </c:pt>
                <c:pt idx="362">
                  <c:v>1124</c:v>
                </c:pt>
                <c:pt idx="363">
                  <c:v>1125</c:v>
                </c:pt>
                <c:pt idx="364">
                  <c:v>1126</c:v>
                </c:pt>
                <c:pt idx="365">
                  <c:v>1127</c:v>
                </c:pt>
                <c:pt idx="366">
                  <c:v>1128</c:v>
                </c:pt>
                <c:pt idx="367">
                  <c:v>1129</c:v>
                </c:pt>
                <c:pt idx="368">
                  <c:v>1130</c:v>
                </c:pt>
                <c:pt idx="369">
                  <c:v>1131</c:v>
                </c:pt>
                <c:pt idx="370">
                  <c:v>1132</c:v>
                </c:pt>
                <c:pt idx="371">
                  <c:v>1133</c:v>
                </c:pt>
                <c:pt idx="372">
                  <c:v>1134</c:v>
                </c:pt>
                <c:pt idx="373">
                  <c:v>1135</c:v>
                </c:pt>
                <c:pt idx="374">
                  <c:v>1136</c:v>
                </c:pt>
                <c:pt idx="375">
                  <c:v>1137</c:v>
                </c:pt>
                <c:pt idx="376">
                  <c:v>1138</c:v>
                </c:pt>
                <c:pt idx="377">
                  <c:v>1139</c:v>
                </c:pt>
                <c:pt idx="378">
                  <c:v>1140</c:v>
                </c:pt>
                <c:pt idx="379">
                  <c:v>1141</c:v>
                </c:pt>
                <c:pt idx="380">
                  <c:v>1142</c:v>
                </c:pt>
                <c:pt idx="381">
                  <c:v>1143</c:v>
                </c:pt>
                <c:pt idx="382">
                  <c:v>1144</c:v>
                </c:pt>
                <c:pt idx="383">
                  <c:v>1145</c:v>
                </c:pt>
                <c:pt idx="384">
                  <c:v>1146</c:v>
                </c:pt>
                <c:pt idx="385">
                  <c:v>1147</c:v>
                </c:pt>
                <c:pt idx="386">
                  <c:v>1148</c:v>
                </c:pt>
                <c:pt idx="387">
                  <c:v>1149</c:v>
                </c:pt>
                <c:pt idx="388">
                  <c:v>1150</c:v>
                </c:pt>
                <c:pt idx="389">
                  <c:v>1151</c:v>
                </c:pt>
                <c:pt idx="390">
                  <c:v>1152</c:v>
                </c:pt>
              </c:numCache>
            </c:numRef>
          </c:xVal>
          <c:yVal>
            <c:numRef>
              <c:f>Graph!$C$764:$C$1152</c:f>
              <c:numCache>
                <c:formatCode>General</c:formatCode>
                <c:ptCount val="389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5E-4AD6-9ADF-3A02273F6CB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Graph!$A$763:$A$1153</c:f>
              <c:numCache>
                <c:formatCode>General</c:formatCode>
                <c:ptCount val="391"/>
                <c:pt idx="0">
                  <c:v>762</c:v>
                </c:pt>
                <c:pt idx="1">
                  <c:v>763</c:v>
                </c:pt>
                <c:pt idx="2">
                  <c:v>764</c:v>
                </c:pt>
                <c:pt idx="3">
                  <c:v>765</c:v>
                </c:pt>
                <c:pt idx="4">
                  <c:v>766</c:v>
                </c:pt>
                <c:pt idx="5">
                  <c:v>767</c:v>
                </c:pt>
                <c:pt idx="6">
                  <c:v>768</c:v>
                </c:pt>
                <c:pt idx="7">
                  <c:v>769</c:v>
                </c:pt>
                <c:pt idx="8">
                  <c:v>770</c:v>
                </c:pt>
                <c:pt idx="9">
                  <c:v>771</c:v>
                </c:pt>
                <c:pt idx="10">
                  <c:v>772</c:v>
                </c:pt>
                <c:pt idx="11">
                  <c:v>773</c:v>
                </c:pt>
                <c:pt idx="12">
                  <c:v>774</c:v>
                </c:pt>
                <c:pt idx="13">
                  <c:v>775</c:v>
                </c:pt>
                <c:pt idx="14">
                  <c:v>776</c:v>
                </c:pt>
                <c:pt idx="15">
                  <c:v>777</c:v>
                </c:pt>
                <c:pt idx="16">
                  <c:v>778</c:v>
                </c:pt>
                <c:pt idx="17">
                  <c:v>779</c:v>
                </c:pt>
                <c:pt idx="18">
                  <c:v>780</c:v>
                </c:pt>
                <c:pt idx="19">
                  <c:v>781</c:v>
                </c:pt>
                <c:pt idx="20">
                  <c:v>782</c:v>
                </c:pt>
                <c:pt idx="21">
                  <c:v>783</c:v>
                </c:pt>
                <c:pt idx="22">
                  <c:v>784</c:v>
                </c:pt>
                <c:pt idx="23">
                  <c:v>785</c:v>
                </c:pt>
                <c:pt idx="24">
                  <c:v>786</c:v>
                </c:pt>
                <c:pt idx="25">
                  <c:v>787</c:v>
                </c:pt>
                <c:pt idx="26">
                  <c:v>788</c:v>
                </c:pt>
                <c:pt idx="27">
                  <c:v>789</c:v>
                </c:pt>
                <c:pt idx="28">
                  <c:v>790</c:v>
                </c:pt>
                <c:pt idx="29">
                  <c:v>791</c:v>
                </c:pt>
                <c:pt idx="30">
                  <c:v>792</c:v>
                </c:pt>
                <c:pt idx="31">
                  <c:v>793</c:v>
                </c:pt>
                <c:pt idx="32">
                  <c:v>794</c:v>
                </c:pt>
                <c:pt idx="33">
                  <c:v>795</c:v>
                </c:pt>
                <c:pt idx="34">
                  <c:v>796</c:v>
                </c:pt>
                <c:pt idx="35">
                  <c:v>797</c:v>
                </c:pt>
                <c:pt idx="36">
                  <c:v>798</c:v>
                </c:pt>
                <c:pt idx="37">
                  <c:v>799</c:v>
                </c:pt>
                <c:pt idx="38">
                  <c:v>800</c:v>
                </c:pt>
                <c:pt idx="39">
                  <c:v>801</c:v>
                </c:pt>
                <c:pt idx="40">
                  <c:v>802</c:v>
                </c:pt>
                <c:pt idx="41">
                  <c:v>803</c:v>
                </c:pt>
                <c:pt idx="42">
                  <c:v>804</c:v>
                </c:pt>
                <c:pt idx="43">
                  <c:v>805</c:v>
                </c:pt>
                <c:pt idx="44">
                  <c:v>806</c:v>
                </c:pt>
                <c:pt idx="45">
                  <c:v>807</c:v>
                </c:pt>
                <c:pt idx="46">
                  <c:v>808</c:v>
                </c:pt>
                <c:pt idx="47">
                  <c:v>809</c:v>
                </c:pt>
                <c:pt idx="48">
                  <c:v>810</c:v>
                </c:pt>
                <c:pt idx="49">
                  <c:v>811</c:v>
                </c:pt>
                <c:pt idx="50">
                  <c:v>812</c:v>
                </c:pt>
                <c:pt idx="51">
                  <c:v>813</c:v>
                </c:pt>
                <c:pt idx="52">
                  <c:v>814</c:v>
                </c:pt>
                <c:pt idx="53">
                  <c:v>815</c:v>
                </c:pt>
                <c:pt idx="54">
                  <c:v>816</c:v>
                </c:pt>
                <c:pt idx="55">
                  <c:v>817</c:v>
                </c:pt>
                <c:pt idx="56">
                  <c:v>818</c:v>
                </c:pt>
                <c:pt idx="57">
                  <c:v>819</c:v>
                </c:pt>
                <c:pt idx="58">
                  <c:v>820</c:v>
                </c:pt>
                <c:pt idx="59">
                  <c:v>821</c:v>
                </c:pt>
                <c:pt idx="60">
                  <c:v>822</c:v>
                </c:pt>
                <c:pt idx="61">
                  <c:v>823</c:v>
                </c:pt>
                <c:pt idx="62">
                  <c:v>824</c:v>
                </c:pt>
                <c:pt idx="63">
                  <c:v>825</c:v>
                </c:pt>
                <c:pt idx="64">
                  <c:v>826</c:v>
                </c:pt>
                <c:pt idx="65">
                  <c:v>827</c:v>
                </c:pt>
                <c:pt idx="66">
                  <c:v>828</c:v>
                </c:pt>
                <c:pt idx="67">
                  <c:v>829</c:v>
                </c:pt>
                <c:pt idx="68">
                  <c:v>830</c:v>
                </c:pt>
                <c:pt idx="69">
                  <c:v>831</c:v>
                </c:pt>
                <c:pt idx="70">
                  <c:v>832</c:v>
                </c:pt>
                <c:pt idx="71">
                  <c:v>833</c:v>
                </c:pt>
                <c:pt idx="72">
                  <c:v>834</c:v>
                </c:pt>
                <c:pt idx="73">
                  <c:v>835</c:v>
                </c:pt>
                <c:pt idx="74">
                  <c:v>836</c:v>
                </c:pt>
                <c:pt idx="75">
                  <c:v>837</c:v>
                </c:pt>
                <c:pt idx="76">
                  <c:v>838</c:v>
                </c:pt>
                <c:pt idx="77">
                  <c:v>839</c:v>
                </c:pt>
                <c:pt idx="78">
                  <c:v>840</c:v>
                </c:pt>
                <c:pt idx="79">
                  <c:v>841</c:v>
                </c:pt>
                <c:pt idx="80">
                  <c:v>842</c:v>
                </c:pt>
                <c:pt idx="81">
                  <c:v>843</c:v>
                </c:pt>
                <c:pt idx="82">
                  <c:v>844</c:v>
                </c:pt>
                <c:pt idx="83">
                  <c:v>845</c:v>
                </c:pt>
                <c:pt idx="84">
                  <c:v>846</c:v>
                </c:pt>
                <c:pt idx="85">
                  <c:v>847</c:v>
                </c:pt>
                <c:pt idx="86">
                  <c:v>848</c:v>
                </c:pt>
                <c:pt idx="87">
                  <c:v>849</c:v>
                </c:pt>
                <c:pt idx="88">
                  <c:v>850</c:v>
                </c:pt>
                <c:pt idx="89">
                  <c:v>851</c:v>
                </c:pt>
                <c:pt idx="90">
                  <c:v>852</c:v>
                </c:pt>
                <c:pt idx="91">
                  <c:v>853</c:v>
                </c:pt>
                <c:pt idx="92">
                  <c:v>854</c:v>
                </c:pt>
                <c:pt idx="93">
                  <c:v>855</c:v>
                </c:pt>
                <c:pt idx="94">
                  <c:v>856</c:v>
                </c:pt>
                <c:pt idx="95">
                  <c:v>857</c:v>
                </c:pt>
                <c:pt idx="96">
                  <c:v>858</c:v>
                </c:pt>
                <c:pt idx="97">
                  <c:v>859</c:v>
                </c:pt>
                <c:pt idx="98">
                  <c:v>860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865</c:v>
                </c:pt>
                <c:pt idx="104">
                  <c:v>866</c:v>
                </c:pt>
                <c:pt idx="105">
                  <c:v>867</c:v>
                </c:pt>
                <c:pt idx="106">
                  <c:v>868</c:v>
                </c:pt>
                <c:pt idx="107">
                  <c:v>869</c:v>
                </c:pt>
                <c:pt idx="108">
                  <c:v>870</c:v>
                </c:pt>
                <c:pt idx="109">
                  <c:v>871</c:v>
                </c:pt>
                <c:pt idx="110">
                  <c:v>872</c:v>
                </c:pt>
                <c:pt idx="111">
                  <c:v>873</c:v>
                </c:pt>
                <c:pt idx="112">
                  <c:v>874</c:v>
                </c:pt>
                <c:pt idx="113">
                  <c:v>875</c:v>
                </c:pt>
                <c:pt idx="114">
                  <c:v>876</c:v>
                </c:pt>
                <c:pt idx="115">
                  <c:v>877</c:v>
                </c:pt>
                <c:pt idx="116">
                  <c:v>878</c:v>
                </c:pt>
                <c:pt idx="117">
                  <c:v>879</c:v>
                </c:pt>
                <c:pt idx="118">
                  <c:v>880</c:v>
                </c:pt>
                <c:pt idx="119">
                  <c:v>881</c:v>
                </c:pt>
                <c:pt idx="120">
                  <c:v>882</c:v>
                </c:pt>
                <c:pt idx="121">
                  <c:v>883</c:v>
                </c:pt>
                <c:pt idx="122">
                  <c:v>884</c:v>
                </c:pt>
                <c:pt idx="123">
                  <c:v>885</c:v>
                </c:pt>
                <c:pt idx="124">
                  <c:v>886</c:v>
                </c:pt>
                <c:pt idx="125">
                  <c:v>887</c:v>
                </c:pt>
                <c:pt idx="126">
                  <c:v>888</c:v>
                </c:pt>
                <c:pt idx="127">
                  <c:v>889</c:v>
                </c:pt>
                <c:pt idx="128">
                  <c:v>890</c:v>
                </c:pt>
                <c:pt idx="129">
                  <c:v>891</c:v>
                </c:pt>
                <c:pt idx="130">
                  <c:v>892</c:v>
                </c:pt>
                <c:pt idx="131">
                  <c:v>893</c:v>
                </c:pt>
                <c:pt idx="132">
                  <c:v>894</c:v>
                </c:pt>
                <c:pt idx="133">
                  <c:v>895</c:v>
                </c:pt>
                <c:pt idx="134">
                  <c:v>896</c:v>
                </c:pt>
                <c:pt idx="135">
                  <c:v>897</c:v>
                </c:pt>
                <c:pt idx="136">
                  <c:v>898</c:v>
                </c:pt>
                <c:pt idx="137">
                  <c:v>899</c:v>
                </c:pt>
                <c:pt idx="138">
                  <c:v>900</c:v>
                </c:pt>
                <c:pt idx="139">
                  <c:v>901</c:v>
                </c:pt>
                <c:pt idx="140">
                  <c:v>902</c:v>
                </c:pt>
                <c:pt idx="141">
                  <c:v>903</c:v>
                </c:pt>
                <c:pt idx="142">
                  <c:v>904</c:v>
                </c:pt>
                <c:pt idx="143">
                  <c:v>905</c:v>
                </c:pt>
                <c:pt idx="144">
                  <c:v>906</c:v>
                </c:pt>
                <c:pt idx="145">
                  <c:v>907</c:v>
                </c:pt>
                <c:pt idx="146">
                  <c:v>908</c:v>
                </c:pt>
                <c:pt idx="147">
                  <c:v>909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913</c:v>
                </c:pt>
                <c:pt idx="152">
                  <c:v>914</c:v>
                </c:pt>
                <c:pt idx="153">
                  <c:v>915</c:v>
                </c:pt>
                <c:pt idx="154">
                  <c:v>916</c:v>
                </c:pt>
                <c:pt idx="155">
                  <c:v>917</c:v>
                </c:pt>
                <c:pt idx="156">
                  <c:v>918</c:v>
                </c:pt>
                <c:pt idx="157">
                  <c:v>919</c:v>
                </c:pt>
                <c:pt idx="158">
                  <c:v>920</c:v>
                </c:pt>
                <c:pt idx="159">
                  <c:v>921</c:v>
                </c:pt>
                <c:pt idx="160">
                  <c:v>922</c:v>
                </c:pt>
                <c:pt idx="161">
                  <c:v>923</c:v>
                </c:pt>
                <c:pt idx="162">
                  <c:v>924</c:v>
                </c:pt>
                <c:pt idx="163">
                  <c:v>925</c:v>
                </c:pt>
                <c:pt idx="164">
                  <c:v>926</c:v>
                </c:pt>
                <c:pt idx="165">
                  <c:v>927</c:v>
                </c:pt>
                <c:pt idx="166">
                  <c:v>928</c:v>
                </c:pt>
                <c:pt idx="167">
                  <c:v>929</c:v>
                </c:pt>
                <c:pt idx="168">
                  <c:v>930</c:v>
                </c:pt>
                <c:pt idx="169">
                  <c:v>931</c:v>
                </c:pt>
                <c:pt idx="170">
                  <c:v>932</c:v>
                </c:pt>
                <c:pt idx="171">
                  <c:v>933</c:v>
                </c:pt>
                <c:pt idx="172">
                  <c:v>934</c:v>
                </c:pt>
                <c:pt idx="173">
                  <c:v>935</c:v>
                </c:pt>
                <c:pt idx="174">
                  <c:v>936</c:v>
                </c:pt>
                <c:pt idx="175">
                  <c:v>937</c:v>
                </c:pt>
                <c:pt idx="176">
                  <c:v>938</c:v>
                </c:pt>
                <c:pt idx="177">
                  <c:v>939</c:v>
                </c:pt>
                <c:pt idx="178">
                  <c:v>940</c:v>
                </c:pt>
                <c:pt idx="179">
                  <c:v>941</c:v>
                </c:pt>
                <c:pt idx="180">
                  <c:v>942</c:v>
                </c:pt>
                <c:pt idx="181">
                  <c:v>943</c:v>
                </c:pt>
                <c:pt idx="182">
                  <c:v>944</c:v>
                </c:pt>
                <c:pt idx="183">
                  <c:v>945</c:v>
                </c:pt>
                <c:pt idx="184">
                  <c:v>946</c:v>
                </c:pt>
                <c:pt idx="185">
                  <c:v>947</c:v>
                </c:pt>
                <c:pt idx="186">
                  <c:v>948</c:v>
                </c:pt>
                <c:pt idx="187">
                  <c:v>949</c:v>
                </c:pt>
                <c:pt idx="188">
                  <c:v>950</c:v>
                </c:pt>
                <c:pt idx="189">
                  <c:v>951</c:v>
                </c:pt>
                <c:pt idx="190">
                  <c:v>952</c:v>
                </c:pt>
                <c:pt idx="191">
                  <c:v>953</c:v>
                </c:pt>
                <c:pt idx="192">
                  <c:v>954</c:v>
                </c:pt>
                <c:pt idx="193">
                  <c:v>955</c:v>
                </c:pt>
                <c:pt idx="194">
                  <c:v>956</c:v>
                </c:pt>
                <c:pt idx="195">
                  <c:v>957</c:v>
                </c:pt>
                <c:pt idx="196">
                  <c:v>958</c:v>
                </c:pt>
                <c:pt idx="197">
                  <c:v>959</c:v>
                </c:pt>
                <c:pt idx="198">
                  <c:v>960</c:v>
                </c:pt>
                <c:pt idx="199">
                  <c:v>961</c:v>
                </c:pt>
                <c:pt idx="200">
                  <c:v>962</c:v>
                </c:pt>
                <c:pt idx="201">
                  <c:v>963</c:v>
                </c:pt>
                <c:pt idx="202">
                  <c:v>964</c:v>
                </c:pt>
                <c:pt idx="203">
                  <c:v>965</c:v>
                </c:pt>
                <c:pt idx="204">
                  <c:v>966</c:v>
                </c:pt>
                <c:pt idx="205">
                  <c:v>967</c:v>
                </c:pt>
                <c:pt idx="206">
                  <c:v>968</c:v>
                </c:pt>
                <c:pt idx="207">
                  <c:v>969</c:v>
                </c:pt>
                <c:pt idx="208">
                  <c:v>970</c:v>
                </c:pt>
                <c:pt idx="209">
                  <c:v>971</c:v>
                </c:pt>
                <c:pt idx="210">
                  <c:v>972</c:v>
                </c:pt>
                <c:pt idx="211">
                  <c:v>973</c:v>
                </c:pt>
                <c:pt idx="212">
                  <c:v>974</c:v>
                </c:pt>
                <c:pt idx="213">
                  <c:v>975</c:v>
                </c:pt>
                <c:pt idx="214">
                  <c:v>976</c:v>
                </c:pt>
                <c:pt idx="215">
                  <c:v>977</c:v>
                </c:pt>
                <c:pt idx="216">
                  <c:v>978</c:v>
                </c:pt>
                <c:pt idx="217">
                  <c:v>979</c:v>
                </c:pt>
                <c:pt idx="218">
                  <c:v>980</c:v>
                </c:pt>
                <c:pt idx="219">
                  <c:v>981</c:v>
                </c:pt>
                <c:pt idx="220">
                  <c:v>982</c:v>
                </c:pt>
                <c:pt idx="221">
                  <c:v>983</c:v>
                </c:pt>
                <c:pt idx="222">
                  <c:v>984</c:v>
                </c:pt>
                <c:pt idx="223">
                  <c:v>985</c:v>
                </c:pt>
                <c:pt idx="224">
                  <c:v>986</c:v>
                </c:pt>
                <c:pt idx="225">
                  <c:v>987</c:v>
                </c:pt>
                <c:pt idx="226">
                  <c:v>988</c:v>
                </c:pt>
                <c:pt idx="227">
                  <c:v>989</c:v>
                </c:pt>
                <c:pt idx="228">
                  <c:v>990</c:v>
                </c:pt>
                <c:pt idx="229">
                  <c:v>991</c:v>
                </c:pt>
                <c:pt idx="230">
                  <c:v>992</c:v>
                </c:pt>
                <c:pt idx="231">
                  <c:v>993</c:v>
                </c:pt>
                <c:pt idx="232">
                  <c:v>994</c:v>
                </c:pt>
                <c:pt idx="233">
                  <c:v>995</c:v>
                </c:pt>
                <c:pt idx="234">
                  <c:v>996</c:v>
                </c:pt>
                <c:pt idx="235">
                  <c:v>997</c:v>
                </c:pt>
                <c:pt idx="236">
                  <c:v>998</c:v>
                </c:pt>
                <c:pt idx="237">
                  <c:v>999</c:v>
                </c:pt>
                <c:pt idx="238">
                  <c:v>1000</c:v>
                </c:pt>
                <c:pt idx="239">
                  <c:v>1001</c:v>
                </c:pt>
                <c:pt idx="240">
                  <c:v>1002</c:v>
                </c:pt>
                <c:pt idx="241">
                  <c:v>1003</c:v>
                </c:pt>
                <c:pt idx="242">
                  <c:v>1004</c:v>
                </c:pt>
                <c:pt idx="243">
                  <c:v>1005</c:v>
                </c:pt>
                <c:pt idx="244">
                  <c:v>1006</c:v>
                </c:pt>
                <c:pt idx="245">
                  <c:v>1007</c:v>
                </c:pt>
                <c:pt idx="246">
                  <c:v>1008</c:v>
                </c:pt>
                <c:pt idx="247">
                  <c:v>1009</c:v>
                </c:pt>
                <c:pt idx="248">
                  <c:v>1010</c:v>
                </c:pt>
                <c:pt idx="249">
                  <c:v>1011</c:v>
                </c:pt>
                <c:pt idx="250">
                  <c:v>1012</c:v>
                </c:pt>
                <c:pt idx="251">
                  <c:v>1013</c:v>
                </c:pt>
                <c:pt idx="252">
                  <c:v>1014</c:v>
                </c:pt>
                <c:pt idx="253">
                  <c:v>1015</c:v>
                </c:pt>
                <c:pt idx="254">
                  <c:v>1016</c:v>
                </c:pt>
                <c:pt idx="255">
                  <c:v>1017</c:v>
                </c:pt>
                <c:pt idx="256">
                  <c:v>1018</c:v>
                </c:pt>
                <c:pt idx="257">
                  <c:v>1019</c:v>
                </c:pt>
                <c:pt idx="258">
                  <c:v>1020</c:v>
                </c:pt>
                <c:pt idx="259">
                  <c:v>1021</c:v>
                </c:pt>
                <c:pt idx="260">
                  <c:v>1022</c:v>
                </c:pt>
                <c:pt idx="261">
                  <c:v>1023</c:v>
                </c:pt>
                <c:pt idx="262">
                  <c:v>1024</c:v>
                </c:pt>
                <c:pt idx="263">
                  <c:v>1025</c:v>
                </c:pt>
                <c:pt idx="264">
                  <c:v>1026</c:v>
                </c:pt>
                <c:pt idx="265">
                  <c:v>1027</c:v>
                </c:pt>
                <c:pt idx="266">
                  <c:v>1028</c:v>
                </c:pt>
                <c:pt idx="267">
                  <c:v>1029</c:v>
                </c:pt>
                <c:pt idx="268">
                  <c:v>1030</c:v>
                </c:pt>
                <c:pt idx="269">
                  <c:v>1031</c:v>
                </c:pt>
                <c:pt idx="270">
                  <c:v>1032</c:v>
                </c:pt>
                <c:pt idx="271">
                  <c:v>1033</c:v>
                </c:pt>
                <c:pt idx="272">
                  <c:v>1034</c:v>
                </c:pt>
                <c:pt idx="273">
                  <c:v>1035</c:v>
                </c:pt>
                <c:pt idx="274">
                  <c:v>1036</c:v>
                </c:pt>
                <c:pt idx="275">
                  <c:v>1037</c:v>
                </c:pt>
                <c:pt idx="276">
                  <c:v>1038</c:v>
                </c:pt>
                <c:pt idx="277">
                  <c:v>1039</c:v>
                </c:pt>
                <c:pt idx="278">
                  <c:v>1040</c:v>
                </c:pt>
                <c:pt idx="279">
                  <c:v>1041</c:v>
                </c:pt>
                <c:pt idx="280">
                  <c:v>1042</c:v>
                </c:pt>
                <c:pt idx="281">
                  <c:v>1043</c:v>
                </c:pt>
                <c:pt idx="282">
                  <c:v>1044</c:v>
                </c:pt>
                <c:pt idx="283">
                  <c:v>1045</c:v>
                </c:pt>
                <c:pt idx="284">
                  <c:v>1046</c:v>
                </c:pt>
                <c:pt idx="285">
                  <c:v>1047</c:v>
                </c:pt>
                <c:pt idx="286">
                  <c:v>1048</c:v>
                </c:pt>
                <c:pt idx="287">
                  <c:v>1049</c:v>
                </c:pt>
                <c:pt idx="288">
                  <c:v>1050</c:v>
                </c:pt>
                <c:pt idx="289">
                  <c:v>1051</c:v>
                </c:pt>
                <c:pt idx="290">
                  <c:v>1052</c:v>
                </c:pt>
                <c:pt idx="291">
                  <c:v>1053</c:v>
                </c:pt>
                <c:pt idx="292">
                  <c:v>1054</c:v>
                </c:pt>
                <c:pt idx="293">
                  <c:v>1055</c:v>
                </c:pt>
                <c:pt idx="294">
                  <c:v>1056</c:v>
                </c:pt>
                <c:pt idx="295">
                  <c:v>1057</c:v>
                </c:pt>
                <c:pt idx="296">
                  <c:v>1058</c:v>
                </c:pt>
                <c:pt idx="297">
                  <c:v>1059</c:v>
                </c:pt>
                <c:pt idx="298">
                  <c:v>1060</c:v>
                </c:pt>
                <c:pt idx="299">
                  <c:v>1061</c:v>
                </c:pt>
                <c:pt idx="300">
                  <c:v>1062</c:v>
                </c:pt>
                <c:pt idx="301">
                  <c:v>1063</c:v>
                </c:pt>
                <c:pt idx="302">
                  <c:v>1064</c:v>
                </c:pt>
                <c:pt idx="303">
                  <c:v>1065</c:v>
                </c:pt>
                <c:pt idx="304">
                  <c:v>1066</c:v>
                </c:pt>
                <c:pt idx="305">
                  <c:v>1067</c:v>
                </c:pt>
                <c:pt idx="306">
                  <c:v>1068</c:v>
                </c:pt>
                <c:pt idx="307">
                  <c:v>1069</c:v>
                </c:pt>
                <c:pt idx="308">
                  <c:v>1070</c:v>
                </c:pt>
                <c:pt idx="309">
                  <c:v>1071</c:v>
                </c:pt>
                <c:pt idx="310">
                  <c:v>1072</c:v>
                </c:pt>
                <c:pt idx="311">
                  <c:v>1073</c:v>
                </c:pt>
                <c:pt idx="312">
                  <c:v>1074</c:v>
                </c:pt>
                <c:pt idx="313">
                  <c:v>1075</c:v>
                </c:pt>
                <c:pt idx="314">
                  <c:v>1076</c:v>
                </c:pt>
                <c:pt idx="315">
                  <c:v>1077</c:v>
                </c:pt>
                <c:pt idx="316">
                  <c:v>1078</c:v>
                </c:pt>
                <c:pt idx="317">
                  <c:v>1079</c:v>
                </c:pt>
                <c:pt idx="318">
                  <c:v>1080</c:v>
                </c:pt>
                <c:pt idx="319">
                  <c:v>1081</c:v>
                </c:pt>
                <c:pt idx="320">
                  <c:v>1082</c:v>
                </c:pt>
                <c:pt idx="321">
                  <c:v>1083</c:v>
                </c:pt>
                <c:pt idx="322">
                  <c:v>1084</c:v>
                </c:pt>
                <c:pt idx="323">
                  <c:v>1085</c:v>
                </c:pt>
                <c:pt idx="324">
                  <c:v>1086</c:v>
                </c:pt>
                <c:pt idx="325">
                  <c:v>1087</c:v>
                </c:pt>
                <c:pt idx="326">
                  <c:v>1088</c:v>
                </c:pt>
                <c:pt idx="327">
                  <c:v>1089</c:v>
                </c:pt>
                <c:pt idx="328">
                  <c:v>1090</c:v>
                </c:pt>
                <c:pt idx="329">
                  <c:v>1091</c:v>
                </c:pt>
                <c:pt idx="330">
                  <c:v>1092</c:v>
                </c:pt>
                <c:pt idx="331">
                  <c:v>1093</c:v>
                </c:pt>
                <c:pt idx="332">
                  <c:v>1094</c:v>
                </c:pt>
                <c:pt idx="333">
                  <c:v>1095</c:v>
                </c:pt>
                <c:pt idx="334">
                  <c:v>1096</c:v>
                </c:pt>
                <c:pt idx="335">
                  <c:v>1097</c:v>
                </c:pt>
                <c:pt idx="336">
                  <c:v>1098</c:v>
                </c:pt>
                <c:pt idx="337">
                  <c:v>1099</c:v>
                </c:pt>
                <c:pt idx="338">
                  <c:v>1100</c:v>
                </c:pt>
                <c:pt idx="339">
                  <c:v>1101</c:v>
                </c:pt>
                <c:pt idx="340">
                  <c:v>1102</c:v>
                </c:pt>
                <c:pt idx="341">
                  <c:v>1103</c:v>
                </c:pt>
                <c:pt idx="342">
                  <c:v>1104</c:v>
                </c:pt>
                <c:pt idx="343">
                  <c:v>1105</c:v>
                </c:pt>
                <c:pt idx="344">
                  <c:v>1106</c:v>
                </c:pt>
                <c:pt idx="345">
                  <c:v>1107</c:v>
                </c:pt>
                <c:pt idx="346">
                  <c:v>1108</c:v>
                </c:pt>
                <c:pt idx="347">
                  <c:v>1109</c:v>
                </c:pt>
                <c:pt idx="348">
                  <c:v>1110</c:v>
                </c:pt>
                <c:pt idx="349">
                  <c:v>1111</c:v>
                </c:pt>
                <c:pt idx="350">
                  <c:v>1112</c:v>
                </c:pt>
                <c:pt idx="351">
                  <c:v>1113</c:v>
                </c:pt>
                <c:pt idx="352">
                  <c:v>1114</c:v>
                </c:pt>
                <c:pt idx="353">
                  <c:v>1115</c:v>
                </c:pt>
                <c:pt idx="354">
                  <c:v>1116</c:v>
                </c:pt>
                <c:pt idx="355">
                  <c:v>1117</c:v>
                </c:pt>
                <c:pt idx="356">
                  <c:v>1118</c:v>
                </c:pt>
                <c:pt idx="357">
                  <c:v>1119</c:v>
                </c:pt>
                <c:pt idx="358">
                  <c:v>1120</c:v>
                </c:pt>
                <c:pt idx="359">
                  <c:v>1121</c:v>
                </c:pt>
                <c:pt idx="360">
                  <c:v>1122</c:v>
                </c:pt>
                <c:pt idx="361">
                  <c:v>1123</c:v>
                </c:pt>
                <c:pt idx="362">
                  <c:v>1124</c:v>
                </c:pt>
                <c:pt idx="363">
                  <c:v>1125</c:v>
                </c:pt>
                <c:pt idx="364">
                  <c:v>1126</c:v>
                </c:pt>
                <c:pt idx="365">
                  <c:v>1127</c:v>
                </c:pt>
                <c:pt idx="366">
                  <c:v>1128</c:v>
                </c:pt>
                <c:pt idx="367">
                  <c:v>1129</c:v>
                </c:pt>
                <c:pt idx="368">
                  <c:v>1130</c:v>
                </c:pt>
                <c:pt idx="369">
                  <c:v>1131</c:v>
                </c:pt>
                <c:pt idx="370">
                  <c:v>1132</c:v>
                </c:pt>
                <c:pt idx="371">
                  <c:v>1133</c:v>
                </c:pt>
                <c:pt idx="372">
                  <c:v>1134</c:v>
                </c:pt>
                <c:pt idx="373">
                  <c:v>1135</c:v>
                </c:pt>
                <c:pt idx="374">
                  <c:v>1136</c:v>
                </c:pt>
                <c:pt idx="375">
                  <c:v>1137</c:v>
                </c:pt>
                <c:pt idx="376">
                  <c:v>1138</c:v>
                </c:pt>
                <c:pt idx="377">
                  <c:v>1139</c:v>
                </c:pt>
                <c:pt idx="378">
                  <c:v>1140</c:v>
                </c:pt>
                <c:pt idx="379">
                  <c:v>1141</c:v>
                </c:pt>
                <c:pt idx="380">
                  <c:v>1142</c:v>
                </c:pt>
                <c:pt idx="381">
                  <c:v>1143</c:v>
                </c:pt>
                <c:pt idx="382">
                  <c:v>1144</c:v>
                </c:pt>
                <c:pt idx="383">
                  <c:v>1145</c:v>
                </c:pt>
                <c:pt idx="384">
                  <c:v>1146</c:v>
                </c:pt>
                <c:pt idx="385">
                  <c:v>1147</c:v>
                </c:pt>
                <c:pt idx="386">
                  <c:v>1148</c:v>
                </c:pt>
                <c:pt idx="387">
                  <c:v>1149</c:v>
                </c:pt>
                <c:pt idx="388">
                  <c:v>1150</c:v>
                </c:pt>
                <c:pt idx="389">
                  <c:v>1151</c:v>
                </c:pt>
                <c:pt idx="390">
                  <c:v>1152</c:v>
                </c:pt>
              </c:numCache>
            </c:numRef>
          </c:xVal>
          <c:yVal>
            <c:numRef>
              <c:f>Graph!$E$764:$E$1152</c:f>
              <c:numCache>
                <c:formatCode>General</c:formatCode>
                <c:ptCount val="389"/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5E-4AD6-9ADF-3A02273F6CB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Graph!$A$763:$A$1153</c:f>
              <c:numCache>
                <c:formatCode>General</c:formatCode>
                <c:ptCount val="391"/>
                <c:pt idx="0">
                  <c:v>762</c:v>
                </c:pt>
                <c:pt idx="1">
                  <c:v>763</c:v>
                </c:pt>
                <c:pt idx="2">
                  <c:v>764</c:v>
                </c:pt>
                <c:pt idx="3">
                  <c:v>765</c:v>
                </c:pt>
                <c:pt idx="4">
                  <c:v>766</c:v>
                </c:pt>
                <c:pt idx="5">
                  <c:v>767</c:v>
                </c:pt>
                <c:pt idx="6">
                  <c:v>768</c:v>
                </c:pt>
                <c:pt idx="7">
                  <c:v>769</c:v>
                </c:pt>
                <c:pt idx="8">
                  <c:v>770</c:v>
                </c:pt>
                <c:pt idx="9">
                  <c:v>771</c:v>
                </c:pt>
                <c:pt idx="10">
                  <c:v>772</c:v>
                </c:pt>
                <c:pt idx="11">
                  <c:v>773</c:v>
                </c:pt>
                <c:pt idx="12">
                  <c:v>774</c:v>
                </c:pt>
                <c:pt idx="13">
                  <c:v>775</c:v>
                </c:pt>
                <c:pt idx="14">
                  <c:v>776</c:v>
                </c:pt>
                <c:pt idx="15">
                  <c:v>777</c:v>
                </c:pt>
                <c:pt idx="16">
                  <c:v>778</c:v>
                </c:pt>
                <c:pt idx="17">
                  <c:v>779</c:v>
                </c:pt>
                <c:pt idx="18">
                  <c:v>780</c:v>
                </c:pt>
                <c:pt idx="19">
                  <c:v>781</c:v>
                </c:pt>
                <c:pt idx="20">
                  <c:v>782</c:v>
                </c:pt>
                <c:pt idx="21">
                  <c:v>783</c:v>
                </c:pt>
                <c:pt idx="22">
                  <c:v>784</c:v>
                </c:pt>
                <c:pt idx="23">
                  <c:v>785</c:v>
                </c:pt>
                <c:pt idx="24">
                  <c:v>786</c:v>
                </c:pt>
                <c:pt idx="25">
                  <c:v>787</c:v>
                </c:pt>
                <c:pt idx="26">
                  <c:v>788</c:v>
                </c:pt>
                <c:pt idx="27">
                  <c:v>789</c:v>
                </c:pt>
                <c:pt idx="28">
                  <c:v>790</c:v>
                </c:pt>
                <c:pt idx="29">
                  <c:v>791</c:v>
                </c:pt>
                <c:pt idx="30">
                  <c:v>792</c:v>
                </c:pt>
                <c:pt idx="31">
                  <c:v>793</c:v>
                </c:pt>
                <c:pt idx="32">
                  <c:v>794</c:v>
                </c:pt>
                <c:pt idx="33">
                  <c:v>795</c:v>
                </c:pt>
                <c:pt idx="34">
                  <c:v>796</c:v>
                </c:pt>
                <c:pt idx="35">
                  <c:v>797</c:v>
                </c:pt>
                <c:pt idx="36">
                  <c:v>798</c:v>
                </c:pt>
                <c:pt idx="37">
                  <c:v>799</c:v>
                </c:pt>
                <c:pt idx="38">
                  <c:v>800</c:v>
                </c:pt>
                <c:pt idx="39">
                  <c:v>801</c:v>
                </c:pt>
                <c:pt idx="40">
                  <c:v>802</c:v>
                </c:pt>
                <c:pt idx="41">
                  <c:v>803</c:v>
                </c:pt>
                <c:pt idx="42">
                  <c:v>804</c:v>
                </c:pt>
                <c:pt idx="43">
                  <c:v>805</c:v>
                </c:pt>
                <c:pt idx="44">
                  <c:v>806</c:v>
                </c:pt>
                <c:pt idx="45">
                  <c:v>807</c:v>
                </c:pt>
                <c:pt idx="46">
                  <c:v>808</c:v>
                </c:pt>
                <c:pt idx="47">
                  <c:v>809</c:v>
                </c:pt>
                <c:pt idx="48">
                  <c:v>810</c:v>
                </c:pt>
                <c:pt idx="49">
                  <c:v>811</c:v>
                </c:pt>
                <c:pt idx="50">
                  <c:v>812</c:v>
                </c:pt>
                <c:pt idx="51">
                  <c:v>813</c:v>
                </c:pt>
                <c:pt idx="52">
                  <c:v>814</c:v>
                </c:pt>
                <c:pt idx="53">
                  <c:v>815</c:v>
                </c:pt>
                <c:pt idx="54">
                  <c:v>816</c:v>
                </c:pt>
                <c:pt idx="55">
                  <c:v>817</c:v>
                </c:pt>
                <c:pt idx="56">
                  <c:v>818</c:v>
                </c:pt>
                <c:pt idx="57">
                  <c:v>819</c:v>
                </c:pt>
                <c:pt idx="58">
                  <c:v>820</c:v>
                </c:pt>
                <c:pt idx="59">
                  <c:v>821</c:v>
                </c:pt>
                <c:pt idx="60">
                  <c:v>822</c:v>
                </c:pt>
                <c:pt idx="61">
                  <c:v>823</c:v>
                </c:pt>
                <c:pt idx="62">
                  <c:v>824</c:v>
                </c:pt>
                <c:pt idx="63">
                  <c:v>825</c:v>
                </c:pt>
                <c:pt idx="64">
                  <c:v>826</c:v>
                </c:pt>
                <c:pt idx="65">
                  <c:v>827</c:v>
                </c:pt>
                <c:pt idx="66">
                  <c:v>828</c:v>
                </c:pt>
                <c:pt idx="67">
                  <c:v>829</c:v>
                </c:pt>
                <c:pt idx="68">
                  <c:v>830</c:v>
                </c:pt>
                <c:pt idx="69">
                  <c:v>831</c:v>
                </c:pt>
                <c:pt idx="70">
                  <c:v>832</c:v>
                </c:pt>
                <c:pt idx="71">
                  <c:v>833</c:v>
                </c:pt>
                <c:pt idx="72">
                  <c:v>834</c:v>
                </c:pt>
                <c:pt idx="73">
                  <c:v>835</c:v>
                </c:pt>
                <c:pt idx="74">
                  <c:v>836</c:v>
                </c:pt>
                <c:pt idx="75">
                  <c:v>837</c:v>
                </c:pt>
                <c:pt idx="76">
                  <c:v>838</c:v>
                </c:pt>
                <c:pt idx="77">
                  <c:v>839</c:v>
                </c:pt>
                <c:pt idx="78">
                  <c:v>840</c:v>
                </c:pt>
                <c:pt idx="79">
                  <c:v>841</c:v>
                </c:pt>
                <c:pt idx="80">
                  <c:v>842</c:v>
                </c:pt>
                <c:pt idx="81">
                  <c:v>843</c:v>
                </c:pt>
                <c:pt idx="82">
                  <c:v>844</c:v>
                </c:pt>
                <c:pt idx="83">
                  <c:v>845</c:v>
                </c:pt>
                <c:pt idx="84">
                  <c:v>846</c:v>
                </c:pt>
                <c:pt idx="85">
                  <c:v>847</c:v>
                </c:pt>
                <c:pt idx="86">
                  <c:v>848</c:v>
                </c:pt>
                <c:pt idx="87">
                  <c:v>849</c:v>
                </c:pt>
                <c:pt idx="88">
                  <c:v>850</c:v>
                </c:pt>
                <c:pt idx="89">
                  <c:v>851</c:v>
                </c:pt>
                <c:pt idx="90">
                  <c:v>852</c:v>
                </c:pt>
                <c:pt idx="91">
                  <c:v>853</c:v>
                </c:pt>
                <c:pt idx="92">
                  <c:v>854</c:v>
                </c:pt>
                <c:pt idx="93">
                  <c:v>855</c:v>
                </c:pt>
                <c:pt idx="94">
                  <c:v>856</c:v>
                </c:pt>
                <c:pt idx="95">
                  <c:v>857</c:v>
                </c:pt>
                <c:pt idx="96">
                  <c:v>858</c:v>
                </c:pt>
                <c:pt idx="97">
                  <c:v>859</c:v>
                </c:pt>
                <c:pt idx="98">
                  <c:v>860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865</c:v>
                </c:pt>
                <c:pt idx="104">
                  <c:v>866</c:v>
                </c:pt>
                <c:pt idx="105">
                  <c:v>867</c:v>
                </c:pt>
                <c:pt idx="106">
                  <c:v>868</c:v>
                </c:pt>
                <c:pt idx="107">
                  <c:v>869</c:v>
                </c:pt>
                <c:pt idx="108">
                  <c:v>870</c:v>
                </c:pt>
                <c:pt idx="109">
                  <c:v>871</c:v>
                </c:pt>
                <c:pt idx="110">
                  <c:v>872</c:v>
                </c:pt>
                <c:pt idx="111">
                  <c:v>873</c:v>
                </c:pt>
                <c:pt idx="112">
                  <c:v>874</c:v>
                </c:pt>
                <c:pt idx="113">
                  <c:v>875</c:v>
                </c:pt>
                <c:pt idx="114">
                  <c:v>876</c:v>
                </c:pt>
                <c:pt idx="115">
                  <c:v>877</c:v>
                </c:pt>
                <c:pt idx="116">
                  <c:v>878</c:v>
                </c:pt>
                <c:pt idx="117">
                  <c:v>879</c:v>
                </c:pt>
                <c:pt idx="118">
                  <c:v>880</c:v>
                </c:pt>
                <c:pt idx="119">
                  <c:v>881</c:v>
                </c:pt>
                <c:pt idx="120">
                  <c:v>882</c:v>
                </c:pt>
                <c:pt idx="121">
                  <c:v>883</c:v>
                </c:pt>
                <c:pt idx="122">
                  <c:v>884</c:v>
                </c:pt>
                <c:pt idx="123">
                  <c:v>885</c:v>
                </c:pt>
                <c:pt idx="124">
                  <c:v>886</c:v>
                </c:pt>
                <c:pt idx="125">
                  <c:v>887</c:v>
                </c:pt>
                <c:pt idx="126">
                  <c:v>888</c:v>
                </c:pt>
                <c:pt idx="127">
                  <c:v>889</c:v>
                </c:pt>
                <c:pt idx="128">
                  <c:v>890</c:v>
                </c:pt>
                <c:pt idx="129">
                  <c:v>891</c:v>
                </c:pt>
                <c:pt idx="130">
                  <c:v>892</c:v>
                </c:pt>
                <c:pt idx="131">
                  <c:v>893</c:v>
                </c:pt>
                <c:pt idx="132">
                  <c:v>894</c:v>
                </c:pt>
                <c:pt idx="133">
                  <c:v>895</c:v>
                </c:pt>
                <c:pt idx="134">
                  <c:v>896</c:v>
                </c:pt>
                <c:pt idx="135">
                  <c:v>897</c:v>
                </c:pt>
                <c:pt idx="136">
                  <c:v>898</c:v>
                </c:pt>
                <c:pt idx="137">
                  <c:v>899</c:v>
                </c:pt>
                <c:pt idx="138">
                  <c:v>900</c:v>
                </c:pt>
                <c:pt idx="139">
                  <c:v>901</c:v>
                </c:pt>
                <c:pt idx="140">
                  <c:v>902</c:v>
                </c:pt>
                <c:pt idx="141">
                  <c:v>903</c:v>
                </c:pt>
                <c:pt idx="142">
                  <c:v>904</c:v>
                </c:pt>
                <c:pt idx="143">
                  <c:v>905</c:v>
                </c:pt>
                <c:pt idx="144">
                  <c:v>906</c:v>
                </c:pt>
                <c:pt idx="145">
                  <c:v>907</c:v>
                </c:pt>
                <c:pt idx="146">
                  <c:v>908</c:v>
                </c:pt>
                <c:pt idx="147">
                  <c:v>909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913</c:v>
                </c:pt>
                <c:pt idx="152">
                  <c:v>914</c:v>
                </c:pt>
                <c:pt idx="153">
                  <c:v>915</c:v>
                </c:pt>
                <c:pt idx="154">
                  <c:v>916</c:v>
                </c:pt>
                <c:pt idx="155">
                  <c:v>917</c:v>
                </c:pt>
                <c:pt idx="156">
                  <c:v>918</c:v>
                </c:pt>
                <c:pt idx="157">
                  <c:v>919</c:v>
                </c:pt>
                <c:pt idx="158">
                  <c:v>920</c:v>
                </c:pt>
                <c:pt idx="159">
                  <c:v>921</c:v>
                </c:pt>
                <c:pt idx="160">
                  <c:v>922</c:v>
                </c:pt>
                <c:pt idx="161">
                  <c:v>923</c:v>
                </c:pt>
                <c:pt idx="162">
                  <c:v>924</c:v>
                </c:pt>
                <c:pt idx="163">
                  <c:v>925</c:v>
                </c:pt>
                <c:pt idx="164">
                  <c:v>926</c:v>
                </c:pt>
                <c:pt idx="165">
                  <c:v>927</c:v>
                </c:pt>
                <c:pt idx="166">
                  <c:v>928</c:v>
                </c:pt>
                <c:pt idx="167">
                  <c:v>929</c:v>
                </c:pt>
                <c:pt idx="168">
                  <c:v>930</c:v>
                </c:pt>
                <c:pt idx="169">
                  <c:v>931</c:v>
                </c:pt>
                <c:pt idx="170">
                  <c:v>932</c:v>
                </c:pt>
                <c:pt idx="171">
                  <c:v>933</c:v>
                </c:pt>
                <c:pt idx="172">
                  <c:v>934</c:v>
                </c:pt>
                <c:pt idx="173">
                  <c:v>935</c:v>
                </c:pt>
                <c:pt idx="174">
                  <c:v>936</c:v>
                </c:pt>
                <c:pt idx="175">
                  <c:v>937</c:v>
                </c:pt>
                <c:pt idx="176">
                  <c:v>938</c:v>
                </c:pt>
                <c:pt idx="177">
                  <c:v>939</c:v>
                </c:pt>
                <c:pt idx="178">
                  <c:v>940</c:v>
                </c:pt>
                <c:pt idx="179">
                  <c:v>941</c:v>
                </c:pt>
                <c:pt idx="180">
                  <c:v>942</c:v>
                </c:pt>
                <c:pt idx="181">
                  <c:v>943</c:v>
                </c:pt>
                <c:pt idx="182">
                  <c:v>944</c:v>
                </c:pt>
                <c:pt idx="183">
                  <c:v>945</c:v>
                </c:pt>
                <c:pt idx="184">
                  <c:v>946</c:v>
                </c:pt>
                <c:pt idx="185">
                  <c:v>947</c:v>
                </c:pt>
                <c:pt idx="186">
                  <c:v>948</c:v>
                </c:pt>
                <c:pt idx="187">
                  <c:v>949</c:v>
                </c:pt>
                <c:pt idx="188">
                  <c:v>950</c:v>
                </c:pt>
                <c:pt idx="189">
                  <c:v>951</c:v>
                </c:pt>
                <c:pt idx="190">
                  <c:v>952</c:v>
                </c:pt>
                <c:pt idx="191">
                  <c:v>953</c:v>
                </c:pt>
                <c:pt idx="192">
                  <c:v>954</c:v>
                </c:pt>
                <c:pt idx="193">
                  <c:v>955</c:v>
                </c:pt>
                <c:pt idx="194">
                  <c:v>956</c:v>
                </c:pt>
                <c:pt idx="195">
                  <c:v>957</c:v>
                </c:pt>
                <c:pt idx="196">
                  <c:v>958</c:v>
                </c:pt>
                <c:pt idx="197">
                  <c:v>959</c:v>
                </c:pt>
                <c:pt idx="198">
                  <c:v>960</c:v>
                </c:pt>
                <c:pt idx="199">
                  <c:v>961</c:v>
                </c:pt>
                <c:pt idx="200">
                  <c:v>962</c:v>
                </c:pt>
                <c:pt idx="201">
                  <c:v>963</c:v>
                </c:pt>
                <c:pt idx="202">
                  <c:v>964</c:v>
                </c:pt>
                <c:pt idx="203">
                  <c:v>965</c:v>
                </c:pt>
                <c:pt idx="204">
                  <c:v>966</c:v>
                </c:pt>
                <c:pt idx="205">
                  <c:v>967</c:v>
                </c:pt>
                <c:pt idx="206">
                  <c:v>968</c:v>
                </c:pt>
                <c:pt idx="207">
                  <c:v>969</c:v>
                </c:pt>
                <c:pt idx="208">
                  <c:v>970</c:v>
                </c:pt>
                <c:pt idx="209">
                  <c:v>971</c:v>
                </c:pt>
                <c:pt idx="210">
                  <c:v>972</c:v>
                </c:pt>
                <c:pt idx="211">
                  <c:v>973</c:v>
                </c:pt>
                <c:pt idx="212">
                  <c:v>974</c:v>
                </c:pt>
                <c:pt idx="213">
                  <c:v>975</c:v>
                </c:pt>
                <c:pt idx="214">
                  <c:v>976</c:v>
                </c:pt>
                <c:pt idx="215">
                  <c:v>977</c:v>
                </c:pt>
                <c:pt idx="216">
                  <c:v>978</c:v>
                </c:pt>
                <c:pt idx="217">
                  <c:v>979</c:v>
                </c:pt>
                <c:pt idx="218">
                  <c:v>980</c:v>
                </c:pt>
                <c:pt idx="219">
                  <c:v>981</c:v>
                </c:pt>
                <c:pt idx="220">
                  <c:v>982</c:v>
                </c:pt>
                <c:pt idx="221">
                  <c:v>983</c:v>
                </c:pt>
                <c:pt idx="222">
                  <c:v>984</c:v>
                </c:pt>
                <c:pt idx="223">
                  <c:v>985</c:v>
                </c:pt>
                <c:pt idx="224">
                  <c:v>986</c:v>
                </c:pt>
                <c:pt idx="225">
                  <c:v>987</c:v>
                </c:pt>
                <c:pt idx="226">
                  <c:v>988</c:v>
                </c:pt>
                <c:pt idx="227">
                  <c:v>989</c:v>
                </c:pt>
                <c:pt idx="228">
                  <c:v>990</c:v>
                </c:pt>
                <c:pt idx="229">
                  <c:v>991</c:v>
                </c:pt>
                <c:pt idx="230">
                  <c:v>992</c:v>
                </c:pt>
                <c:pt idx="231">
                  <c:v>993</c:v>
                </c:pt>
                <c:pt idx="232">
                  <c:v>994</c:v>
                </c:pt>
                <c:pt idx="233">
                  <c:v>995</c:v>
                </c:pt>
                <c:pt idx="234">
                  <c:v>996</c:v>
                </c:pt>
                <c:pt idx="235">
                  <c:v>997</c:v>
                </c:pt>
                <c:pt idx="236">
                  <c:v>998</c:v>
                </c:pt>
                <c:pt idx="237">
                  <c:v>999</c:v>
                </c:pt>
                <c:pt idx="238">
                  <c:v>1000</c:v>
                </c:pt>
                <c:pt idx="239">
                  <c:v>1001</c:v>
                </c:pt>
                <c:pt idx="240">
                  <c:v>1002</c:v>
                </c:pt>
                <c:pt idx="241">
                  <c:v>1003</c:v>
                </c:pt>
                <c:pt idx="242">
                  <c:v>1004</c:v>
                </c:pt>
                <c:pt idx="243">
                  <c:v>1005</c:v>
                </c:pt>
                <c:pt idx="244">
                  <c:v>1006</c:v>
                </c:pt>
                <c:pt idx="245">
                  <c:v>1007</c:v>
                </c:pt>
                <c:pt idx="246">
                  <c:v>1008</c:v>
                </c:pt>
                <c:pt idx="247">
                  <c:v>1009</c:v>
                </c:pt>
                <c:pt idx="248">
                  <c:v>1010</c:v>
                </c:pt>
                <c:pt idx="249">
                  <c:v>1011</c:v>
                </c:pt>
                <c:pt idx="250">
                  <c:v>1012</c:v>
                </c:pt>
                <c:pt idx="251">
                  <c:v>1013</c:v>
                </c:pt>
                <c:pt idx="252">
                  <c:v>1014</c:v>
                </c:pt>
                <c:pt idx="253">
                  <c:v>1015</c:v>
                </c:pt>
                <c:pt idx="254">
                  <c:v>1016</c:v>
                </c:pt>
                <c:pt idx="255">
                  <c:v>1017</c:v>
                </c:pt>
                <c:pt idx="256">
                  <c:v>1018</c:v>
                </c:pt>
                <c:pt idx="257">
                  <c:v>1019</c:v>
                </c:pt>
                <c:pt idx="258">
                  <c:v>1020</c:v>
                </c:pt>
                <c:pt idx="259">
                  <c:v>1021</c:v>
                </c:pt>
                <c:pt idx="260">
                  <c:v>1022</c:v>
                </c:pt>
                <c:pt idx="261">
                  <c:v>1023</c:v>
                </c:pt>
                <c:pt idx="262">
                  <c:v>1024</c:v>
                </c:pt>
                <c:pt idx="263">
                  <c:v>1025</c:v>
                </c:pt>
                <c:pt idx="264">
                  <c:v>1026</c:v>
                </c:pt>
                <c:pt idx="265">
                  <c:v>1027</c:v>
                </c:pt>
                <c:pt idx="266">
                  <c:v>1028</c:v>
                </c:pt>
                <c:pt idx="267">
                  <c:v>1029</c:v>
                </c:pt>
                <c:pt idx="268">
                  <c:v>1030</c:v>
                </c:pt>
                <c:pt idx="269">
                  <c:v>1031</c:v>
                </c:pt>
                <c:pt idx="270">
                  <c:v>1032</c:v>
                </c:pt>
                <c:pt idx="271">
                  <c:v>1033</c:v>
                </c:pt>
                <c:pt idx="272">
                  <c:v>1034</c:v>
                </c:pt>
                <c:pt idx="273">
                  <c:v>1035</c:v>
                </c:pt>
                <c:pt idx="274">
                  <c:v>1036</c:v>
                </c:pt>
                <c:pt idx="275">
                  <c:v>1037</c:v>
                </c:pt>
                <c:pt idx="276">
                  <c:v>1038</c:v>
                </c:pt>
                <c:pt idx="277">
                  <c:v>1039</c:v>
                </c:pt>
                <c:pt idx="278">
                  <c:v>1040</c:v>
                </c:pt>
                <c:pt idx="279">
                  <c:v>1041</c:v>
                </c:pt>
                <c:pt idx="280">
                  <c:v>1042</c:v>
                </c:pt>
                <c:pt idx="281">
                  <c:v>1043</c:v>
                </c:pt>
                <c:pt idx="282">
                  <c:v>1044</c:v>
                </c:pt>
                <c:pt idx="283">
                  <c:v>1045</c:v>
                </c:pt>
                <c:pt idx="284">
                  <c:v>1046</c:v>
                </c:pt>
                <c:pt idx="285">
                  <c:v>1047</c:v>
                </c:pt>
                <c:pt idx="286">
                  <c:v>1048</c:v>
                </c:pt>
                <c:pt idx="287">
                  <c:v>1049</c:v>
                </c:pt>
                <c:pt idx="288">
                  <c:v>1050</c:v>
                </c:pt>
                <c:pt idx="289">
                  <c:v>1051</c:v>
                </c:pt>
                <c:pt idx="290">
                  <c:v>1052</c:v>
                </c:pt>
                <c:pt idx="291">
                  <c:v>1053</c:v>
                </c:pt>
                <c:pt idx="292">
                  <c:v>1054</c:v>
                </c:pt>
                <c:pt idx="293">
                  <c:v>1055</c:v>
                </c:pt>
                <c:pt idx="294">
                  <c:v>1056</c:v>
                </c:pt>
                <c:pt idx="295">
                  <c:v>1057</c:v>
                </c:pt>
                <c:pt idx="296">
                  <c:v>1058</c:v>
                </c:pt>
                <c:pt idx="297">
                  <c:v>1059</c:v>
                </c:pt>
                <c:pt idx="298">
                  <c:v>1060</c:v>
                </c:pt>
                <c:pt idx="299">
                  <c:v>1061</c:v>
                </c:pt>
                <c:pt idx="300">
                  <c:v>1062</c:v>
                </c:pt>
                <c:pt idx="301">
                  <c:v>1063</c:v>
                </c:pt>
                <c:pt idx="302">
                  <c:v>1064</c:v>
                </c:pt>
                <c:pt idx="303">
                  <c:v>1065</c:v>
                </c:pt>
                <c:pt idx="304">
                  <c:v>1066</c:v>
                </c:pt>
                <c:pt idx="305">
                  <c:v>1067</c:v>
                </c:pt>
                <c:pt idx="306">
                  <c:v>1068</c:v>
                </c:pt>
                <c:pt idx="307">
                  <c:v>1069</c:v>
                </c:pt>
                <c:pt idx="308">
                  <c:v>1070</c:v>
                </c:pt>
                <c:pt idx="309">
                  <c:v>1071</c:v>
                </c:pt>
                <c:pt idx="310">
                  <c:v>1072</c:v>
                </c:pt>
                <c:pt idx="311">
                  <c:v>1073</c:v>
                </c:pt>
                <c:pt idx="312">
                  <c:v>1074</c:v>
                </c:pt>
                <c:pt idx="313">
                  <c:v>1075</c:v>
                </c:pt>
                <c:pt idx="314">
                  <c:v>1076</c:v>
                </c:pt>
                <c:pt idx="315">
                  <c:v>1077</c:v>
                </c:pt>
                <c:pt idx="316">
                  <c:v>1078</c:v>
                </c:pt>
                <c:pt idx="317">
                  <c:v>1079</c:v>
                </c:pt>
                <c:pt idx="318">
                  <c:v>1080</c:v>
                </c:pt>
                <c:pt idx="319">
                  <c:v>1081</c:v>
                </c:pt>
                <c:pt idx="320">
                  <c:v>1082</c:v>
                </c:pt>
                <c:pt idx="321">
                  <c:v>1083</c:v>
                </c:pt>
                <c:pt idx="322">
                  <c:v>1084</c:v>
                </c:pt>
                <c:pt idx="323">
                  <c:v>1085</c:v>
                </c:pt>
                <c:pt idx="324">
                  <c:v>1086</c:v>
                </c:pt>
                <c:pt idx="325">
                  <c:v>1087</c:v>
                </c:pt>
                <c:pt idx="326">
                  <c:v>1088</c:v>
                </c:pt>
                <c:pt idx="327">
                  <c:v>1089</c:v>
                </c:pt>
                <c:pt idx="328">
                  <c:v>1090</c:v>
                </c:pt>
                <c:pt idx="329">
                  <c:v>1091</c:v>
                </c:pt>
                <c:pt idx="330">
                  <c:v>1092</c:v>
                </c:pt>
                <c:pt idx="331">
                  <c:v>1093</c:v>
                </c:pt>
                <c:pt idx="332">
                  <c:v>1094</c:v>
                </c:pt>
                <c:pt idx="333">
                  <c:v>1095</c:v>
                </c:pt>
                <c:pt idx="334">
                  <c:v>1096</c:v>
                </c:pt>
                <c:pt idx="335">
                  <c:v>1097</c:v>
                </c:pt>
                <c:pt idx="336">
                  <c:v>1098</c:v>
                </c:pt>
                <c:pt idx="337">
                  <c:v>1099</c:v>
                </c:pt>
                <c:pt idx="338">
                  <c:v>1100</c:v>
                </c:pt>
                <c:pt idx="339">
                  <c:v>1101</c:v>
                </c:pt>
                <c:pt idx="340">
                  <c:v>1102</c:v>
                </c:pt>
                <c:pt idx="341">
                  <c:v>1103</c:v>
                </c:pt>
                <c:pt idx="342">
                  <c:v>1104</c:v>
                </c:pt>
                <c:pt idx="343">
                  <c:v>1105</c:v>
                </c:pt>
                <c:pt idx="344">
                  <c:v>1106</c:v>
                </c:pt>
                <c:pt idx="345">
                  <c:v>1107</c:v>
                </c:pt>
                <c:pt idx="346">
                  <c:v>1108</c:v>
                </c:pt>
                <c:pt idx="347">
                  <c:v>1109</c:v>
                </c:pt>
                <c:pt idx="348">
                  <c:v>1110</c:v>
                </c:pt>
                <c:pt idx="349">
                  <c:v>1111</c:v>
                </c:pt>
                <c:pt idx="350">
                  <c:v>1112</c:v>
                </c:pt>
                <c:pt idx="351">
                  <c:v>1113</c:v>
                </c:pt>
                <c:pt idx="352">
                  <c:v>1114</c:v>
                </c:pt>
                <c:pt idx="353">
                  <c:v>1115</c:v>
                </c:pt>
                <c:pt idx="354">
                  <c:v>1116</c:v>
                </c:pt>
                <c:pt idx="355">
                  <c:v>1117</c:v>
                </c:pt>
                <c:pt idx="356">
                  <c:v>1118</c:v>
                </c:pt>
                <c:pt idx="357">
                  <c:v>1119</c:v>
                </c:pt>
                <c:pt idx="358">
                  <c:v>1120</c:v>
                </c:pt>
                <c:pt idx="359">
                  <c:v>1121</c:v>
                </c:pt>
                <c:pt idx="360">
                  <c:v>1122</c:v>
                </c:pt>
                <c:pt idx="361">
                  <c:v>1123</c:v>
                </c:pt>
                <c:pt idx="362">
                  <c:v>1124</c:v>
                </c:pt>
                <c:pt idx="363">
                  <c:v>1125</c:v>
                </c:pt>
                <c:pt idx="364">
                  <c:v>1126</c:v>
                </c:pt>
                <c:pt idx="365">
                  <c:v>1127</c:v>
                </c:pt>
                <c:pt idx="366">
                  <c:v>1128</c:v>
                </c:pt>
                <c:pt idx="367">
                  <c:v>1129</c:v>
                </c:pt>
                <c:pt idx="368">
                  <c:v>1130</c:v>
                </c:pt>
                <c:pt idx="369">
                  <c:v>1131</c:v>
                </c:pt>
                <c:pt idx="370">
                  <c:v>1132</c:v>
                </c:pt>
                <c:pt idx="371">
                  <c:v>1133</c:v>
                </c:pt>
                <c:pt idx="372">
                  <c:v>1134</c:v>
                </c:pt>
                <c:pt idx="373">
                  <c:v>1135</c:v>
                </c:pt>
                <c:pt idx="374">
                  <c:v>1136</c:v>
                </c:pt>
                <c:pt idx="375">
                  <c:v>1137</c:v>
                </c:pt>
                <c:pt idx="376">
                  <c:v>1138</c:v>
                </c:pt>
                <c:pt idx="377">
                  <c:v>1139</c:v>
                </c:pt>
                <c:pt idx="378">
                  <c:v>1140</c:v>
                </c:pt>
                <c:pt idx="379">
                  <c:v>1141</c:v>
                </c:pt>
                <c:pt idx="380">
                  <c:v>1142</c:v>
                </c:pt>
                <c:pt idx="381">
                  <c:v>1143</c:v>
                </c:pt>
                <c:pt idx="382">
                  <c:v>1144</c:v>
                </c:pt>
                <c:pt idx="383">
                  <c:v>1145</c:v>
                </c:pt>
                <c:pt idx="384">
                  <c:v>1146</c:v>
                </c:pt>
                <c:pt idx="385">
                  <c:v>1147</c:v>
                </c:pt>
                <c:pt idx="386">
                  <c:v>1148</c:v>
                </c:pt>
                <c:pt idx="387">
                  <c:v>1149</c:v>
                </c:pt>
                <c:pt idx="388">
                  <c:v>1150</c:v>
                </c:pt>
                <c:pt idx="389">
                  <c:v>1151</c:v>
                </c:pt>
                <c:pt idx="390">
                  <c:v>1152</c:v>
                </c:pt>
              </c:numCache>
            </c:numRef>
          </c:xVal>
          <c:yVal>
            <c:numRef>
              <c:f>Graph!$G$764:$G$1152</c:f>
              <c:numCache>
                <c:formatCode>General</c:formatCode>
                <c:ptCount val="389"/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5E-4AD6-9ADF-3A02273F6CB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Graph!$A$763:$A$1153</c:f>
              <c:numCache>
                <c:formatCode>General</c:formatCode>
                <c:ptCount val="391"/>
                <c:pt idx="0">
                  <c:v>762</c:v>
                </c:pt>
                <c:pt idx="1">
                  <c:v>763</c:v>
                </c:pt>
                <c:pt idx="2">
                  <c:v>764</c:v>
                </c:pt>
                <c:pt idx="3">
                  <c:v>765</c:v>
                </c:pt>
                <c:pt idx="4">
                  <c:v>766</c:v>
                </c:pt>
                <c:pt idx="5">
                  <c:v>767</c:v>
                </c:pt>
                <c:pt idx="6">
                  <c:v>768</c:v>
                </c:pt>
                <c:pt idx="7">
                  <c:v>769</c:v>
                </c:pt>
                <c:pt idx="8">
                  <c:v>770</c:v>
                </c:pt>
                <c:pt idx="9">
                  <c:v>771</c:v>
                </c:pt>
                <c:pt idx="10">
                  <c:v>772</c:v>
                </c:pt>
                <c:pt idx="11">
                  <c:v>773</c:v>
                </c:pt>
                <c:pt idx="12">
                  <c:v>774</c:v>
                </c:pt>
                <c:pt idx="13">
                  <c:v>775</c:v>
                </c:pt>
                <c:pt idx="14">
                  <c:v>776</c:v>
                </c:pt>
                <c:pt idx="15">
                  <c:v>777</c:v>
                </c:pt>
                <c:pt idx="16">
                  <c:v>778</c:v>
                </c:pt>
                <c:pt idx="17">
                  <c:v>779</c:v>
                </c:pt>
                <c:pt idx="18">
                  <c:v>780</c:v>
                </c:pt>
                <c:pt idx="19">
                  <c:v>781</c:v>
                </c:pt>
                <c:pt idx="20">
                  <c:v>782</c:v>
                </c:pt>
                <c:pt idx="21">
                  <c:v>783</c:v>
                </c:pt>
                <c:pt idx="22">
                  <c:v>784</c:v>
                </c:pt>
                <c:pt idx="23">
                  <c:v>785</c:v>
                </c:pt>
                <c:pt idx="24">
                  <c:v>786</c:v>
                </c:pt>
                <c:pt idx="25">
                  <c:v>787</c:v>
                </c:pt>
                <c:pt idx="26">
                  <c:v>788</c:v>
                </c:pt>
                <c:pt idx="27">
                  <c:v>789</c:v>
                </c:pt>
                <c:pt idx="28">
                  <c:v>790</c:v>
                </c:pt>
                <c:pt idx="29">
                  <c:v>791</c:v>
                </c:pt>
                <c:pt idx="30">
                  <c:v>792</c:v>
                </c:pt>
                <c:pt idx="31">
                  <c:v>793</c:v>
                </c:pt>
                <c:pt idx="32">
                  <c:v>794</c:v>
                </c:pt>
                <c:pt idx="33">
                  <c:v>795</c:v>
                </c:pt>
                <c:pt idx="34">
                  <c:v>796</c:v>
                </c:pt>
                <c:pt idx="35">
                  <c:v>797</c:v>
                </c:pt>
                <c:pt idx="36">
                  <c:v>798</c:v>
                </c:pt>
                <c:pt idx="37">
                  <c:v>799</c:v>
                </c:pt>
                <c:pt idx="38">
                  <c:v>800</c:v>
                </c:pt>
                <c:pt idx="39">
                  <c:v>801</c:v>
                </c:pt>
                <c:pt idx="40">
                  <c:v>802</c:v>
                </c:pt>
                <c:pt idx="41">
                  <c:v>803</c:v>
                </c:pt>
                <c:pt idx="42">
                  <c:v>804</c:v>
                </c:pt>
                <c:pt idx="43">
                  <c:v>805</c:v>
                </c:pt>
                <c:pt idx="44">
                  <c:v>806</c:v>
                </c:pt>
                <c:pt idx="45">
                  <c:v>807</c:v>
                </c:pt>
                <c:pt idx="46">
                  <c:v>808</c:v>
                </c:pt>
                <c:pt idx="47">
                  <c:v>809</c:v>
                </c:pt>
                <c:pt idx="48">
                  <c:v>810</c:v>
                </c:pt>
                <c:pt idx="49">
                  <c:v>811</c:v>
                </c:pt>
                <c:pt idx="50">
                  <c:v>812</c:v>
                </c:pt>
                <c:pt idx="51">
                  <c:v>813</c:v>
                </c:pt>
                <c:pt idx="52">
                  <c:v>814</c:v>
                </c:pt>
                <c:pt idx="53">
                  <c:v>815</c:v>
                </c:pt>
                <c:pt idx="54">
                  <c:v>816</c:v>
                </c:pt>
                <c:pt idx="55">
                  <c:v>817</c:v>
                </c:pt>
                <c:pt idx="56">
                  <c:v>818</c:v>
                </c:pt>
                <c:pt idx="57">
                  <c:v>819</c:v>
                </c:pt>
                <c:pt idx="58">
                  <c:v>820</c:v>
                </c:pt>
                <c:pt idx="59">
                  <c:v>821</c:v>
                </c:pt>
                <c:pt idx="60">
                  <c:v>822</c:v>
                </c:pt>
                <c:pt idx="61">
                  <c:v>823</c:v>
                </c:pt>
                <c:pt idx="62">
                  <c:v>824</c:v>
                </c:pt>
                <c:pt idx="63">
                  <c:v>825</c:v>
                </c:pt>
                <c:pt idx="64">
                  <c:v>826</c:v>
                </c:pt>
                <c:pt idx="65">
                  <c:v>827</c:v>
                </c:pt>
                <c:pt idx="66">
                  <c:v>828</c:v>
                </c:pt>
                <c:pt idx="67">
                  <c:v>829</c:v>
                </c:pt>
                <c:pt idx="68">
                  <c:v>830</c:v>
                </c:pt>
                <c:pt idx="69">
                  <c:v>831</c:v>
                </c:pt>
                <c:pt idx="70">
                  <c:v>832</c:v>
                </c:pt>
                <c:pt idx="71">
                  <c:v>833</c:v>
                </c:pt>
                <c:pt idx="72">
                  <c:v>834</c:v>
                </c:pt>
                <c:pt idx="73">
                  <c:v>835</c:v>
                </c:pt>
                <c:pt idx="74">
                  <c:v>836</c:v>
                </c:pt>
                <c:pt idx="75">
                  <c:v>837</c:v>
                </c:pt>
                <c:pt idx="76">
                  <c:v>838</c:v>
                </c:pt>
                <c:pt idx="77">
                  <c:v>839</c:v>
                </c:pt>
                <c:pt idx="78">
                  <c:v>840</c:v>
                </c:pt>
                <c:pt idx="79">
                  <c:v>841</c:v>
                </c:pt>
                <c:pt idx="80">
                  <c:v>842</c:v>
                </c:pt>
                <c:pt idx="81">
                  <c:v>843</c:v>
                </c:pt>
                <c:pt idx="82">
                  <c:v>844</c:v>
                </c:pt>
                <c:pt idx="83">
                  <c:v>845</c:v>
                </c:pt>
                <c:pt idx="84">
                  <c:v>846</c:v>
                </c:pt>
                <c:pt idx="85">
                  <c:v>847</c:v>
                </c:pt>
                <c:pt idx="86">
                  <c:v>848</c:v>
                </c:pt>
                <c:pt idx="87">
                  <c:v>849</c:v>
                </c:pt>
                <c:pt idx="88">
                  <c:v>850</c:v>
                </c:pt>
                <c:pt idx="89">
                  <c:v>851</c:v>
                </c:pt>
                <c:pt idx="90">
                  <c:v>852</c:v>
                </c:pt>
                <c:pt idx="91">
                  <c:v>853</c:v>
                </c:pt>
                <c:pt idx="92">
                  <c:v>854</c:v>
                </c:pt>
                <c:pt idx="93">
                  <c:v>855</c:v>
                </c:pt>
                <c:pt idx="94">
                  <c:v>856</c:v>
                </c:pt>
                <c:pt idx="95">
                  <c:v>857</c:v>
                </c:pt>
                <c:pt idx="96">
                  <c:v>858</c:v>
                </c:pt>
                <c:pt idx="97">
                  <c:v>859</c:v>
                </c:pt>
                <c:pt idx="98">
                  <c:v>860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865</c:v>
                </c:pt>
                <c:pt idx="104">
                  <c:v>866</c:v>
                </c:pt>
                <c:pt idx="105">
                  <c:v>867</c:v>
                </c:pt>
                <c:pt idx="106">
                  <c:v>868</c:v>
                </c:pt>
                <c:pt idx="107">
                  <c:v>869</c:v>
                </c:pt>
                <c:pt idx="108">
                  <c:v>870</c:v>
                </c:pt>
                <c:pt idx="109">
                  <c:v>871</c:v>
                </c:pt>
                <c:pt idx="110">
                  <c:v>872</c:v>
                </c:pt>
                <c:pt idx="111">
                  <c:v>873</c:v>
                </c:pt>
                <c:pt idx="112">
                  <c:v>874</c:v>
                </c:pt>
                <c:pt idx="113">
                  <c:v>875</c:v>
                </c:pt>
                <c:pt idx="114">
                  <c:v>876</c:v>
                </c:pt>
                <c:pt idx="115">
                  <c:v>877</c:v>
                </c:pt>
                <c:pt idx="116">
                  <c:v>878</c:v>
                </c:pt>
                <c:pt idx="117">
                  <c:v>879</c:v>
                </c:pt>
                <c:pt idx="118">
                  <c:v>880</c:v>
                </c:pt>
                <c:pt idx="119">
                  <c:v>881</c:v>
                </c:pt>
                <c:pt idx="120">
                  <c:v>882</c:v>
                </c:pt>
                <c:pt idx="121">
                  <c:v>883</c:v>
                </c:pt>
                <c:pt idx="122">
                  <c:v>884</c:v>
                </c:pt>
                <c:pt idx="123">
                  <c:v>885</c:v>
                </c:pt>
                <c:pt idx="124">
                  <c:v>886</c:v>
                </c:pt>
                <c:pt idx="125">
                  <c:v>887</c:v>
                </c:pt>
                <c:pt idx="126">
                  <c:v>888</c:v>
                </c:pt>
                <c:pt idx="127">
                  <c:v>889</c:v>
                </c:pt>
                <c:pt idx="128">
                  <c:v>890</c:v>
                </c:pt>
                <c:pt idx="129">
                  <c:v>891</c:v>
                </c:pt>
                <c:pt idx="130">
                  <c:v>892</c:v>
                </c:pt>
                <c:pt idx="131">
                  <c:v>893</c:v>
                </c:pt>
                <c:pt idx="132">
                  <c:v>894</c:v>
                </c:pt>
                <c:pt idx="133">
                  <c:v>895</c:v>
                </c:pt>
                <c:pt idx="134">
                  <c:v>896</c:v>
                </c:pt>
                <c:pt idx="135">
                  <c:v>897</c:v>
                </c:pt>
                <c:pt idx="136">
                  <c:v>898</c:v>
                </c:pt>
                <c:pt idx="137">
                  <c:v>899</c:v>
                </c:pt>
                <c:pt idx="138">
                  <c:v>900</c:v>
                </c:pt>
                <c:pt idx="139">
                  <c:v>901</c:v>
                </c:pt>
                <c:pt idx="140">
                  <c:v>902</c:v>
                </c:pt>
                <c:pt idx="141">
                  <c:v>903</c:v>
                </c:pt>
                <c:pt idx="142">
                  <c:v>904</c:v>
                </c:pt>
                <c:pt idx="143">
                  <c:v>905</c:v>
                </c:pt>
                <c:pt idx="144">
                  <c:v>906</c:v>
                </c:pt>
                <c:pt idx="145">
                  <c:v>907</c:v>
                </c:pt>
                <c:pt idx="146">
                  <c:v>908</c:v>
                </c:pt>
                <c:pt idx="147">
                  <c:v>909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913</c:v>
                </c:pt>
                <c:pt idx="152">
                  <c:v>914</c:v>
                </c:pt>
                <c:pt idx="153">
                  <c:v>915</c:v>
                </c:pt>
                <c:pt idx="154">
                  <c:v>916</c:v>
                </c:pt>
                <c:pt idx="155">
                  <c:v>917</c:v>
                </c:pt>
                <c:pt idx="156">
                  <c:v>918</c:v>
                </c:pt>
                <c:pt idx="157">
                  <c:v>919</c:v>
                </c:pt>
                <c:pt idx="158">
                  <c:v>920</c:v>
                </c:pt>
                <c:pt idx="159">
                  <c:v>921</c:v>
                </c:pt>
                <c:pt idx="160">
                  <c:v>922</c:v>
                </c:pt>
                <c:pt idx="161">
                  <c:v>923</c:v>
                </c:pt>
                <c:pt idx="162">
                  <c:v>924</c:v>
                </c:pt>
                <c:pt idx="163">
                  <c:v>925</c:v>
                </c:pt>
                <c:pt idx="164">
                  <c:v>926</c:v>
                </c:pt>
                <c:pt idx="165">
                  <c:v>927</c:v>
                </c:pt>
                <c:pt idx="166">
                  <c:v>928</c:v>
                </c:pt>
                <c:pt idx="167">
                  <c:v>929</c:v>
                </c:pt>
                <c:pt idx="168">
                  <c:v>930</c:v>
                </c:pt>
                <c:pt idx="169">
                  <c:v>931</c:v>
                </c:pt>
                <c:pt idx="170">
                  <c:v>932</c:v>
                </c:pt>
                <c:pt idx="171">
                  <c:v>933</c:v>
                </c:pt>
                <c:pt idx="172">
                  <c:v>934</c:v>
                </c:pt>
                <c:pt idx="173">
                  <c:v>935</c:v>
                </c:pt>
                <c:pt idx="174">
                  <c:v>936</c:v>
                </c:pt>
                <c:pt idx="175">
                  <c:v>937</c:v>
                </c:pt>
                <c:pt idx="176">
                  <c:v>938</c:v>
                </c:pt>
                <c:pt idx="177">
                  <c:v>939</c:v>
                </c:pt>
                <c:pt idx="178">
                  <c:v>940</c:v>
                </c:pt>
                <c:pt idx="179">
                  <c:v>941</c:v>
                </c:pt>
                <c:pt idx="180">
                  <c:v>942</c:v>
                </c:pt>
                <c:pt idx="181">
                  <c:v>943</c:v>
                </c:pt>
                <c:pt idx="182">
                  <c:v>944</c:v>
                </c:pt>
                <c:pt idx="183">
                  <c:v>945</c:v>
                </c:pt>
                <c:pt idx="184">
                  <c:v>946</c:v>
                </c:pt>
                <c:pt idx="185">
                  <c:v>947</c:v>
                </c:pt>
                <c:pt idx="186">
                  <c:v>948</c:v>
                </c:pt>
                <c:pt idx="187">
                  <c:v>949</c:v>
                </c:pt>
                <c:pt idx="188">
                  <c:v>950</c:v>
                </c:pt>
                <c:pt idx="189">
                  <c:v>951</c:v>
                </c:pt>
                <c:pt idx="190">
                  <c:v>952</c:v>
                </c:pt>
                <c:pt idx="191">
                  <c:v>953</c:v>
                </c:pt>
                <c:pt idx="192">
                  <c:v>954</c:v>
                </c:pt>
                <c:pt idx="193">
                  <c:v>955</c:v>
                </c:pt>
                <c:pt idx="194">
                  <c:v>956</c:v>
                </c:pt>
                <c:pt idx="195">
                  <c:v>957</c:v>
                </c:pt>
                <c:pt idx="196">
                  <c:v>958</c:v>
                </c:pt>
                <c:pt idx="197">
                  <c:v>959</c:v>
                </c:pt>
                <c:pt idx="198">
                  <c:v>960</c:v>
                </c:pt>
                <c:pt idx="199">
                  <c:v>961</c:v>
                </c:pt>
                <c:pt idx="200">
                  <c:v>962</c:v>
                </c:pt>
                <c:pt idx="201">
                  <c:v>963</c:v>
                </c:pt>
                <c:pt idx="202">
                  <c:v>964</c:v>
                </c:pt>
                <c:pt idx="203">
                  <c:v>965</c:v>
                </c:pt>
                <c:pt idx="204">
                  <c:v>966</c:v>
                </c:pt>
                <c:pt idx="205">
                  <c:v>967</c:v>
                </c:pt>
                <c:pt idx="206">
                  <c:v>968</c:v>
                </c:pt>
                <c:pt idx="207">
                  <c:v>969</c:v>
                </c:pt>
                <c:pt idx="208">
                  <c:v>970</c:v>
                </c:pt>
                <c:pt idx="209">
                  <c:v>971</c:v>
                </c:pt>
                <c:pt idx="210">
                  <c:v>972</c:v>
                </c:pt>
                <c:pt idx="211">
                  <c:v>973</c:v>
                </c:pt>
                <c:pt idx="212">
                  <c:v>974</c:v>
                </c:pt>
                <c:pt idx="213">
                  <c:v>975</c:v>
                </c:pt>
                <c:pt idx="214">
                  <c:v>976</c:v>
                </c:pt>
                <c:pt idx="215">
                  <c:v>977</c:v>
                </c:pt>
                <c:pt idx="216">
                  <c:v>978</c:v>
                </c:pt>
                <c:pt idx="217">
                  <c:v>979</c:v>
                </c:pt>
                <c:pt idx="218">
                  <c:v>980</c:v>
                </c:pt>
                <c:pt idx="219">
                  <c:v>981</c:v>
                </c:pt>
                <c:pt idx="220">
                  <c:v>982</c:v>
                </c:pt>
                <c:pt idx="221">
                  <c:v>983</c:v>
                </c:pt>
                <c:pt idx="222">
                  <c:v>984</c:v>
                </c:pt>
                <c:pt idx="223">
                  <c:v>985</c:v>
                </c:pt>
                <c:pt idx="224">
                  <c:v>986</c:v>
                </c:pt>
                <c:pt idx="225">
                  <c:v>987</c:v>
                </c:pt>
                <c:pt idx="226">
                  <c:v>988</c:v>
                </c:pt>
                <c:pt idx="227">
                  <c:v>989</c:v>
                </c:pt>
                <c:pt idx="228">
                  <c:v>990</c:v>
                </c:pt>
                <c:pt idx="229">
                  <c:v>991</c:v>
                </c:pt>
                <c:pt idx="230">
                  <c:v>992</c:v>
                </c:pt>
                <c:pt idx="231">
                  <c:v>993</c:v>
                </c:pt>
                <c:pt idx="232">
                  <c:v>994</c:v>
                </c:pt>
                <c:pt idx="233">
                  <c:v>995</c:v>
                </c:pt>
                <c:pt idx="234">
                  <c:v>996</c:v>
                </c:pt>
                <c:pt idx="235">
                  <c:v>997</c:v>
                </c:pt>
                <c:pt idx="236">
                  <c:v>998</c:v>
                </c:pt>
                <c:pt idx="237">
                  <c:v>999</c:v>
                </c:pt>
                <c:pt idx="238">
                  <c:v>1000</c:v>
                </c:pt>
                <c:pt idx="239">
                  <c:v>1001</c:v>
                </c:pt>
                <c:pt idx="240">
                  <c:v>1002</c:v>
                </c:pt>
                <c:pt idx="241">
                  <c:v>1003</c:v>
                </c:pt>
                <c:pt idx="242">
                  <c:v>1004</c:v>
                </c:pt>
                <c:pt idx="243">
                  <c:v>1005</c:v>
                </c:pt>
                <c:pt idx="244">
                  <c:v>1006</c:v>
                </c:pt>
                <c:pt idx="245">
                  <c:v>1007</c:v>
                </c:pt>
                <c:pt idx="246">
                  <c:v>1008</c:v>
                </c:pt>
                <c:pt idx="247">
                  <c:v>1009</c:v>
                </c:pt>
                <c:pt idx="248">
                  <c:v>1010</c:v>
                </c:pt>
                <c:pt idx="249">
                  <c:v>1011</c:v>
                </c:pt>
                <c:pt idx="250">
                  <c:v>1012</c:v>
                </c:pt>
                <c:pt idx="251">
                  <c:v>1013</c:v>
                </c:pt>
                <c:pt idx="252">
                  <c:v>1014</c:v>
                </c:pt>
                <c:pt idx="253">
                  <c:v>1015</c:v>
                </c:pt>
                <c:pt idx="254">
                  <c:v>1016</c:v>
                </c:pt>
                <c:pt idx="255">
                  <c:v>1017</c:v>
                </c:pt>
                <c:pt idx="256">
                  <c:v>1018</c:v>
                </c:pt>
                <c:pt idx="257">
                  <c:v>1019</c:v>
                </c:pt>
                <c:pt idx="258">
                  <c:v>1020</c:v>
                </c:pt>
                <c:pt idx="259">
                  <c:v>1021</c:v>
                </c:pt>
                <c:pt idx="260">
                  <c:v>1022</c:v>
                </c:pt>
                <c:pt idx="261">
                  <c:v>1023</c:v>
                </c:pt>
                <c:pt idx="262">
                  <c:v>1024</c:v>
                </c:pt>
                <c:pt idx="263">
                  <c:v>1025</c:v>
                </c:pt>
                <c:pt idx="264">
                  <c:v>1026</c:v>
                </c:pt>
                <c:pt idx="265">
                  <c:v>1027</c:v>
                </c:pt>
                <c:pt idx="266">
                  <c:v>1028</c:v>
                </c:pt>
                <c:pt idx="267">
                  <c:v>1029</c:v>
                </c:pt>
                <c:pt idx="268">
                  <c:v>1030</c:v>
                </c:pt>
                <c:pt idx="269">
                  <c:v>1031</c:v>
                </c:pt>
                <c:pt idx="270">
                  <c:v>1032</c:v>
                </c:pt>
                <c:pt idx="271">
                  <c:v>1033</c:v>
                </c:pt>
                <c:pt idx="272">
                  <c:v>1034</c:v>
                </c:pt>
                <c:pt idx="273">
                  <c:v>1035</c:v>
                </c:pt>
                <c:pt idx="274">
                  <c:v>1036</c:v>
                </c:pt>
                <c:pt idx="275">
                  <c:v>1037</c:v>
                </c:pt>
                <c:pt idx="276">
                  <c:v>1038</c:v>
                </c:pt>
                <c:pt idx="277">
                  <c:v>1039</c:v>
                </c:pt>
                <c:pt idx="278">
                  <c:v>1040</c:v>
                </c:pt>
                <c:pt idx="279">
                  <c:v>1041</c:v>
                </c:pt>
                <c:pt idx="280">
                  <c:v>1042</c:v>
                </c:pt>
                <c:pt idx="281">
                  <c:v>1043</c:v>
                </c:pt>
                <c:pt idx="282">
                  <c:v>1044</c:v>
                </c:pt>
                <c:pt idx="283">
                  <c:v>1045</c:v>
                </c:pt>
                <c:pt idx="284">
                  <c:v>1046</c:v>
                </c:pt>
                <c:pt idx="285">
                  <c:v>1047</c:v>
                </c:pt>
                <c:pt idx="286">
                  <c:v>1048</c:v>
                </c:pt>
                <c:pt idx="287">
                  <c:v>1049</c:v>
                </c:pt>
                <c:pt idx="288">
                  <c:v>1050</c:v>
                </c:pt>
                <c:pt idx="289">
                  <c:v>1051</c:v>
                </c:pt>
                <c:pt idx="290">
                  <c:v>1052</c:v>
                </c:pt>
                <c:pt idx="291">
                  <c:v>1053</c:v>
                </c:pt>
                <c:pt idx="292">
                  <c:v>1054</c:v>
                </c:pt>
                <c:pt idx="293">
                  <c:v>1055</c:v>
                </c:pt>
                <c:pt idx="294">
                  <c:v>1056</c:v>
                </c:pt>
                <c:pt idx="295">
                  <c:v>1057</c:v>
                </c:pt>
                <c:pt idx="296">
                  <c:v>1058</c:v>
                </c:pt>
                <c:pt idx="297">
                  <c:v>1059</c:v>
                </c:pt>
                <c:pt idx="298">
                  <c:v>1060</c:v>
                </c:pt>
                <c:pt idx="299">
                  <c:v>1061</c:v>
                </c:pt>
                <c:pt idx="300">
                  <c:v>1062</c:v>
                </c:pt>
                <c:pt idx="301">
                  <c:v>1063</c:v>
                </c:pt>
                <c:pt idx="302">
                  <c:v>1064</c:v>
                </c:pt>
                <c:pt idx="303">
                  <c:v>1065</c:v>
                </c:pt>
                <c:pt idx="304">
                  <c:v>1066</c:v>
                </c:pt>
                <c:pt idx="305">
                  <c:v>1067</c:v>
                </c:pt>
                <c:pt idx="306">
                  <c:v>1068</c:v>
                </c:pt>
                <c:pt idx="307">
                  <c:v>1069</c:v>
                </c:pt>
                <c:pt idx="308">
                  <c:v>1070</c:v>
                </c:pt>
                <c:pt idx="309">
                  <c:v>1071</c:v>
                </c:pt>
                <c:pt idx="310">
                  <c:v>1072</c:v>
                </c:pt>
                <c:pt idx="311">
                  <c:v>1073</c:v>
                </c:pt>
                <c:pt idx="312">
                  <c:v>1074</c:v>
                </c:pt>
                <c:pt idx="313">
                  <c:v>1075</c:v>
                </c:pt>
                <c:pt idx="314">
                  <c:v>1076</c:v>
                </c:pt>
                <c:pt idx="315">
                  <c:v>1077</c:v>
                </c:pt>
                <c:pt idx="316">
                  <c:v>1078</c:v>
                </c:pt>
                <c:pt idx="317">
                  <c:v>1079</c:v>
                </c:pt>
                <c:pt idx="318">
                  <c:v>1080</c:v>
                </c:pt>
                <c:pt idx="319">
                  <c:v>1081</c:v>
                </c:pt>
                <c:pt idx="320">
                  <c:v>1082</c:v>
                </c:pt>
                <c:pt idx="321">
                  <c:v>1083</c:v>
                </c:pt>
                <c:pt idx="322">
                  <c:v>1084</c:v>
                </c:pt>
                <c:pt idx="323">
                  <c:v>1085</c:v>
                </c:pt>
                <c:pt idx="324">
                  <c:v>1086</c:v>
                </c:pt>
                <c:pt idx="325">
                  <c:v>1087</c:v>
                </c:pt>
                <c:pt idx="326">
                  <c:v>1088</c:v>
                </c:pt>
                <c:pt idx="327">
                  <c:v>1089</c:v>
                </c:pt>
                <c:pt idx="328">
                  <c:v>1090</c:v>
                </c:pt>
                <c:pt idx="329">
                  <c:v>1091</c:v>
                </c:pt>
                <c:pt idx="330">
                  <c:v>1092</c:v>
                </c:pt>
                <c:pt idx="331">
                  <c:v>1093</c:v>
                </c:pt>
                <c:pt idx="332">
                  <c:v>1094</c:v>
                </c:pt>
                <c:pt idx="333">
                  <c:v>1095</c:v>
                </c:pt>
                <c:pt idx="334">
                  <c:v>1096</c:v>
                </c:pt>
                <c:pt idx="335">
                  <c:v>1097</c:v>
                </c:pt>
                <c:pt idx="336">
                  <c:v>1098</c:v>
                </c:pt>
                <c:pt idx="337">
                  <c:v>1099</c:v>
                </c:pt>
                <c:pt idx="338">
                  <c:v>1100</c:v>
                </c:pt>
                <c:pt idx="339">
                  <c:v>1101</c:v>
                </c:pt>
                <c:pt idx="340">
                  <c:v>1102</c:v>
                </c:pt>
                <c:pt idx="341">
                  <c:v>1103</c:v>
                </c:pt>
                <c:pt idx="342">
                  <c:v>1104</c:v>
                </c:pt>
                <c:pt idx="343">
                  <c:v>1105</c:v>
                </c:pt>
                <c:pt idx="344">
                  <c:v>1106</c:v>
                </c:pt>
                <c:pt idx="345">
                  <c:v>1107</c:v>
                </c:pt>
                <c:pt idx="346">
                  <c:v>1108</c:v>
                </c:pt>
                <c:pt idx="347">
                  <c:v>1109</c:v>
                </c:pt>
                <c:pt idx="348">
                  <c:v>1110</c:v>
                </c:pt>
                <c:pt idx="349">
                  <c:v>1111</c:v>
                </c:pt>
                <c:pt idx="350">
                  <c:v>1112</c:v>
                </c:pt>
                <c:pt idx="351">
                  <c:v>1113</c:v>
                </c:pt>
                <c:pt idx="352">
                  <c:v>1114</c:v>
                </c:pt>
                <c:pt idx="353">
                  <c:v>1115</c:v>
                </c:pt>
                <c:pt idx="354">
                  <c:v>1116</c:v>
                </c:pt>
                <c:pt idx="355">
                  <c:v>1117</c:v>
                </c:pt>
                <c:pt idx="356">
                  <c:v>1118</c:v>
                </c:pt>
                <c:pt idx="357">
                  <c:v>1119</c:v>
                </c:pt>
                <c:pt idx="358">
                  <c:v>1120</c:v>
                </c:pt>
                <c:pt idx="359">
                  <c:v>1121</c:v>
                </c:pt>
                <c:pt idx="360">
                  <c:v>1122</c:v>
                </c:pt>
                <c:pt idx="361">
                  <c:v>1123</c:v>
                </c:pt>
                <c:pt idx="362">
                  <c:v>1124</c:v>
                </c:pt>
                <c:pt idx="363">
                  <c:v>1125</c:v>
                </c:pt>
                <c:pt idx="364">
                  <c:v>1126</c:v>
                </c:pt>
                <c:pt idx="365">
                  <c:v>1127</c:v>
                </c:pt>
                <c:pt idx="366">
                  <c:v>1128</c:v>
                </c:pt>
                <c:pt idx="367">
                  <c:v>1129</c:v>
                </c:pt>
                <c:pt idx="368">
                  <c:v>1130</c:v>
                </c:pt>
                <c:pt idx="369">
                  <c:v>1131</c:v>
                </c:pt>
                <c:pt idx="370">
                  <c:v>1132</c:v>
                </c:pt>
                <c:pt idx="371">
                  <c:v>1133</c:v>
                </c:pt>
                <c:pt idx="372">
                  <c:v>1134</c:v>
                </c:pt>
                <c:pt idx="373">
                  <c:v>1135</c:v>
                </c:pt>
                <c:pt idx="374">
                  <c:v>1136</c:v>
                </c:pt>
                <c:pt idx="375">
                  <c:v>1137</c:v>
                </c:pt>
                <c:pt idx="376">
                  <c:v>1138</c:v>
                </c:pt>
                <c:pt idx="377">
                  <c:v>1139</c:v>
                </c:pt>
                <c:pt idx="378">
                  <c:v>1140</c:v>
                </c:pt>
                <c:pt idx="379">
                  <c:v>1141</c:v>
                </c:pt>
                <c:pt idx="380">
                  <c:v>1142</c:v>
                </c:pt>
                <c:pt idx="381">
                  <c:v>1143</c:v>
                </c:pt>
                <c:pt idx="382">
                  <c:v>1144</c:v>
                </c:pt>
                <c:pt idx="383">
                  <c:v>1145</c:v>
                </c:pt>
                <c:pt idx="384">
                  <c:v>1146</c:v>
                </c:pt>
                <c:pt idx="385">
                  <c:v>1147</c:v>
                </c:pt>
                <c:pt idx="386">
                  <c:v>1148</c:v>
                </c:pt>
                <c:pt idx="387">
                  <c:v>1149</c:v>
                </c:pt>
                <c:pt idx="388">
                  <c:v>1150</c:v>
                </c:pt>
                <c:pt idx="389">
                  <c:v>1151</c:v>
                </c:pt>
                <c:pt idx="390">
                  <c:v>1152</c:v>
                </c:pt>
              </c:numCache>
            </c:numRef>
          </c:xVal>
          <c:yVal>
            <c:numRef>
              <c:f>Graph!$H$764:$H$1152</c:f>
              <c:numCache>
                <c:formatCode>General</c:formatCode>
                <c:ptCount val="389"/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5E-4AD6-9ADF-3A02273F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85519"/>
        <c:axId val="1136792239"/>
      </c:scatterChart>
      <c:valAx>
        <c:axId val="1136785519"/>
        <c:scaling>
          <c:orientation val="minMax"/>
          <c:max val="1152"/>
          <c:min val="762"/>
        </c:scaling>
        <c:delete val="0"/>
        <c:axPos val="b"/>
        <c:numFmt formatCode="General" sourceLinked="1"/>
        <c:majorTickMark val="out"/>
        <c:minorTickMark val="none"/>
        <c:tickLblPos val="nextTo"/>
        <c:crossAx val="1136792239"/>
        <c:crosses val="autoZero"/>
        <c:crossBetween val="midCat"/>
      </c:valAx>
      <c:valAx>
        <c:axId val="1136792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6785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Graph!$A$1155:$A$1521</c:f>
              <c:numCache>
                <c:formatCode>General</c:formatCode>
                <c:ptCount val="367"/>
                <c:pt idx="0">
                  <c:v>1154</c:v>
                </c:pt>
                <c:pt idx="1">
                  <c:v>1155</c:v>
                </c:pt>
                <c:pt idx="2">
                  <c:v>1156</c:v>
                </c:pt>
                <c:pt idx="3">
                  <c:v>1157</c:v>
                </c:pt>
                <c:pt idx="4">
                  <c:v>1158</c:v>
                </c:pt>
                <c:pt idx="5">
                  <c:v>1159</c:v>
                </c:pt>
                <c:pt idx="6">
                  <c:v>1160</c:v>
                </c:pt>
                <c:pt idx="7">
                  <c:v>1161</c:v>
                </c:pt>
                <c:pt idx="8">
                  <c:v>1162</c:v>
                </c:pt>
                <c:pt idx="9">
                  <c:v>1163</c:v>
                </c:pt>
                <c:pt idx="10">
                  <c:v>1164</c:v>
                </c:pt>
                <c:pt idx="11">
                  <c:v>1165</c:v>
                </c:pt>
                <c:pt idx="12">
                  <c:v>1166</c:v>
                </c:pt>
                <c:pt idx="13">
                  <c:v>1167</c:v>
                </c:pt>
                <c:pt idx="14">
                  <c:v>1168</c:v>
                </c:pt>
                <c:pt idx="15">
                  <c:v>1169</c:v>
                </c:pt>
                <c:pt idx="16">
                  <c:v>1170</c:v>
                </c:pt>
                <c:pt idx="17">
                  <c:v>1171</c:v>
                </c:pt>
                <c:pt idx="18">
                  <c:v>1172</c:v>
                </c:pt>
                <c:pt idx="19">
                  <c:v>1173</c:v>
                </c:pt>
                <c:pt idx="20">
                  <c:v>1174</c:v>
                </c:pt>
                <c:pt idx="21">
                  <c:v>1175</c:v>
                </c:pt>
                <c:pt idx="22">
                  <c:v>1176</c:v>
                </c:pt>
                <c:pt idx="23">
                  <c:v>1177</c:v>
                </c:pt>
                <c:pt idx="24">
                  <c:v>1178</c:v>
                </c:pt>
                <c:pt idx="25">
                  <c:v>1179</c:v>
                </c:pt>
                <c:pt idx="26">
                  <c:v>1180</c:v>
                </c:pt>
                <c:pt idx="27">
                  <c:v>1181</c:v>
                </c:pt>
                <c:pt idx="28">
                  <c:v>1182</c:v>
                </c:pt>
                <c:pt idx="29">
                  <c:v>1183</c:v>
                </c:pt>
                <c:pt idx="30">
                  <c:v>1184</c:v>
                </c:pt>
                <c:pt idx="31">
                  <c:v>1185</c:v>
                </c:pt>
                <c:pt idx="32">
                  <c:v>1186</c:v>
                </c:pt>
                <c:pt idx="33">
                  <c:v>1187</c:v>
                </c:pt>
                <c:pt idx="34">
                  <c:v>1188</c:v>
                </c:pt>
                <c:pt idx="35">
                  <c:v>1189</c:v>
                </c:pt>
                <c:pt idx="36">
                  <c:v>1190</c:v>
                </c:pt>
                <c:pt idx="37">
                  <c:v>1191</c:v>
                </c:pt>
                <c:pt idx="38">
                  <c:v>1192</c:v>
                </c:pt>
                <c:pt idx="39">
                  <c:v>1193</c:v>
                </c:pt>
                <c:pt idx="40">
                  <c:v>1194</c:v>
                </c:pt>
                <c:pt idx="41">
                  <c:v>1195</c:v>
                </c:pt>
                <c:pt idx="42">
                  <c:v>1196</c:v>
                </c:pt>
                <c:pt idx="43">
                  <c:v>1197</c:v>
                </c:pt>
                <c:pt idx="44">
                  <c:v>1198</c:v>
                </c:pt>
                <c:pt idx="45">
                  <c:v>1199</c:v>
                </c:pt>
                <c:pt idx="46">
                  <c:v>1200</c:v>
                </c:pt>
                <c:pt idx="47">
                  <c:v>1201</c:v>
                </c:pt>
                <c:pt idx="48">
                  <c:v>1202</c:v>
                </c:pt>
                <c:pt idx="49">
                  <c:v>1203</c:v>
                </c:pt>
                <c:pt idx="50">
                  <c:v>1204</c:v>
                </c:pt>
                <c:pt idx="51">
                  <c:v>1205</c:v>
                </c:pt>
                <c:pt idx="52">
                  <c:v>1206</c:v>
                </c:pt>
                <c:pt idx="53">
                  <c:v>1207</c:v>
                </c:pt>
                <c:pt idx="54">
                  <c:v>1208</c:v>
                </c:pt>
                <c:pt idx="55">
                  <c:v>1209</c:v>
                </c:pt>
                <c:pt idx="56">
                  <c:v>1210</c:v>
                </c:pt>
                <c:pt idx="57">
                  <c:v>1211</c:v>
                </c:pt>
                <c:pt idx="58">
                  <c:v>1212</c:v>
                </c:pt>
                <c:pt idx="59">
                  <c:v>1213</c:v>
                </c:pt>
                <c:pt idx="60">
                  <c:v>1214</c:v>
                </c:pt>
                <c:pt idx="61">
                  <c:v>1215</c:v>
                </c:pt>
                <c:pt idx="62">
                  <c:v>1216</c:v>
                </c:pt>
                <c:pt idx="63">
                  <c:v>1217</c:v>
                </c:pt>
                <c:pt idx="64">
                  <c:v>1218</c:v>
                </c:pt>
                <c:pt idx="65">
                  <c:v>1219</c:v>
                </c:pt>
                <c:pt idx="66">
                  <c:v>1220</c:v>
                </c:pt>
                <c:pt idx="67">
                  <c:v>1221</c:v>
                </c:pt>
                <c:pt idx="68">
                  <c:v>1222</c:v>
                </c:pt>
                <c:pt idx="69">
                  <c:v>1223</c:v>
                </c:pt>
                <c:pt idx="70">
                  <c:v>1224</c:v>
                </c:pt>
                <c:pt idx="71">
                  <c:v>1225</c:v>
                </c:pt>
                <c:pt idx="72">
                  <c:v>1226</c:v>
                </c:pt>
                <c:pt idx="73">
                  <c:v>1227</c:v>
                </c:pt>
                <c:pt idx="74">
                  <c:v>1228</c:v>
                </c:pt>
                <c:pt idx="75">
                  <c:v>1229</c:v>
                </c:pt>
                <c:pt idx="76">
                  <c:v>1230</c:v>
                </c:pt>
                <c:pt idx="77">
                  <c:v>1231</c:v>
                </c:pt>
                <c:pt idx="78">
                  <c:v>1232</c:v>
                </c:pt>
                <c:pt idx="79">
                  <c:v>1233</c:v>
                </c:pt>
                <c:pt idx="80">
                  <c:v>1234</c:v>
                </c:pt>
                <c:pt idx="81">
                  <c:v>1235</c:v>
                </c:pt>
                <c:pt idx="82">
                  <c:v>1236</c:v>
                </c:pt>
                <c:pt idx="83">
                  <c:v>1237</c:v>
                </c:pt>
                <c:pt idx="84">
                  <c:v>1238</c:v>
                </c:pt>
                <c:pt idx="85">
                  <c:v>1239</c:v>
                </c:pt>
                <c:pt idx="86">
                  <c:v>1240</c:v>
                </c:pt>
                <c:pt idx="87">
                  <c:v>1241</c:v>
                </c:pt>
                <c:pt idx="88">
                  <c:v>1242</c:v>
                </c:pt>
                <c:pt idx="89">
                  <c:v>1243</c:v>
                </c:pt>
                <c:pt idx="90">
                  <c:v>1244</c:v>
                </c:pt>
                <c:pt idx="91">
                  <c:v>1245</c:v>
                </c:pt>
                <c:pt idx="92">
                  <c:v>1246</c:v>
                </c:pt>
                <c:pt idx="93">
                  <c:v>1247</c:v>
                </c:pt>
                <c:pt idx="94">
                  <c:v>1248</c:v>
                </c:pt>
                <c:pt idx="95">
                  <c:v>1249</c:v>
                </c:pt>
                <c:pt idx="96">
                  <c:v>1250</c:v>
                </c:pt>
                <c:pt idx="97">
                  <c:v>1251</c:v>
                </c:pt>
                <c:pt idx="98">
                  <c:v>1252</c:v>
                </c:pt>
                <c:pt idx="99">
                  <c:v>1253</c:v>
                </c:pt>
                <c:pt idx="100">
                  <c:v>1254</c:v>
                </c:pt>
                <c:pt idx="101">
                  <c:v>1255</c:v>
                </c:pt>
                <c:pt idx="102">
                  <c:v>1256</c:v>
                </c:pt>
                <c:pt idx="103">
                  <c:v>1257</c:v>
                </c:pt>
                <c:pt idx="104">
                  <c:v>1258</c:v>
                </c:pt>
                <c:pt idx="105">
                  <c:v>1259</c:v>
                </c:pt>
                <c:pt idx="106">
                  <c:v>1260</c:v>
                </c:pt>
                <c:pt idx="107">
                  <c:v>1261</c:v>
                </c:pt>
                <c:pt idx="108">
                  <c:v>1262</c:v>
                </c:pt>
                <c:pt idx="109">
                  <c:v>1263</c:v>
                </c:pt>
                <c:pt idx="110">
                  <c:v>1264</c:v>
                </c:pt>
                <c:pt idx="111">
                  <c:v>1265</c:v>
                </c:pt>
                <c:pt idx="112">
                  <c:v>1266</c:v>
                </c:pt>
                <c:pt idx="113">
                  <c:v>1267</c:v>
                </c:pt>
                <c:pt idx="114">
                  <c:v>1268</c:v>
                </c:pt>
                <c:pt idx="115">
                  <c:v>1269</c:v>
                </c:pt>
                <c:pt idx="116">
                  <c:v>1270</c:v>
                </c:pt>
                <c:pt idx="117">
                  <c:v>1271</c:v>
                </c:pt>
                <c:pt idx="118">
                  <c:v>1272</c:v>
                </c:pt>
                <c:pt idx="119">
                  <c:v>1273</c:v>
                </c:pt>
                <c:pt idx="120">
                  <c:v>1274</c:v>
                </c:pt>
                <c:pt idx="121">
                  <c:v>1275</c:v>
                </c:pt>
                <c:pt idx="122">
                  <c:v>1276</c:v>
                </c:pt>
                <c:pt idx="123">
                  <c:v>1277</c:v>
                </c:pt>
                <c:pt idx="124">
                  <c:v>1278</c:v>
                </c:pt>
                <c:pt idx="125">
                  <c:v>1279</c:v>
                </c:pt>
                <c:pt idx="126">
                  <c:v>1280</c:v>
                </c:pt>
                <c:pt idx="127">
                  <c:v>1281</c:v>
                </c:pt>
                <c:pt idx="128">
                  <c:v>1282</c:v>
                </c:pt>
                <c:pt idx="129">
                  <c:v>1283</c:v>
                </c:pt>
                <c:pt idx="130">
                  <c:v>1284</c:v>
                </c:pt>
                <c:pt idx="131">
                  <c:v>1285</c:v>
                </c:pt>
                <c:pt idx="132">
                  <c:v>1286</c:v>
                </c:pt>
                <c:pt idx="133">
                  <c:v>1287</c:v>
                </c:pt>
                <c:pt idx="134">
                  <c:v>1288</c:v>
                </c:pt>
                <c:pt idx="135">
                  <c:v>1289</c:v>
                </c:pt>
                <c:pt idx="136">
                  <c:v>1290</c:v>
                </c:pt>
                <c:pt idx="137">
                  <c:v>1291</c:v>
                </c:pt>
                <c:pt idx="138">
                  <c:v>1292</c:v>
                </c:pt>
                <c:pt idx="139">
                  <c:v>1293</c:v>
                </c:pt>
                <c:pt idx="140">
                  <c:v>1294</c:v>
                </c:pt>
                <c:pt idx="141">
                  <c:v>1295</c:v>
                </c:pt>
                <c:pt idx="142">
                  <c:v>1296</c:v>
                </c:pt>
                <c:pt idx="143">
                  <c:v>1297</c:v>
                </c:pt>
                <c:pt idx="144">
                  <c:v>1298</c:v>
                </c:pt>
                <c:pt idx="145">
                  <c:v>1299</c:v>
                </c:pt>
                <c:pt idx="146">
                  <c:v>1300</c:v>
                </c:pt>
                <c:pt idx="147">
                  <c:v>1301</c:v>
                </c:pt>
                <c:pt idx="148">
                  <c:v>1302</c:v>
                </c:pt>
                <c:pt idx="149">
                  <c:v>1303</c:v>
                </c:pt>
                <c:pt idx="150">
                  <c:v>1304</c:v>
                </c:pt>
                <c:pt idx="151">
                  <c:v>1305</c:v>
                </c:pt>
                <c:pt idx="152">
                  <c:v>1306</c:v>
                </c:pt>
                <c:pt idx="153">
                  <c:v>1307</c:v>
                </c:pt>
                <c:pt idx="154">
                  <c:v>1308</c:v>
                </c:pt>
                <c:pt idx="155">
                  <c:v>1309</c:v>
                </c:pt>
                <c:pt idx="156">
                  <c:v>1310</c:v>
                </c:pt>
                <c:pt idx="157">
                  <c:v>1311</c:v>
                </c:pt>
                <c:pt idx="158">
                  <c:v>1312</c:v>
                </c:pt>
                <c:pt idx="159">
                  <c:v>1313</c:v>
                </c:pt>
                <c:pt idx="160">
                  <c:v>1314</c:v>
                </c:pt>
                <c:pt idx="161">
                  <c:v>1315</c:v>
                </c:pt>
                <c:pt idx="162">
                  <c:v>1316</c:v>
                </c:pt>
                <c:pt idx="163">
                  <c:v>1317</c:v>
                </c:pt>
                <c:pt idx="164">
                  <c:v>1318</c:v>
                </c:pt>
                <c:pt idx="165">
                  <c:v>1319</c:v>
                </c:pt>
                <c:pt idx="166">
                  <c:v>1320</c:v>
                </c:pt>
                <c:pt idx="167">
                  <c:v>1321</c:v>
                </c:pt>
                <c:pt idx="168">
                  <c:v>1322</c:v>
                </c:pt>
                <c:pt idx="169">
                  <c:v>1323</c:v>
                </c:pt>
                <c:pt idx="170">
                  <c:v>1324</c:v>
                </c:pt>
                <c:pt idx="171">
                  <c:v>1325</c:v>
                </c:pt>
                <c:pt idx="172">
                  <c:v>1326</c:v>
                </c:pt>
                <c:pt idx="173">
                  <c:v>1327</c:v>
                </c:pt>
                <c:pt idx="174">
                  <c:v>1328</c:v>
                </c:pt>
                <c:pt idx="175">
                  <c:v>1329</c:v>
                </c:pt>
                <c:pt idx="176">
                  <c:v>1330</c:v>
                </c:pt>
                <c:pt idx="177">
                  <c:v>1331</c:v>
                </c:pt>
                <c:pt idx="178">
                  <c:v>1332</c:v>
                </c:pt>
                <c:pt idx="179">
                  <c:v>1333</c:v>
                </c:pt>
                <c:pt idx="180">
                  <c:v>1334</c:v>
                </c:pt>
                <c:pt idx="181">
                  <c:v>1335</c:v>
                </c:pt>
                <c:pt idx="182">
                  <c:v>1336</c:v>
                </c:pt>
                <c:pt idx="183">
                  <c:v>1337</c:v>
                </c:pt>
                <c:pt idx="184">
                  <c:v>1338</c:v>
                </c:pt>
                <c:pt idx="185">
                  <c:v>1339</c:v>
                </c:pt>
                <c:pt idx="186">
                  <c:v>1340</c:v>
                </c:pt>
                <c:pt idx="187">
                  <c:v>1341</c:v>
                </c:pt>
                <c:pt idx="188">
                  <c:v>1342</c:v>
                </c:pt>
                <c:pt idx="189">
                  <c:v>1343</c:v>
                </c:pt>
                <c:pt idx="190">
                  <c:v>1344</c:v>
                </c:pt>
                <c:pt idx="191">
                  <c:v>1345</c:v>
                </c:pt>
                <c:pt idx="192">
                  <c:v>1346</c:v>
                </c:pt>
                <c:pt idx="193">
                  <c:v>1347</c:v>
                </c:pt>
                <c:pt idx="194">
                  <c:v>1348</c:v>
                </c:pt>
                <c:pt idx="195">
                  <c:v>1349</c:v>
                </c:pt>
                <c:pt idx="196">
                  <c:v>1350</c:v>
                </c:pt>
                <c:pt idx="197">
                  <c:v>1351</c:v>
                </c:pt>
                <c:pt idx="198">
                  <c:v>1352</c:v>
                </c:pt>
                <c:pt idx="199">
                  <c:v>1353</c:v>
                </c:pt>
                <c:pt idx="200">
                  <c:v>1354</c:v>
                </c:pt>
                <c:pt idx="201">
                  <c:v>1355</c:v>
                </c:pt>
                <c:pt idx="202">
                  <c:v>1356</c:v>
                </c:pt>
                <c:pt idx="203">
                  <c:v>1357</c:v>
                </c:pt>
                <c:pt idx="204">
                  <c:v>1358</c:v>
                </c:pt>
                <c:pt idx="205">
                  <c:v>1359</c:v>
                </c:pt>
                <c:pt idx="206">
                  <c:v>1360</c:v>
                </c:pt>
                <c:pt idx="207">
                  <c:v>1361</c:v>
                </c:pt>
                <c:pt idx="208">
                  <c:v>1362</c:v>
                </c:pt>
                <c:pt idx="209">
                  <c:v>1363</c:v>
                </c:pt>
                <c:pt idx="210">
                  <c:v>1364</c:v>
                </c:pt>
                <c:pt idx="211">
                  <c:v>1365</c:v>
                </c:pt>
                <c:pt idx="212">
                  <c:v>1366</c:v>
                </c:pt>
                <c:pt idx="213">
                  <c:v>1367</c:v>
                </c:pt>
                <c:pt idx="214">
                  <c:v>1368</c:v>
                </c:pt>
                <c:pt idx="215">
                  <c:v>1369</c:v>
                </c:pt>
                <c:pt idx="216">
                  <c:v>1370</c:v>
                </c:pt>
                <c:pt idx="217">
                  <c:v>1371</c:v>
                </c:pt>
                <c:pt idx="218">
                  <c:v>1372</c:v>
                </c:pt>
                <c:pt idx="219">
                  <c:v>1373</c:v>
                </c:pt>
                <c:pt idx="220">
                  <c:v>1374</c:v>
                </c:pt>
                <c:pt idx="221">
                  <c:v>1375</c:v>
                </c:pt>
                <c:pt idx="222">
                  <c:v>1376</c:v>
                </c:pt>
                <c:pt idx="223">
                  <c:v>1377</c:v>
                </c:pt>
                <c:pt idx="224">
                  <c:v>1378</c:v>
                </c:pt>
                <c:pt idx="225">
                  <c:v>1379</c:v>
                </c:pt>
                <c:pt idx="226">
                  <c:v>1380</c:v>
                </c:pt>
                <c:pt idx="227">
                  <c:v>1381</c:v>
                </c:pt>
                <c:pt idx="228">
                  <c:v>1382</c:v>
                </c:pt>
                <c:pt idx="229">
                  <c:v>1383</c:v>
                </c:pt>
                <c:pt idx="230">
                  <c:v>1384</c:v>
                </c:pt>
                <c:pt idx="231">
                  <c:v>1385</c:v>
                </c:pt>
                <c:pt idx="232">
                  <c:v>1386</c:v>
                </c:pt>
                <c:pt idx="233">
                  <c:v>1387</c:v>
                </c:pt>
                <c:pt idx="234">
                  <c:v>1388</c:v>
                </c:pt>
                <c:pt idx="235">
                  <c:v>1389</c:v>
                </c:pt>
                <c:pt idx="236">
                  <c:v>1390</c:v>
                </c:pt>
                <c:pt idx="237">
                  <c:v>1391</c:v>
                </c:pt>
                <c:pt idx="238">
                  <c:v>1392</c:v>
                </c:pt>
                <c:pt idx="239">
                  <c:v>1393</c:v>
                </c:pt>
                <c:pt idx="240">
                  <c:v>1394</c:v>
                </c:pt>
                <c:pt idx="241">
                  <c:v>1395</c:v>
                </c:pt>
                <c:pt idx="242">
                  <c:v>1396</c:v>
                </c:pt>
                <c:pt idx="243">
                  <c:v>1397</c:v>
                </c:pt>
                <c:pt idx="244">
                  <c:v>1398</c:v>
                </c:pt>
                <c:pt idx="245">
                  <c:v>1399</c:v>
                </c:pt>
                <c:pt idx="246">
                  <c:v>1400</c:v>
                </c:pt>
                <c:pt idx="247">
                  <c:v>1401</c:v>
                </c:pt>
                <c:pt idx="248">
                  <c:v>1402</c:v>
                </c:pt>
                <c:pt idx="249">
                  <c:v>1403</c:v>
                </c:pt>
                <c:pt idx="250">
                  <c:v>1404</c:v>
                </c:pt>
                <c:pt idx="251">
                  <c:v>1405</c:v>
                </c:pt>
                <c:pt idx="252">
                  <c:v>1406</c:v>
                </c:pt>
                <c:pt idx="253">
                  <c:v>1407</c:v>
                </c:pt>
                <c:pt idx="254">
                  <c:v>1408</c:v>
                </c:pt>
                <c:pt idx="255">
                  <c:v>1409</c:v>
                </c:pt>
                <c:pt idx="256">
                  <c:v>1410</c:v>
                </c:pt>
                <c:pt idx="257">
                  <c:v>1411</c:v>
                </c:pt>
                <c:pt idx="258">
                  <c:v>1412</c:v>
                </c:pt>
                <c:pt idx="259">
                  <c:v>1413</c:v>
                </c:pt>
                <c:pt idx="260">
                  <c:v>1414</c:v>
                </c:pt>
                <c:pt idx="261">
                  <c:v>1415</c:v>
                </c:pt>
                <c:pt idx="262">
                  <c:v>1416</c:v>
                </c:pt>
                <c:pt idx="263">
                  <c:v>1417</c:v>
                </c:pt>
                <c:pt idx="264">
                  <c:v>1418</c:v>
                </c:pt>
                <c:pt idx="265">
                  <c:v>1419</c:v>
                </c:pt>
                <c:pt idx="266">
                  <c:v>1420</c:v>
                </c:pt>
                <c:pt idx="267">
                  <c:v>1421</c:v>
                </c:pt>
                <c:pt idx="268">
                  <c:v>1422</c:v>
                </c:pt>
                <c:pt idx="269">
                  <c:v>1423</c:v>
                </c:pt>
                <c:pt idx="270">
                  <c:v>1424</c:v>
                </c:pt>
                <c:pt idx="271">
                  <c:v>1425</c:v>
                </c:pt>
                <c:pt idx="272">
                  <c:v>1426</c:v>
                </c:pt>
                <c:pt idx="273">
                  <c:v>1427</c:v>
                </c:pt>
                <c:pt idx="274">
                  <c:v>1428</c:v>
                </c:pt>
                <c:pt idx="275">
                  <c:v>1429</c:v>
                </c:pt>
                <c:pt idx="276">
                  <c:v>1430</c:v>
                </c:pt>
                <c:pt idx="277">
                  <c:v>1431</c:v>
                </c:pt>
                <c:pt idx="278">
                  <c:v>1432</c:v>
                </c:pt>
                <c:pt idx="279">
                  <c:v>1433</c:v>
                </c:pt>
                <c:pt idx="280">
                  <c:v>1434</c:v>
                </c:pt>
                <c:pt idx="281">
                  <c:v>1435</c:v>
                </c:pt>
                <c:pt idx="282">
                  <c:v>1436</c:v>
                </c:pt>
                <c:pt idx="283">
                  <c:v>1437</c:v>
                </c:pt>
                <c:pt idx="284">
                  <c:v>1438</c:v>
                </c:pt>
                <c:pt idx="285">
                  <c:v>1439</c:v>
                </c:pt>
                <c:pt idx="286">
                  <c:v>1440</c:v>
                </c:pt>
                <c:pt idx="287">
                  <c:v>1441</c:v>
                </c:pt>
                <c:pt idx="288">
                  <c:v>1442</c:v>
                </c:pt>
                <c:pt idx="289">
                  <c:v>1443</c:v>
                </c:pt>
                <c:pt idx="290">
                  <c:v>1444</c:v>
                </c:pt>
                <c:pt idx="291">
                  <c:v>1445</c:v>
                </c:pt>
                <c:pt idx="292">
                  <c:v>1446</c:v>
                </c:pt>
                <c:pt idx="293">
                  <c:v>1447</c:v>
                </c:pt>
                <c:pt idx="294">
                  <c:v>1448</c:v>
                </c:pt>
                <c:pt idx="295">
                  <c:v>1449</c:v>
                </c:pt>
                <c:pt idx="296">
                  <c:v>1450</c:v>
                </c:pt>
                <c:pt idx="297">
                  <c:v>1451</c:v>
                </c:pt>
                <c:pt idx="298">
                  <c:v>1452</c:v>
                </c:pt>
                <c:pt idx="299">
                  <c:v>1453</c:v>
                </c:pt>
                <c:pt idx="300">
                  <c:v>1454</c:v>
                </c:pt>
                <c:pt idx="301">
                  <c:v>1455</c:v>
                </c:pt>
                <c:pt idx="302">
                  <c:v>1456</c:v>
                </c:pt>
                <c:pt idx="303">
                  <c:v>1457</c:v>
                </c:pt>
                <c:pt idx="304">
                  <c:v>1458</c:v>
                </c:pt>
                <c:pt idx="305">
                  <c:v>1459</c:v>
                </c:pt>
                <c:pt idx="306">
                  <c:v>1460</c:v>
                </c:pt>
                <c:pt idx="307">
                  <c:v>1461</c:v>
                </c:pt>
                <c:pt idx="308">
                  <c:v>1462</c:v>
                </c:pt>
                <c:pt idx="309">
                  <c:v>1463</c:v>
                </c:pt>
                <c:pt idx="310">
                  <c:v>1464</c:v>
                </c:pt>
                <c:pt idx="311">
                  <c:v>1465</c:v>
                </c:pt>
                <c:pt idx="312">
                  <c:v>1466</c:v>
                </c:pt>
                <c:pt idx="313">
                  <c:v>1467</c:v>
                </c:pt>
                <c:pt idx="314">
                  <c:v>1468</c:v>
                </c:pt>
                <c:pt idx="315">
                  <c:v>1469</c:v>
                </c:pt>
                <c:pt idx="316">
                  <c:v>1470</c:v>
                </c:pt>
                <c:pt idx="317">
                  <c:v>1471</c:v>
                </c:pt>
                <c:pt idx="318">
                  <c:v>1472</c:v>
                </c:pt>
                <c:pt idx="319">
                  <c:v>1473</c:v>
                </c:pt>
                <c:pt idx="320">
                  <c:v>1474</c:v>
                </c:pt>
                <c:pt idx="321">
                  <c:v>1475</c:v>
                </c:pt>
                <c:pt idx="322">
                  <c:v>1476</c:v>
                </c:pt>
                <c:pt idx="323">
                  <c:v>1477</c:v>
                </c:pt>
                <c:pt idx="324">
                  <c:v>1478</c:v>
                </c:pt>
                <c:pt idx="325">
                  <c:v>1479</c:v>
                </c:pt>
                <c:pt idx="326">
                  <c:v>1480</c:v>
                </c:pt>
                <c:pt idx="327">
                  <c:v>1481</c:v>
                </c:pt>
                <c:pt idx="328">
                  <c:v>1482</c:v>
                </c:pt>
                <c:pt idx="329">
                  <c:v>1483</c:v>
                </c:pt>
                <c:pt idx="330">
                  <c:v>1484</c:v>
                </c:pt>
                <c:pt idx="331">
                  <c:v>1485</c:v>
                </c:pt>
                <c:pt idx="332">
                  <c:v>1486</c:v>
                </c:pt>
                <c:pt idx="333">
                  <c:v>1487</c:v>
                </c:pt>
                <c:pt idx="334">
                  <c:v>1488</c:v>
                </c:pt>
                <c:pt idx="335">
                  <c:v>1489</c:v>
                </c:pt>
                <c:pt idx="336">
                  <c:v>1490</c:v>
                </c:pt>
                <c:pt idx="337">
                  <c:v>1491</c:v>
                </c:pt>
                <c:pt idx="338">
                  <c:v>1492</c:v>
                </c:pt>
                <c:pt idx="339">
                  <c:v>1493</c:v>
                </c:pt>
                <c:pt idx="340">
                  <c:v>1494</c:v>
                </c:pt>
                <c:pt idx="341">
                  <c:v>1495</c:v>
                </c:pt>
                <c:pt idx="342">
                  <c:v>1496</c:v>
                </c:pt>
                <c:pt idx="343">
                  <c:v>1497</c:v>
                </c:pt>
                <c:pt idx="344">
                  <c:v>1498</c:v>
                </c:pt>
                <c:pt idx="345">
                  <c:v>1499</c:v>
                </c:pt>
                <c:pt idx="346">
                  <c:v>1500</c:v>
                </c:pt>
                <c:pt idx="347">
                  <c:v>1501</c:v>
                </c:pt>
                <c:pt idx="348">
                  <c:v>1502</c:v>
                </c:pt>
                <c:pt idx="349">
                  <c:v>1503</c:v>
                </c:pt>
                <c:pt idx="350">
                  <c:v>1504</c:v>
                </c:pt>
                <c:pt idx="351">
                  <c:v>1505</c:v>
                </c:pt>
                <c:pt idx="352">
                  <c:v>1506</c:v>
                </c:pt>
                <c:pt idx="353">
                  <c:v>1507</c:v>
                </c:pt>
                <c:pt idx="354">
                  <c:v>1508</c:v>
                </c:pt>
                <c:pt idx="355">
                  <c:v>1509</c:v>
                </c:pt>
                <c:pt idx="356">
                  <c:v>1510</c:v>
                </c:pt>
                <c:pt idx="357">
                  <c:v>1511</c:v>
                </c:pt>
                <c:pt idx="358">
                  <c:v>1512</c:v>
                </c:pt>
                <c:pt idx="359">
                  <c:v>1513</c:v>
                </c:pt>
                <c:pt idx="360">
                  <c:v>1514</c:v>
                </c:pt>
                <c:pt idx="361">
                  <c:v>1515</c:v>
                </c:pt>
                <c:pt idx="362">
                  <c:v>1516</c:v>
                </c:pt>
                <c:pt idx="363">
                  <c:v>1517</c:v>
                </c:pt>
                <c:pt idx="364">
                  <c:v>1518</c:v>
                </c:pt>
                <c:pt idx="365">
                  <c:v>1519</c:v>
                </c:pt>
                <c:pt idx="366">
                  <c:v>1520</c:v>
                </c:pt>
              </c:numCache>
            </c:numRef>
          </c:xVal>
          <c:yVal>
            <c:numRef>
              <c:f>Graph!$D$1156:$D$1520</c:f>
              <c:numCache>
                <c:formatCode>General</c:formatCode>
                <c:ptCount val="365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5-41D9-B4E9-FA10819A02C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Graph!$A$1155:$A$1521</c:f>
              <c:numCache>
                <c:formatCode>General</c:formatCode>
                <c:ptCount val="367"/>
                <c:pt idx="0">
                  <c:v>1154</c:v>
                </c:pt>
                <c:pt idx="1">
                  <c:v>1155</c:v>
                </c:pt>
                <c:pt idx="2">
                  <c:v>1156</c:v>
                </c:pt>
                <c:pt idx="3">
                  <c:v>1157</c:v>
                </c:pt>
                <c:pt idx="4">
                  <c:v>1158</c:v>
                </c:pt>
                <c:pt idx="5">
                  <c:v>1159</c:v>
                </c:pt>
                <c:pt idx="6">
                  <c:v>1160</c:v>
                </c:pt>
                <c:pt idx="7">
                  <c:v>1161</c:v>
                </c:pt>
                <c:pt idx="8">
                  <c:v>1162</c:v>
                </c:pt>
                <c:pt idx="9">
                  <c:v>1163</c:v>
                </c:pt>
                <c:pt idx="10">
                  <c:v>1164</c:v>
                </c:pt>
                <c:pt idx="11">
                  <c:v>1165</c:v>
                </c:pt>
                <c:pt idx="12">
                  <c:v>1166</c:v>
                </c:pt>
                <c:pt idx="13">
                  <c:v>1167</c:v>
                </c:pt>
                <c:pt idx="14">
                  <c:v>1168</c:v>
                </c:pt>
                <c:pt idx="15">
                  <c:v>1169</c:v>
                </c:pt>
                <c:pt idx="16">
                  <c:v>1170</c:v>
                </c:pt>
                <c:pt idx="17">
                  <c:v>1171</c:v>
                </c:pt>
                <c:pt idx="18">
                  <c:v>1172</c:v>
                </c:pt>
                <c:pt idx="19">
                  <c:v>1173</c:v>
                </c:pt>
                <c:pt idx="20">
                  <c:v>1174</c:v>
                </c:pt>
                <c:pt idx="21">
                  <c:v>1175</c:v>
                </c:pt>
                <c:pt idx="22">
                  <c:v>1176</c:v>
                </c:pt>
                <c:pt idx="23">
                  <c:v>1177</c:v>
                </c:pt>
                <c:pt idx="24">
                  <c:v>1178</c:v>
                </c:pt>
                <c:pt idx="25">
                  <c:v>1179</c:v>
                </c:pt>
                <c:pt idx="26">
                  <c:v>1180</c:v>
                </c:pt>
                <c:pt idx="27">
                  <c:v>1181</c:v>
                </c:pt>
                <c:pt idx="28">
                  <c:v>1182</c:v>
                </c:pt>
                <c:pt idx="29">
                  <c:v>1183</c:v>
                </c:pt>
                <c:pt idx="30">
                  <c:v>1184</c:v>
                </c:pt>
                <c:pt idx="31">
                  <c:v>1185</c:v>
                </c:pt>
                <c:pt idx="32">
                  <c:v>1186</c:v>
                </c:pt>
                <c:pt idx="33">
                  <c:v>1187</c:v>
                </c:pt>
                <c:pt idx="34">
                  <c:v>1188</c:v>
                </c:pt>
                <c:pt idx="35">
                  <c:v>1189</c:v>
                </c:pt>
                <c:pt idx="36">
                  <c:v>1190</c:v>
                </c:pt>
                <c:pt idx="37">
                  <c:v>1191</c:v>
                </c:pt>
                <c:pt idx="38">
                  <c:v>1192</c:v>
                </c:pt>
                <c:pt idx="39">
                  <c:v>1193</c:v>
                </c:pt>
                <c:pt idx="40">
                  <c:v>1194</c:v>
                </c:pt>
                <c:pt idx="41">
                  <c:v>1195</c:v>
                </c:pt>
                <c:pt idx="42">
                  <c:v>1196</c:v>
                </c:pt>
                <c:pt idx="43">
                  <c:v>1197</c:v>
                </c:pt>
                <c:pt idx="44">
                  <c:v>1198</c:v>
                </c:pt>
                <c:pt idx="45">
                  <c:v>1199</c:v>
                </c:pt>
                <c:pt idx="46">
                  <c:v>1200</c:v>
                </c:pt>
                <c:pt idx="47">
                  <c:v>1201</c:v>
                </c:pt>
                <c:pt idx="48">
                  <c:v>1202</c:v>
                </c:pt>
                <c:pt idx="49">
                  <c:v>1203</c:v>
                </c:pt>
                <c:pt idx="50">
                  <c:v>1204</c:v>
                </c:pt>
                <c:pt idx="51">
                  <c:v>1205</c:v>
                </c:pt>
                <c:pt idx="52">
                  <c:v>1206</c:v>
                </c:pt>
                <c:pt idx="53">
                  <c:v>1207</c:v>
                </c:pt>
                <c:pt idx="54">
                  <c:v>1208</c:v>
                </c:pt>
                <c:pt idx="55">
                  <c:v>1209</c:v>
                </c:pt>
                <c:pt idx="56">
                  <c:v>1210</c:v>
                </c:pt>
                <c:pt idx="57">
                  <c:v>1211</c:v>
                </c:pt>
                <c:pt idx="58">
                  <c:v>1212</c:v>
                </c:pt>
                <c:pt idx="59">
                  <c:v>1213</c:v>
                </c:pt>
                <c:pt idx="60">
                  <c:v>1214</c:v>
                </c:pt>
                <c:pt idx="61">
                  <c:v>1215</c:v>
                </c:pt>
                <c:pt idx="62">
                  <c:v>1216</c:v>
                </c:pt>
                <c:pt idx="63">
                  <c:v>1217</c:v>
                </c:pt>
                <c:pt idx="64">
                  <c:v>1218</c:v>
                </c:pt>
                <c:pt idx="65">
                  <c:v>1219</c:v>
                </c:pt>
                <c:pt idx="66">
                  <c:v>1220</c:v>
                </c:pt>
                <c:pt idx="67">
                  <c:v>1221</c:v>
                </c:pt>
                <c:pt idx="68">
                  <c:v>1222</c:v>
                </c:pt>
                <c:pt idx="69">
                  <c:v>1223</c:v>
                </c:pt>
                <c:pt idx="70">
                  <c:v>1224</c:v>
                </c:pt>
                <c:pt idx="71">
                  <c:v>1225</c:v>
                </c:pt>
                <c:pt idx="72">
                  <c:v>1226</c:v>
                </c:pt>
                <c:pt idx="73">
                  <c:v>1227</c:v>
                </c:pt>
                <c:pt idx="74">
                  <c:v>1228</c:v>
                </c:pt>
                <c:pt idx="75">
                  <c:v>1229</c:v>
                </c:pt>
                <c:pt idx="76">
                  <c:v>1230</c:v>
                </c:pt>
                <c:pt idx="77">
                  <c:v>1231</c:v>
                </c:pt>
                <c:pt idx="78">
                  <c:v>1232</c:v>
                </c:pt>
                <c:pt idx="79">
                  <c:v>1233</c:v>
                </c:pt>
                <c:pt idx="80">
                  <c:v>1234</c:v>
                </c:pt>
                <c:pt idx="81">
                  <c:v>1235</c:v>
                </c:pt>
                <c:pt idx="82">
                  <c:v>1236</c:v>
                </c:pt>
                <c:pt idx="83">
                  <c:v>1237</c:v>
                </c:pt>
                <c:pt idx="84">
                  <c:v>1238</c:v>
                </c:pt>
                <c:pt idx="85">
                  <c:v>1239</c:v>
                </c:pt>
                <c:pt idx="86">
                  <c:v>1240</c:v>
                </c:pt>
                <c:pt idx="87">
                  <c:v>1241</c:v>
                </c:pt>
                <c:pt idx="88">
                  <c:v>1242</c:v>
                </c:pt>
                <c:pt idx="89">
                  <c:v>1243</c:v>
                </c:pt>
                <c:pt idx="90">
                  <c:v>1244</c:v>
                </c:pt>
                <c:pt idx="91">
                  <c:v>1245</c:v>
                </c:pt>
                <c:pt idx="92">
                  <c:v>1246</c:v>
                </c:pt>
                <c:pt idx="93">
                  <c:v>1247</c:v>
                </c:pt>
                <c:pt idx="94">
                  <c:v>1248</c:v>
                </c:pt>
                <c:pt idx="95">
                  <c:v>1249</c:v>
                </c:pt>
                <c:pt idx="96">
                  <c:v>1250</c:v>
                </c:pt>
                <c:pt idx="97">
                  <c:v>1251</c:v>
                </c:pt>
                <c:pt idx="98">
                  <c:v>1252</c:v>
                </c:pt>
                <c:pt idx="99">
                  <c:v>1253</c:v>
                </c:pt>
                <c:pt idx="100">
                  <c:v>1254</c:v>
                </c:pt>
                <c:pt idx="101">
                  <c:v>1255</c:v>
                </c:pt>
                <c:pt idx="102">
                  <c:v>1256</c:v>
                </c:pt>
                <c:pt idx="103">
                  <c:v>1257</c:v>
                </c:pt>
                <c:pt idx="104">
                  <c:v>1258</c:v>
                </c:pt>
                <c:pt idx="105">
                  <c:v>1259</c:v>
                </c:pt>
                <c:pt idx="106">
                  <c:v>1260</c:v>
                </c:pt>
                <c:pt idx="107">
                  <c:v>1261</c:v>
                </c:pt>
                <c:pt idx="108">
                  <c:v>1262</c:v>
                </c:pt>
                <c:pt idx="109">
                  <c:v>1263</c:v>
                </c:pt>
                <c:pt idx="110">
                  <c:v>1264</c:v>
                </c:pt>
                <c:pt idx="111">
                  <c:v>1265</c:v>
                </c:pt>
                <c:pt idx="112">
                  <c:v>1266</c:v>
                </c:pt>
                <c:pt idx="113">
                  <c:v>1267</c:v>
                </c:pt>
                <c:pt idx="114">
                  <c:v>1268</c:v>
                </c:pt>
                <c:pt idx="115">
                  <c:v>1269</c:v>
                </c:pt>
                <c:pt idx="116">
                  <c:v>1270</c:v>
                </c:pt>
                <c:pt idx="117">
                  <c:v>1271</c:v>
                </c:pt>
                <c:pt idx="118">
                  <c:v>1272</c:v>
                </c:pt>
                <c:pt idx="119">
                  <c:v>1273</c:v>
                </c:pt>
                <c:pt idx="120">
                  <c:v>1274</c:v>
                </c:pt>
                <c:pt idx="121">
                  <c:v>1275</c:v>
                </c:pt>
                <c:pt idx="122">
                  <c:v>1276</c:v>
                </c:pt>
                <c:pt idx="123">
                  <c:v>1277</c:v>
                </c:pt>
                <c:pt idx="124">
                  <c:v>1278</c:v>
                </c:pt>
                <c:pt idx="125">
                  <c:v>1279</c:v>
                </c:pt>
                <c:pt idx="126">
                  <c:v>1280</c:v>
                </c:pt>
                <c:pt idx="127">
                  <c:v>1281</c:v>
                </c:pt>
                <c:pt idx="128">
                  <c:v>1282</c:v>
                </c:pt>
                <c:pt idx="129">
                  <c:v>1283</c:v>
                </c:pt>
                <c:pt idx="130">
                  <c:v>1284</c:v>
                </c:pt>
                <c:pt idx="131">
                  <c:v>1285</c:v>
                </c:pt>
                <c:pt idx="132">
                  <c:v>1286</c:v>
                </c:pt>
                <c:pt idx="133">
                  <c:v>1287</c:v>
                </c:pt>
                <c:pt idx="134">
                  <c:v>1288</c:v>
                </c:pt>
                <c:pt idx="135">
                  <c:v>1289</c:v>
                </c:pt>
                <c:pt idx="136">
                  <c:v>1290</c:v>
                </c:pt>
                <c:pt idx="137">
                  <c:v>1291</c:v>
                </c:pt>
                <c:pt idx="138">
                  <c:v>1292</c:v>
                </c:pt>
                <c:pt idx="139">
                  <c:v>1293</c:v>
                </c:pt>
                <c:pt idx="140">
                  <c:v>1294</c:v>
                </c:pt>
                <c:pt idx="141">
                  <c:v>1295</c:v>
                </c:pt>
                <c:pt idx="142">
                  <c:v>1296</c:v>
                </c:pt>
                <c:pt idx="143">
                  <c:v>1297</c:v>
                </c:pt>
                <c:pt idx="144">
                  <c:v>1298</c:v>
                </c:pt>
                <c:pt idx="145">
                  <c:v>1299</c:v>
                </c:pt>
                <c:pt idx="146">
                  <c:v>1300</c:v>
                </c:pt>
                <c:pt idx="147">
                  <c:v>1301</c:v>
                </c:pt>
                <c:pt idx="148">
                  <c:v>1302</c:v>
                </c:pt>
                <c:pt idx="149">
                  <c:v>1303</c:v>
                </c:pt>
                <c:pt idx="150">
                  <c:v>1304</c:v>
                </c:pt>
                <c:pt idx="151">
                  <c:v>1305</c:v>
                </c:pt>
                <c:pt idx="152">
                  <c:v>1306</c:v>
                </c:pt>
                <c:pt idx="153">
                  <c:v>1307</c:v>
                </c:pt>
                <c:pt idx="154">
                  <c:v>1308</c:v>
                </c:pt>
                <c:pt idx="155">
                  <c:v>1309</c:v>
                </c:pt>
                <c:pt idx="156">
                  <c:v>1310</c:v>
                </c:pt>
                <c:pt idx="157">
                  <c:v>1311</c:v>
                </c:pt>
                <c:pt idx="158">
                  <c:v>1312</c:v>
                </c:pt>
                <c:pt idx="159">
                  <c:v>1313</c:v>
                </c:pt>
                <c:pt idx="160">
                  <c:v>1314</c:v>
                </c:pt>
                <c:pt idx="161">
                  <c:v>1315</c:v>
                </c:pt>
                <c:pt idx="162">
                  <c:v>1316</c:v>
                </c:pt>
                <c:pt idx="163">
                  <c:v>1317</c:v>
                </c:pt>
                <c:pt idx="164">
                  <c:v>1318</c:v>
                </c:pt>
                <c:pt idx="165">
                  <c:v>1319</c:v>
                </c:pt>
                <c:pt idx="166">
                  <c:v>1320</c:v>
                </c:pt>
                <c:pt idx="167">
                  <c:v>1321</c:v>
                </c:pt>
                <c:pt idx="168">
                  <c:v>1322</c:v>
                </c:pt>
                <c:pt idx="169">
                  <c:v>1323</c:v>
                </c:pt>
                <c:pt idx="170">
                  <c:v>1324</c:v>
                </c:pt>
                <c:pt idx="171">
                  <c:v>1325</c:v>
                </c:pt>
                <c:pt idx="172">
                  <c:v>1326</c:v>
                </c:pt>
                <c:pt idx="173">
                  <c:v>1327</c:v>
                </c:pt>
                <c:pt idx="174">
                  <c:v>1328</c:v>
                </c:pt>
                <c:pt idx="175">
                  <c:v>1329</c:v>
                </c:pt>
                <c:pt idx="176">
                  <c:v>1330</c:v>
                </c:pt>
                <c:pt idx="177">
                  <c:v>1331</c:v>
                </c:pt>
                <c:pt idx="178">
                  <c:v>1332</c:v>
                </c:pt>
                <c:pt idx="179">
                  <c:v>1333</c:v>
                </c:pt>
                <c:pt idx="180">
                  <c:v>1334</c:v>
                </c:pt>
                <c:pt idx="181">
                  <c:v>1335</c:v>
                </c:pt>
                <c:pt idx="182">
                  <c:v>1336</c:v>
                </c:pt>
                <c:pt idx="183">
                  <c:v>1337</c:v>
                </c:pt>
                <c:pt idx="184">
                  <c:v>1338</c:v>
                </c:pt>
                <c:pt idx="185">
                  <c:v>1339</c:v>
                </c:pt>
                <c:pt idx="186">
                  <c:v>1340</c:v>
                </c:pt>
                <c:pt idx="187">
                  <c:v>1341</c:v>
                </c:pt>
                <c:pt idx="188">
                  <c:v>1342</c:v>
                </c:pt>
                <c:pt idx="189">
                  <c:v>1343</c:v>
                </c:pt>
                <c:pt idx="190">
                  <c:v>1344</c:v>
                </c:pt>
                <c:pt idx="191">
                  <c:v>1345</c:v>
                </c:pt>
                <c:pt idx="192">
                  <c:v>1346</c:v>
                </c:pt>
                <c:pt idx="193">
                  <c:v>1347</c:v>
                </c:pt>
                <c:pt idx="194">
                  <c:v>1348</c:v>
                </c:pt>
                <c:pt idx="195">
                  <c:v>1349</c:v>
                </c:pt>
                <c:pt idx="196">
                  <c:v>1350</c:v>
                </c:pt>
                <c:pt idx="197">
                  <c:v>1351</c:v>
                </c:pt>
                <c:pt idx="198">
                  <c:v>1352</c:v>
                </c:pt>
                <c:pt idx="199">
                  <c:v>1353</c:v>
                </c:pt>
                <c:pt idx="200">
                  <c:v>1354</c:v>
                </c:pt>
                <c:pt idx="201">
                  <c:v>1355</c:v>
                </c:pt>
                <c:pt idx="202">
                  <c:v>1356</c:v>
                </c:pt>
                <c:pt idx="203">
                  <c:v>1357</c:v>
                </c:pt>
                <c:pt idx="204">
                  <c:v>1358</c:v>
                </c:pt>
                <c:pt idx="205">
                  <c:v>1359</c:v>
                </c:pt>
                <c:pt idx="206">
                  <c:v>1360</c:v>
                </c:pt>
                <c:pt idx="207">
                  <c:v>1361</c:v>
                </c:pt>
                <c:pt idx="208">
                  <c:v>1362</c:v>
                </c:pt>
                <c:pt idx="209">
                  <c:v>1363</c:v>
                </c:pt>
                <c:pt idx="210">
                  <c:v>1364</c:v>
                </c:pt>
                <c:pt idx="211">
                  <c:v>1365</c:v>
                </c:pt>
                <c:pt idx="212">
                  <c:v>1366</c:v>
                </c:pt>
                <c:pt idx="213">
                  <c:v>1367</c:v>
                </c:pt>
                <c:pt idx="214">
                  <c:v>1368</c:v>
                </c:pt>
                <c:pt idx="215">
                  <c:v>1369</c:v>
                </c:pt>
                <c:pt idx="216">
                  <c:v>1370</c:v>
                </c:pt>
                <c:pt idx="217">
                  <c:v>1371</c:v>
                </c:pt>
                <c:pt idx="218">
                  <c:v>1372</c:v>
                </c:pt>
                <c:pt idx="219">
                  <c:v>1373</c:v>
                </c:pt>
                <c:pt idx="220">
                  <c:v>1374</c:v>
                </c:pt>
                <c:pt idx="221">
                  <c:v>1375</c:v>
                </c:pt>
                <c:pt idx="222">
                  <c:v>1376</c:v>
                </c:pt>
                <c:pt idx="223">
                  <c:v>1377</c:v>
                </c:pt>
                <c:pt idx="224">
                  <c:v>1378</c:v>
                </c:pt>
                <c:pt idx="225">
                  <c:v>1379</c:v>
                </c:pt>
                <c:pt idx="226">
                  <c:v>1380</c:v>
                </c:pt>
                <c:pt idx="227">
                  <c:v>1381</c:v>
                </c:pt>
                <c:pt idx="228">
                  <c:v>1382</c:v>
                </c:pt>
                <c:pt idx="229">
                  <c:v>1383</c:v>
                </c:pt>
                <c:pt idx="230">
                  <c:v>1384</c:v>
                </c:pt>
                <c:pt idx="231">
                  <c:v>1385</c:v>
                </c:pt>
                <c:pt idx="232">
                  <c:v>1386</c:v>
                </c:pt>
                <c:pt idx="233">
                  <c:v>1387</c:v>
                </c:pt>
                <c:pt idx="234">
                  <c:v>1388</c:v>
                </c:pt>
                <c:pt idx="235">
                  <c:v>1389</c:v>
                </c:pt>
                <c:pt idx="236">
                  <c:v>1390</c:v>
                </c:pt>
                <c:pt idx="237">
                  <c:v>1391</c:v>
                </c:pt>
                <c:pt idx="238">
                  <c:v>1392</c:v>
                </c:pt>
                <c:pt idx="239">
                  <c:v>1393</c:v>
                </c:pt>
                <c:pt idx="240">
                  <c:v>1394</c:v>
                </c:pt>
                <c:pt idx="241">
                  <c:v>1395</c:v>
                </c:pt>
                <c:pt idx="242">
                  <c:v>1396</c:v>
                </c:pt>
                <c:pt idx="243">
                  <c:v>1397</c:v>
                </c:pt>
                <c:pt idx="244">
                  <c:v>1398</c:v>
                </c:pt>
                <c:pt idx="245">
                  <c:v>1399</c:v>
                </c:pt>
                <c:pt idx="246">
                  <c:v>1400</c:v>
                </c:pt>
                <c:pt idx="247">
                  <c:v>1401</c:v>
                </c:pt>
                <c:pt idx="248">
                  <c:v>1402</c:v>
                </c:pt>
                <c:pt idx="249">
                  <c:v>1403</c:v>
                </c:pt>
                <c:pt idx="250">
                  <c:v>1404</c:v>
                </c:pt>
                <c:pt idx="251">
                  <c:v>1405</c:v>
                </c:pt>
                <c:pt idx="252">
                  <c:v>1406</c:v>
                </c:pt>
                <c:pt idx="253">
                  <c:v>1407</c:v>
                </c:pt>
                <c:pt idx="254">
                  <c:v>1408</c:v>
                </c:pt>
                <c:pt idx="255">
                  <c:v>1409</c:v>
                </c:pt>
                <c:pt idx="256">
                  <c:v>1410</c:v>
                </c:pt>
                <c:pt idx="257">
                  <c:v>1411</c:v>
                </c:pt>
                <c:pt idx="258">
                  <c:v>1412</c:v>
                </c:pt>
                <c:pt idx="259">
                  <c:v>1413</c:v>
                </c:pt>
                <c:pt idx="260">
                  <c:v>1414</c:v>
                </c:pt>
                <c:pt idx="261">
                  <c:v>1415</c:v>
                </c:pt>
                <c:pt idx="262">
                  <c:v>1416</c:v>
                </c:pt>
                <c:pt idx="263">
                  <c:v>1417</c:v>
                </c:pt>
                <c:pt idx="264">
                  <c:v>1418</c:v>
                </c:pt>
                <c:pt idx="265">
                  <c:v>1419</c:v>
                </c:pt>
                <c:pt idx="266">
                  <c:v>1420</c:v>
                </c:pt>
                <c:pt idx="267">
                  <c:v>1421</c:v>
                </c:pt>
                <c:pt idx="268">
                  <c:v>1422</c:v>
                </c:pt>
                <c:pt idx="269">
                  <c:v>1423</c:v>
                </c:pt>
                <c:pt idx="270">
                  <c:v>1424</c:v>
                </c:pt>
                <c:pt idx="271">
                  <c:v>1425</c:v>
                </c:pt>
                <c:pt idx="272">
                  <c:v>1426</c:v>
                </c:pt>
                <c:pt idx="273">
                  <c:v>1427</c:v>
                </c:pt>
                <c:pt idx="274">
                  <c:v>1428</c:v>
                </c:pt>
                <c:pt idx="275">
                  <c:v>1429</c:v>
                </c:pt>
                <c:pt idx="276">
                  <c:v>1430</c:v>
                </c:pt>
                <c:pt idx="277">
                  <c:v>1431</c:v>
                </c:pt>
                <c:pt idx="278">
                  <c:v>1432</c:v>
                </c:pt>
                <c:pt idx="279">
                  <c:v>1433</c:v>
                </c:pt>
                <c:pt idx="280">
                  <c:v>1434</c:v>
                </c:pt>
                <c:pt idx="281">
                  <c:v>1435</c:v>
                </c:pt>
                <c:pt idx="282">
                  <c:v>1436</c:v>
                </c:pt>
                <c:pt idx="283">
                  <c:v>1437</c:v>
                </c:pt>
                <c:pt idx="284">
                  <c:v>1438</c:v>
                </c:pt>
                <c:pt idx="285">
                  <c:v>1439</c:v>
                </c:pt>
                <c:pt idx="286">
                  <c:v>1440</c:v>
                </c:pt>
                <c:pt idx="287">
                  <c:v>1441</c:v>
                </c:pt>
                <c:pt idx="288">
                  <c:v>1442</c:v>
                </c:pt>
                <c:pt idx="289">
                  <c:v>1443</c:v>
                </c:pt>
                <c:pt idx="290">
                  <c:v>1444</c:v>
                </c:pt>
                <c:pt idx="291">
                  <c:v>1445</c:v>
                </c:pt>
                <c:pt idx="292">
                  <c:v>1446</c:v>
                </c:pt>
                <c:pt idx="293">
                  <c:v>1447</c:v>
                </c:pt>
                <c:pt idx="294">
                  <c:v>1448</c:v>
                </c:pt>
                <c:pt idx="295">
                  <c:v>1449</c:v>
                </c:pt>
                <c:pt idx="296">
                  <c:v>1450</c:v>
                </c:pt>
                <c:pt idx="297">
                  <c:v>1451</c:v>
                </c:pt>
                <c:pt idx="298">
                  <c:v>1452</c:v>
                </c:pt>
                <c:pt idx="299">
                  <c:v>1453</c:v>
                </c:pt>
                <c:pt idx="300">
                  <c:v>1454</c:v>
                </c:pt>
                <c:pt idx="301">
                  <c:v>1455</c:v>
                </c:pt>
                <c:pt idx="302">
                  <c:v>1456</c:v>
                </c:pt>
                <c:pt idx="303">
                  <c:v>1457</c:v>
                </c:pt>
                <c:pt idx="304">
                  <c:v>1458</c:v>
                </c:pt>
                <c:pt idx="305">
                  <c:v>1459</c:v>
                </c:pt>
                <c:pt idx="306">
                  <c:v>1460</c:v>
                </c:pt>
                <c:pt idx="307">
                  <c:v>1461</c:v>
                </c:pt>
                <c:pt idx="308">
                  <c:v>1462</c:v>
                </c:pt>
                <c:pt idx="309">
                  <c:v>1463</c:v>
                </c:pt>
                <c:pt idx="310">
                  <c:v>1464</c:v>
                </c:pt>
                <c:pt idx="311">
                  <c:v>1465</c:v>
                </c:pt>
                <c:pt idx="312">
                  <c:v>1466</c:v>
                </c:pt>
                <c:pt idx="313">
                  <c:v>1467</c:v>
                </c:pt>
                <c:pt idx="314">
                  <c:v>1468</c:v>
                </c:pt>
                <c:pt idx="315">
                  <c:v>1469</c:v>
                </c:pt>
                <c:pt idx="316">
                  <c:v>1470</c:v>
                </c:pt>
                <c:pt idx="317">
                  <c:v>1471</c:v>
                </c:pt>
                <c:pt idx="318">
                  <c:v>1472</c:v>
                </c:pt>
                <c:pt idx="319">
                  <c:v>1473</c:v>
                </c:pt>
                <c:pt idx="320">
                  <c:v>1474</c:v>
                </c:pt>
                <c:pt idx="321">
                  <c:v>1475</c:v>
                </c:pt>
                <c:pt idx="322">
                  <c:v>1476</c:v>
                </c:pt>
                <c:pt idx="323">
                  <c:v>1477</c:v>
                </c:pt>
                <c:pt idx="324">
                  <c:v>1478</c:v>
                </c:pt>
                <c:pt idx="325">
                  <c:v>1479</c:v>
                </c:pt>
                <c:pt idx="326">
                  <c:v>1480</c:v>
                </c:pt>
                <c:pt idx="327">
                  <c:v>1481</c:v>
                </c:pt>
                <c:pt idx="328">
                  <c:v>1482</c:v>
                </c:pt>
                <c:pt idx="329">
                  <c:v>1483</c:v>
                </c:pt>
                <c:pt idx="330">
                  <c:v>1484</c:v>
                </c:pt>
                <c:pt idx="331">
                  <c:v>1485</c:v>
                </c:pt>
                <c:pt idx="332">
                  <c:v>1486</c:v>
                </c:pt>
                <c:pt idx="333">
                  <c:v>1487</c:v>
                </c:pt>
                <c:pt idx="334">
                  <c:v>1488</c:v>
                </c:pt>
                <c:pt idx="335">
                  <c:v>1489</c:v>
                </c:pt>
                <c:pt idx="336">
                  <c:v>1490</c:v>
                </c:pt>
                <c:pt idx="337">
                  <c:v>1491</c:v>
                </c:pt>
                <c:pt idx="338">
                  <c:v>1492</c:v>
                </c:pt>
                <c:pt idx="339">
                  <c:v>1493</c:v>
                </c:pt>
                <c:pt idx="340">
                  <c:v>1494</c:v>
                </c:pt>
                <c:pt idx="341">
                  <c:v>1495</c:v>
                </c:pt>
                <c:pt idx="342">
                  <c:v>1496</c:v>
                </c:pt>
                <c:pt idx="343">
                  <c:v>1497</c:v>
                </c:pt>
                <c:pt idx="344">
                  <c:v>1498</c:v>
                </c:pt>
                <c:pt idx="345">
                  <c:v>1499</c:v>
                </c:pt>
                <c:pt idx="346">
                  <c:v>1500</c:v>
                </c:pt>
                <c:pt idx="347">
                  <c:v>1501</c:v>
                </c:pt>
                <c:pt idx="348">
                  <c:v>1502</c:v>
                </c:pt>
                <c:pt idx="349">
                  <c:v>1503</c:v>
                </c:pt>
                <c:pt idx="350">
                  <c:v>1504</c:v>
                </c:pt>
                <c:pt idx="351">
                  <c:v>1505</c:v>
                </c:pt>
                <c:pt idx="352">
                  <c:v>1506</c:v>
                </c:pt>
                <c:pt idx="353">
                  <c:v>1507</c:v>
                </c:pt>
                <c:pt idx="354">
                  <c:v>1508</c:v>
                </c:pt>
                <c:pt idx="355">
                  <c:v>1509</c:v>
                </c:pt>
                <c:pt idx="356">
                  <c:v>1510</c:v>
                </c:pt>
                <c:pt idx="357">
                  <c:v>1511</c:v>
                </c:pt>
                <c:pt idx="358">
                  <c:v>1512</c:v>
                </c:pt>
                <c:pt idx="359">
                  <c:v>1513</c:v>
                </c:pt>
                <c:pt idx="360">
                  <c:v>1514</c:v>
                </c:pt>
                <c:pt idx="361">
                  <c:v>1515</c:v>
                </c:pt>
                <c:pt idx="362">
                  <c:v>1516</c:v>
                </c:pt>
                <c:pt idx="363">
                  <c:v>1517</c:v>
                </c:pt>
                <c:pt idx="364">
                  <c:v>1518</c:v>
                </c:pt>
                <c:pt idx="365">
                  <c:v>1519</c:v>
                </c:pt>
                <c:pt idx="366">
                  <c:v>1520</c:v>
                </c:pt>
              </c:numCache>
            </c:numRef>
          </c:xVal>
          <c:yVal>
            <c:numRef>
              <c:f>Graph!$B$1156:$B$1520</c:f>
              <c:numCache>
                <c:formatCode>General</c:formatCode>
                <c:ptCount val="365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F5-41D9-B4E9-FA10819A02C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Graph!$A$1155:$A$1521</c:f>
              <c:numCache>
                <c:formatCode>General</c:formatCode>
                <c:ptCount val="367"/>
                <c:pt idx="0">
                  <c:v>1154</c:v>
                </c:pt>
                <c:pt idx="1">
                  <c:v>1155</c:v>
                </c:pt>
                <c:pt idx="2">
                  <c:v>1156</c:v>
                </c:pt>
                <c:pt idx="3">
                  <c:v>1157</c:v>
                </c:pt>
                <c:pt idx="4">
                  <c:v>1158</c:v>
                </c:pt>
                <c:pt idx="5">
                  <c:v>1159</c:v>
                </c:pt>
                <c:pt idx="6">
                  <c:v>1160</c:v>
                </c:pt>
                <c:pt idx="7">
                  <c:v>1161</c:v>
                </c:pt>
                <c:pt idx="8">
                  <c:v>1162</c:v>
                </c:pt>
                <c:pt idx="9">
                  <c:v>1163</c:v>
                </c:pt>
                <c:pt idx="10">
                  <c:v>1164</c:v>
                </c:pt>
                <c:pt idx="11">
                  <c:v>1165</c:v>
                </c:pt>
                <c:pt idx="12">
                  <c:v>1166</c:v>
                </c:pt>
                <c:pt idx="13">
                  <c:v>1167</c:v>
                </c:pt>
                <c:pt idx="14">
                  <c:v>1168</c:v>
                </c:pt>
                <c:pt idx="15">
                  <c:v>1169</c:v>
                </c:pt>
                <c:pt idx="16">
                  <c:v>1170</c:v>
                </c:pt>
                <c:pt idx="17">
                  <c:v>1171</c:v>
                </c:pt>
                <c:pt idx="18">
                  <c:v>1172</c:v>
                </c:pt>
                <c:pt idx="19">
                  <c:v>1173</c:v>
                </c:pt>
                <c:pt idx="20">
                  <c:v>1174</c:v>
                </c:pt>
                <c:pt idx="21">
                  <c:v>1175</c:v>
                </c:pt>
                <c:pt idx="22">
                  <c:v>1176</c:v>
                </c:pt>
                <c:pt idx="23">
                  <c:v>1177</c:v>
                </c:pt>
                <c:pt idx="24">
                  <c:v>1178</c:v>
                </c:pt>
                <c:pt idx="25">
                  <c:v>1179</c:v>
                </c:pt>
                <c:pt idx="26">
                  <c:v>1180</c:v>
                </c:pt>
                <c:pt idx="27">
                  <c:v>1181</c:v>
                </c:pt>
                <c:pt idx="28">
                  <c:v>1182</c:v>
                </c:pt>
                <c:pt idx="29">
                  <c:v>1183</c:v>
                </c:pt>
                <c:pt idx="30">
                  <c:v>1184</c:v>
                </c:pt>
                <c:pt idx="31">
                  <c:v>1185</c:v>
                </c:pt>
                <c:pt idx="32">
                  <c:v>1186</c:v>
                </c:pt>
                <c:pt idx="33">
                  <c:v>1187</c:v>
                </c:pt>
                <c:pt idx="34">
                  <c:v>1188</c:v>
                </c:pt>
                <c:pt idx="35">
                  <c:v>1189</c:v>
                </c:pt>
                <c:pt idx="36">
                  <c:v>1190</c:v>
                </c:pt>
                <c:pt idx="37">
                  <c:v>1191</c:v>
                </c:pt>
                <c:pt idx="38">
                  <c:v>1192</c:v>
                </c:pt>
                <c:pt idx="39">
                  <c:v>1193</c:v>
                </c:pt>
                <c:pt idx="40">
                  <c:v>1194</c:v>
                </c:pt>
                <c:pt idx="41">
                  <c:v>1195</c:v>
                </c:pt>
                <c:pt idx="42">
                  <c:v>1196</c:v>
                </c:pt>
                <c:pt idx="43">
                  <c:v>1197</c:v>
                </c:pt>
                <c:pt idx="44">
                  <c:v>1198</c:v>
                </c:pt>
                <c:pt idx="45">
                  <c:v>1199</c:v>
                </c:pt>
                <c:pt idx="46">
                  <c:v>1200</c:v>
                </c:pt>
                <c:pt idx="47">
                  <c:v>1201</c:v>
                </c:pt>
                <c:pt idx="48">
                  <c:v>1202</c:v>
                </c:pt>
                <c:pt idx="49">
                  <c:v>1203</c:v>
                </c:pt>
                <c:pt idx="50">
                  <c:v>1204</c:v>
                </c:pt>
                <c:pt idx="51">
                  <c:v>1205</c:v>
                </c:pt>
                <c:pt idx="52">
                  <c:v>1206</c:v>
                </c:pt>
                <c:pt idx="53">
                  <c:v>1207</c:v>
                </c:pt>
                <c:pt idx="54">
                  <c:v>1208</c:v>
                </c:pt>
                <c:pt idx="55">
                  <c:v>1209</c:v>
                </c:pt>
                <c:pt idx="56">
                  <c:v>1210</c:v>
                </c:pt>
                <c:pt idx="57">
                  <c:v>1211</c:v>
                </c:pt>
                <c:pt idx="58">
                  <c:v>1212</c:v>
                </c:pt>
                <c:pt idx="59">
                  <c:v>1213</c:v>
                </c:pt>
                <c:pt idx="60">
                  <c:v>1214</c:v>
                </c:pt>
                <c:pt idx="61">
                  <c:v>1215</c:v>
                </c:pt>
                <c:pt idx="62">
                  <c:v>1216</c:v>
                </c:pt>
                <c:pt idx="63">
                  <c:v>1217</c:v>
                </c:pt>
                <c:pt idx="64">
                  <c:v>1218</c:v>
                </c:pt>
                <c:pt idx="65">
                  <c:v>1219</c:v>
                </c:pt>
                <c:pt idx="66">
                  <c:v>1220</c:v>
                </c:pt>
                <c:pt idx="67">
                  <c:v>1221</c:v>
                </c:pt>
                <c:pt idx="68">
                  <c:v>1222</c:v>
                </c:pt>
                <c:pt idx="69">
                  <c:v>1223</c:v>
                </c:pt>
                <c:pt idx="70">
                  <c:v>1224</c:v>
                </c:pt>
                <c:pt idx="71">
                  <c:v>1225</c:v>
                </c:pt>
                <c:pt idx="72">
                  <c:v>1226</c:v>
                </c:pt>
                <c:pt idx="73">
                  <c:v>1227</c:v>
                </c:pt>
                <c:pt idx="74">
                  <c:v>1228</c:v>
                </c:pt>
                <c:pt idx="75">
                  <c:v>1229</c:v>
                </c:pt>
                <c:pt idx="76">
                  <c:v>1230</c:v>
                </c:pt>
                <c:pt idx="77">
                  <c:v>1231</c:v>
                </c:pt>
                <c:pt idx="78">
                  <c:v>1232</c:v>
                </c:pt>
                <c:pt idx="79">
                  <c:v>1233</c:v>
                </c:pt>
                <c:pt idx="80">
                  <c:v>1234</c:v>
                </c:pt>
                <c:pt idx="81">
                  <c:v>1235</c:v>
                </c:pt>
                <c:pt idx="82">
                  <c:v>1236</c:v>
                </c:pt>
                <c:pt idx="83">
                  <c:v>1237</c:v>
                </c:pt>
                <c:pt idx="84">
                  <c:v>1238</c:v>
                </c:pt>
                <c:pt idx="85">
                  <c:v>1239</c:v>
                </c:pt>
                <c:pt idx="86">
                  <c:v>1240</c:v>
                </c:pt>
                <c:pt idx="87">
                  <c:v>1241</c:v>
                </c:pt>
                <c:pt idx="88">
                  <c:v>1242</c:v>
                </c:pt>
                <c:pt idx="89">
                  <c:v>1243</c:v>
                </c:pt>
                <c:pt idx="90">
                  <c:v>1244</c:v>
                </c:pt>
                <c:pt idx="91">
                  <c:v>1245</c:v>
                </c:pt>
                <c:pt idx="92">
                  <c:v>1246</c:v>
                </c:pt>
                <c:pt idx="93">
                  <c:v>1247</c:v>
                </c:pt>
                <c:pt idx="94">
                  <c:v>1248</c:v>
                </c:pt>
                <c:pt idx="95">
                  <c:v>1249</c:v>
                </c:pt>
                <c:pt idx="96">
                  <c:v>1250</c:v>
                </c:pt>
                <c:pt idx="97">
                  <c:v>1251</c:v>
                </c:pt>
                <c:pt idx="98">
                  <c:v>1252</c:v>
                </c:pt>
                <c:pt idx="99">
                  <c:v>1253</c:v>
                </c:pt>
                <c:pt idx="100">
                  <c:v>1254</c:v>
                </c:pt>
                <c:pt idx="101">
                  <c:v>1255</c:v>
                </c:pt>
                <c:pt idx="102">
                  <c:v>1256</c:v>
                </c:pt>
                <c:pt idx="103">
                  <c:v>1257</c:v>
                </c:pt>
                <c:pt idx="104">
                  <c:v>1258</c:v>
                </c:pt>
                <c:pt idx="105">
                  <c:v>1259</c:v>
                </c:pt>
                <c:pt idx="106">
                  <c:v>1260</c:v>
                </c:pt>
                <c:pt idx="107">
                  <c:v>1261</c:v>
                </c:pt>
                <c:pt idx="108">
                  <c:v>1262</c:v>
                </c:pt>
                <c:pt idx="109">
                  <c:v>1263</c:v>
                </c:pt>
                <c:pt idx="110">
                  <c:v>1264</c:v>
                </c:pt>
                <c:pt idx="111">
                  <c:v>1265</c:v>
                </c:pt>
                <c:pt idx="112">
                  <c:v>1266</c:v>
                </c:pt>
                <c:pt idx="113">
                  <c:v>1267</c:v>
                </c:pt>
                <c:pt idx="114">
                  <c:v>1268</c:v>
                </c:pt>
                <c:pt idx="115">
                  <c:v>1269</c:v>
                </c:pt>
                <c:pt idx="116">
                  <c:v>1270</c:v>
                </c:pt>
                <c:pt idx="117">
                  <c:v>1271</c:v>
                </c:pt>
                <c:pt idx="118">
                  <c:v>1272</c:v>
                </c:pt>
                <c:pt idx="119">
                  <c:v>1273</c:v>
                </c:pt>
                <c:pt idx="120">
                  <c:v>1274</c:v>
                </c:pt>
                <c:pt idx="121">
                  <c:v>1275</c:v>
                </c:pt>
                <c:pt idx="122">
                  <c:v>1276</c:v>
                </c:pt>
                <c:pt idx="123">
                  <c:v>1277</c:v>
                </c:pt>
                <c:pt idx="124">
                  <c:v>1278</c:v>
                </c:pt>
                <c:pt idx="125">
                  <c:v>1279</c:v>
                </c:pt>
                <c:pt idx="126">
                  <c:v>1280</c:v>
                </c:pt>
                <c:pt idx="127">
                  <c:v>1281</c:v>
                </c:pt>
                <c:pt idx="128">
                  <c:v>1282</c:v>
                </c:pt>
                <c:pt idx="129">
                  <c:v>1283</c:v>
                </c:pt>
                <c:pt idx="130">
                  <c:v>1284</c:v>
                </c:pt>
                <c:pt idx="131">
                  <c:v>1285</c:v>
                </c:pt>
                <c:pt idx="132">
                  <c:v>1286</c:v>
                </c:pt>
                <c:pt idx="133">
                  <c:v>1287</c:v>
                </c:pt>
                <c:pt idx="134">
                  <c:v>1288</c:v>
                </c:pt>
                <c:pt idx="135">
                  <c:v>1289</c:v>
                </c:pt>
                <c:pt idx="136">
                  <c:v>1290</c:v>
                </c:pt>
                <c:pt idx="137">
                  <c:v>1291</c:v>
                </c:pt>
                <c:pt idx="138">
                  <c:v>1292</c:v>
                </c:pt>
                <c:pt idx="139">
                  <c:v>1293</c:v>
                </c:pt>
                <c:pt idx="140">
                  <c:v>1294</c:v>
                </c:pt>
                <c:pt idx="141">
                  <c:v>1295</c:v>
                </c:pt>
                <c:pt idx="142">
                  <c:v>1296</c:v>
                </c:pt>
                <c:pt idx="143">
                  <c:v>1297</c:v>
                </c:pt>
                <c:pt idx="144">
                  <c:v>1298</c:v>
                </c:pt>
                <c:pt idx="145">
                  <c:v>1299</c:v>
                </c:pt>
                <c:pt idx="146">
                  <c:v>1300</c:v>
                </c:pt>
                <c:pt idx="147">
                  <c:v>1301</c:v>
                </c:pt>
                <c:pt idx="148">
                  <c:v>1302</c:v>
                </c:pt>
                <c:pt idx="149">
                  <c:v>1303</c:v>
                </c:pt>
                <c:pt idx="150">
                  <c:v>1304</c:v>
                </c:pt>
                <c:pt idx="151">
                  <c:v>1305</c:v>
                </c:pt>
                <c:pt idx="152">
                  <c:v>1306</c:v>
                </c:pt>
                <c:pt idx="153">
                  <c:v>1307</c:v>
                </c:pt>
                <c:pt idx="154">
                  <c:v>1308</c:v>
                </c:pt>
                <c:pt idx="155">
                  <c:v>1309</c:v>
                </c:pt>
                <c:pt idx="156">
                  <c:v>1310</c:v>
                </c:pt>
                <c:pt idx="157">
                  <c:v>1311</c:v>
                </c:pt>
                <c:pt idx="158">
                  <c:v>1312</c:v>
                </c:pt>
                <c:pt idx="159">
                  <c:v>1313</c:v>
                </c:pt>
                <c:pt idx="160">
                  <c:v>1314</c:v>
                </c:pt>
                <c:pt idx="161">
                  <c:v>1315</c:v>
                </c:pt>
                <c:pt idx="162">
                  <c:v>1316</c:v>
                </c:pt>
                <c:pt idx="163">
                  <c:v>1317</c:v>
                </c:pt>
                <c:pt idx="164">
                  <c:v>1318</c:v>
                </c:pt>
                <c:pt idx="165">
                  <c:v>1319</c:v>
                </c:pt>
                <c:pt idx="166">
                  <c:v>1320</c:v>
                </c:pt>
                <c:pt idx="167">
                  <c:v>1321</c:v>
                </c:pt>
                <c:pt idx="168">
                  <c:v>1322</c:v>
                </c:pt>
                <c:pt idx="169">
                  <c:v>1323</c:v>
                </c:pt>
                <c:pt idx="170">
                  <c:v>1324</c:v>
                </c:pt>
                <c:pt idx="171">
                  <c:v>1325</c:v>
                </c:pt>
                <c:pt idx="172">
                  <c:v>1326</c:v>
                </c:pt>
                <c:pt idx="173">
                  <c:v>1327</c:v>
                </c:pt>
                <c:pt idx="174">
                  <c:v>1328</c:v>
                </c:pt>
                <c:pt idx="175">
                  <c:v>1329</c:v>
                </c:pt>
                <c:pt idx="176">
                  <c:v>1330</c:v>
                </c:pt>
                <c:pt idx="177">
                  <c:v>1331</c:v>
                </c:pt>
                <c:pt idx="178">
                  <c:v>1332</c:v>
                </c:pt>
                <c:pt idx="179">
                  <c:v>1333</c:v>
                </c:pt>
                <c:pt idx="180">
                  <c:v>1334</c:v>
                </c:pt>
                <c:pt idx="181">
                  <c:v>1335</c:v>
                </c:pt>
                <c:pt idx="182">
                  <c:v>1336</c:v>
                </c:pt>
                <c:pt idx="183">
                  <c:v>1337</c:v>
                </c:pt>
                <c:pt idx="184">
                  <c:v>1338</c:v>
                </c:pt>
                <c:pt idx="185">
                  <c:v>1339</c:v>
                </c:pt>
                <c:pt idx="186">
                  <c:v>1340</c:v>
                </c:pt>
                <c:pt idx="187">
                  <c:v>1341</c:v>
                </c:pt>
                <c:pt idx="188">
                  <c:v>1342</c:v>
                </c:pt>
                <c:pt idx="189">
                  <c:v>1343</c:v>
                </c:pt>
                <c:pt idx="190">
                  <c:v>1344</c:v>
                </c:pt>
                <c:pt idx="191">
                  <c:v>1345</c:v>
                </c:pt>
                <c:pt idx="192">
                  <c:v>1346</c:v>
                </c:pt>
                <c:pt idx="193">
                  <c:v>1347</c:v>
                </c:pt>
                <c:pt idx="194">
                  <c:v>1348</c:v>
                </c:pt>
                <c:pt idx="195">
                  <c:v>1349</c:v>
                </c:pt>
                <c:pt idx="196">
                  <c:v>1350</c:v>
                </c:pt>
                <c:pt idx="197">
                  <c:v>1351</c:v>
                </c:pt>
                <c:pt idx="198">
                  <c:v>1352</c:v>
                </c:pt>
                <c:pt idx="199">
                  <c:v>1353</c:v>
                </c:pt>
                <c:pt idx="200">
                  <c:v>1354</c:v>
                </c:pt>
                <c:pt idx="201">
                  <c:v>1355</c:v>
                </c:pt>
                <c:pt idx="202">
                  <c:v>1356</c:v>
                </c:pt>
                <c:pt idx="203">
                  <c:v>1357</c:v>
                </c:pt>
                <c:pt idx="204">
                  <c:v>1358</c:v>
                </c:pt>
                <c:pt idx="205">
                  <c:v>1359</c:v>
                </c:pt>
                <c:pt idx="206">
                  <c:v>1360</c:v>
                </c:pt>
                <c:pt idx="207">
                  <c:v>1361</c:v>
                </c:pt>
                <c:pt idx="208">
                  <c:v>1362</c:v>
                </c:pt>
                <c:pt idx="209">
                  <c:v>1363</c:v>
                </c:pt>
                <c:pt idx="210">
                  <c:v>1364</c:v>
                </c:pt>
                <c:pt idx="211">
                  <c:v>1365</c:v>
                </c:pt>
                <c:pt idx="212">
                  <c:v>1366</c:v>
                </c:pt>
                <c:pt idx="213">
                  <c:v>1367</c:v>
                </c:pt>
                <c:pt idx="214">
                  <c:v>1368</c:v>
                </c:pt>
                <c:pt idx="215">
                  <c:v>1369</c:v>
                </c:pt>
                <c:pt idx="216">
                  <c:v>1370</c:v>
                </c:pt>
                <c:pt idx="217">
                  <c:v>1371</c:v>
                </c:pt>
                <c:pt idx="218">
                  <c:v>1372</c:v>
                </c:pt>
                <c:pt idx="219">
                  <c:v>1373</c:v>
                </c:pt>
                <c:pt idx="220">
                  <c:v>1374</c:v>
                </c:pt>
                <c:pt idx="221">
                  <c:v>1375</c:v>
                </c:pt>
                <c:pt idx="222">
                  <c:v>1376</c:v>
                </c:pt>
                <c:pt idx="223">
                  <c:v>1377</c:v>
                </c:pt>
                <c:pt idx="224">
                  <c:v>1378</c:v>
                </c:pt>
                <c:pt idx="225">
                  <c:v>1379</c:v>
                </c:pt>
                <c:pt idx="226">
                  <c:v>1380</c:v>
                </c:pt>
                <c:pt idx="227">
                  <c:v>1381</c:v>
                </c:pt>
                <c:pt idx="228">
                  <c:v>1382</c:v>
                </c:pt>
                <c:pt idx="229">
                  <c:v>1383</c:v>
                </c:pt>
                <c:pt idx="230">
                  <c:v>1384</c:v>
                </c:pt>
                <c:pt idx="231">
                  <c:v>1385</c:v>
                </c:pt>
                <c:pt idx="232">
                  <c:v>1386</c:v>
                </c:pt>
                <c:pt idx="233">
                  <c:v>1387</c:v>
                </c:pt>
                <c:pt idx="234">
                  <c:v>1388</c:v>
                </c:pt>
                <c:pt idx="235">
                  <c:v>1389</c:v>
                </c:pt>
                <c:pt idx="236">
                  <c:v>1390</c:v>
                </c:pt>
                <c:pt idx="237">
                  <c:v>1391</c:v>
                </c:pt>
                <c:pt idx="238">
                  <c:v>1392</c:v>
                </c:pt>
                <c:pt idx="239">
                  <c:v>1393</c:v>
                </c:pt>
                <c:pt idx="240">
                  <c:v>1394</c:v>
                </c:pt>
                <c:pt idx="241">
                  <c:v>1395</c:v>
                </c:pt>
                <c:pt idx="242">
                  <c:v>1396</c:v>
                </c:pt>
                <c:pt idx="243">
                  <c:v>1397</c:v>
                </c:pt>
                <c:pt idx="244">
                  <c:v>1398</c:v>
                </c:pt>
                <c:pt idx="245">
                  <c:v>1399</c:v>
                </c:pt>
                <c:pt idx="246">
                  <c:v>1400</c:v>
                </c:pt>
                <c:pt idx="247">
                  <c:v>1401</c:v>
                </c:pt>
                <c:pt idx="248">
                  <c:v>1402</c:v>
                </c:pt>
                <c:pt idx="249">
                  <c:v>1403</c:v>
                </c:pt>
                <c:pt idx="250">
                  <c:v>1404</c:v>
                </c:pt>
                <c:pt idx="251">
                  <c:v>1405</c:v>
                </c:pt>
                <c:pt idx="252">
                  <c:v>1406</c:v>
                </c:pt>
                <c:pt idx="253">
                  <c:v>1407</c:v>
                </c:pt>
                <c:pt idx="254">
                  <c:v>1408</c:v>
                </c:pt>
                <c:pt idx="255">
                  <c:v>1409</c:v>
                </c:pt>
                <c:pt idx="256">
                  <c:v>1410</c:v>
                </c:pt>
                <c:pt idx="257">
                  <c:v>1411</c:v>
                </c:pt>
                <c:pt idx="258">
                  <c:v>1412</c:v>
                </c:pt>
                <c:pt idx="259">
                  <c:v>1413</c:v>
                </c:pt>
                <c:pt idx="260">
                  <c:v>1414</c:v>
                </c:pt>
                <c:pt idx="261">
                  <c:v>1415</c:v>
                </c:pt>
                <c:pt idx="262">
                  <c:v>1416</c:v>
                </c:pt>
                <c:pt idx="263">
                  <c:v>1417</c:v>
                </c:pt>
                <c:pt idx="264">
                  <c:v>1418</c:v>
                </c:pt>
                <c:pt idx="265">
                  <c:v>1419</c:v>
                </c:pt>
                <c:pt idx="266">
                  <c:v>1420</c:v>
                </c:pt>
                <c:pt idx="267">
                  <c:v>1421</c:v>
                </c:pt>
                <c:pt idx="268">
                  <c:v>1422</c:v>
                </c:pt>
                <c:pt idx="269">
                  <c:v>1423</c:v>
                </c:pt>
                <c:pt idx="270">
                  <c:v>1424</c:v>
                </c:pt>
                <c:pt idx="271">
                  <c:v>1425</c:v>
                </c:pt>
                <c:pt idx="272">
                  <c:v>1426</c:v>
                </c:pt>
                <c:pt idx="273">
                  <c:v>1427</c:v>
                </c:pt>
                <c:pt idx="274">
                  <c:v>1428</c:v>
                </c:pt>
                <c:pt idx="275">
                  <c:v>1429</c:v>
                </c:pt>
                <c:pt idx="276">
                  <c:v>1430</c:v>
                </c:pt>
                <c:pt idx="277">
                  <c:v>1431</c:v>
                </c:pt>
                <c:pt idx="278">
                  <c:v>1432</c:v>
                </c:pt>
                <c:pt idx="279">
                  <c:v>1433</c:v>
                </c:pt>
                <c:pt idx="280">
                  <c:v>1434</c:v>
                </c:pt>
                <c:pt idx="281">
                  <c:v>1435</c:v>
                </c:pt>
                <c:pt idx="282">
                  <c:v>1436</c:v>
                </c:pt>
                <c:pt idx="283">
                  <c:v>1437</c:v>
                </c:pt>
                <c:pt idx="284">
                  <c:v>1438</c:v>
                </c:pt>
                <c:pt idx="285">
                  <c:v>1439</c:v>
                </c:pt>
                <c:pt idx="286">
                  <c:v>1440</c:v>
                </c:pt>
                <c:pt idx="287">
                  <c:v>1441</c:v>
                </c:pt>
                <c:pt idx="288">
                  <c:v>1442</c:v>
                </c:pt>
                <c:pt idx="289">
                  <c:v>1443</c:v>
                </c:pt>
                <c:pt idx="290">
                  <c:v>1444</c:v>
                </c:pt>
                <c:pt idx="291">
                  <c:v>1445</c:v>
                </c:pt>
                <c:pt idx="292">
                  <c:v>1446</c:v>
                </c:pt>
                <c:pt idx="293">
                  <c:v>1447</c:v>
                </c:pt>
                <c:pt idx="294">
                  <c:v>1448</c:v>
                </c:pt>
                <c:pt idx="295">
                  <c:v>1449</c:v>
                </c:pt>
                <c:pt idx="296">
                  <c:v>1450</c:v>
                </c:pt>
                <c:pt idx="297">
                  <c:v>1451</c:v>
                </c:pt>
                <c:pt idx="298">
                  <c:v>1452</c:v>
                </c:pt>
                <c:pt idx="299">
                  <c:v>1453</c:v>
                </c:pt>
                <c:pt idx="300">
                  <c:v>1454</c:v>
                </c:pt>
                <c:pt idx="301">
                  <c:v>1455</c:v>
                </c:pt>
                <c:pt idx="302">
                  <c:v>1456</c:v>
                </c:pt>
                <c:pt idx="303">
                  <c:v>1457</c:v>
                </c:pt>
                <c:pt idx="304">
                  <c:v>1458</c:v>
                </c:pt>
                <c:pt idx="305">
                  <c:v>1459</c:v>
                </c:pt>
                <c:pt idx="306">
                  <c:v>1460</c:v>
                </c:pt>
                <c:pt idx="307">
                  <c:v>1461</c:v>
                </c:pt>
                <c:pt idx="308">
                  <c:v>1462</c:v>
                </c:pt>
                <c:pt idx="309">
                  <c:v>1463</c:v>
                </c:pt>
                <c:pt idx="310">
                  <c:v>1464</c:v>
                </c:pt>
                <c:pt idx="311">
                  <c:v>1465</c:v>
                </c:pt>
                <c:pt idx="312">
                  <c:v>1466</c:v>
                </c:pt>
                <c:pt idx="313">
                  <c:v>1467</c:v>
                </c:pt>
                <c:pt idx="314">
                  <c:v>1468</c:v>
                </c:pt>
                <c:pt idx="315">
                  <c:v>1469</c:v>
                </c:pt>
                <c:pt idx="316">
                  <c:v>1470</c:v>
                </c:pt>
                <c:pt idx="317">
                  <c:v>1471</c:v>
                </c:pt>
                <c:pt idx="318">
                  <c:v>1472</c:v>
                </c:pt>
                <c:pt idx="319">
                  <c:v>1473</c:v>
                </c:pt>
                <c:pt idx="320">
                  <c:v>1474</c:v>
                </c:pt>
                <c:pt idx="321">
                  <c:v>1475</c:v>
                </c:pt>
                <c:pt idx="322">
                  <c:v>1476</c:v>
                </c:pt>
                <c:pt idx="323">
                  <c:v>1477</c:v>
                </c:pt>
                <c:pt idx="324">
                  <c:v>1478</c:v>
                </c:pt>
                <c:pt idx="325">
                  <c:v>1479</c:v>
                </c:pt>
                <c:pt idx="326">
                  <c:v>1480</c:v>
                </c:pt>
                <c:pt idx="327">
                  <c:v>1481</c:v>
                </c:pt>
                <c:pt idx="328">
                  <c:v>1482</c:v>
                </c:pt>
                <c:pt idx="329">
                  <c:v>1483</c:v>
                </c:pt>
                <c:pt idx="330">
                  <c:v>1484</c:v>
                </c:pt>
                <c:pt idx="331">
                  <c:v>1485</c:v>
                </c:pt>
                <c:pt idx="332">
                  <c:v>1486</c:v>
                </c:pt>
                <c:pt idx="333">
                  <c:v>1487</c:v>
                </c:pt>
                <c:pt idx="334">
                  <c:v>1488</c:v>
                </c:pt>
                <c:pt idx="335">
                  <c:v>1489</c:v>
                </c:pt>
                <c:pt idx="336">
                  <c:v>1490</c:v>
                </c:pt>
                <c:pt idx="337">
                  <c:v>1491</c:v>
                </c:pt>
                <c:pt idx="338">
                  <c:v>1492</c:v>
                </c:pt>
                <c:pt idx="339">
                  <c:v>1493</c:v>
                </c:pt>
                <c:pt idx="340">
                  <c:v>1494</c:v>
                </c:pt>
                <c:pt idx="341">
                  <c:v>1495</c:v>
                </c:pt>
                <c:pt idx="342">
                  <c:v>1496</c:v>
                </c:pt>
                <c:pt idx="343">
                  <c:v>1497</c:v>
                </c:pt>
                <c:pt idx="344">
                  <c:v>1498</c:v>
                </c:pt>
                <c:pt idx="345">
                  <c:v>1499</c:v>
                </c:pt>
                <c:pt idx="346">
                  <c:v>1500</c:v>
                </c:pt>
                <c:pt idx="347">
                  <c:v>1501</c:v>
                </c:pt>
                <c:pt idx="348">
                  <c:v>1502</c:v>
                </c:pt>
                <c:pt idx="349">
                  <c:v>1503</c:v>
                </c:pt>
                <c:pt idx="350">
                  <c:v>1504</c:v>
                </c:pt>
                <c:pt idx="351">
                  <c:v>1505</c:v>
                </c:pt>
                <c:pt idx="352">
                  <c:v>1506</c:v>
                </c:pt>
                <c:pt idx="353">
                  <c:v>1507</c:v>
                </c:pt>
                <c:pt idx="354">
                  <c:v>1508</c:v>
                </c:pt>
                <c:pt idx="355">
                  <c:v>1509</c:v>
                </c:pt>
                <c:pt idx="356">
                  <c:v>1510</c:v>
                </c:pt>
                <c:pt idx="357">
                  <c:v>1511</c:v>
                </c:pt>
                <c:pt idx="358">
                  <c:v>1512</c:v>
                </c:pt>
                <c:pt idx="359">
                  <c:v>1513</c:v>
                </c:pt>
                <c:pt idx="360">
                  <c:v>1514</c:v>
                </c:pt>
                <c:pt idx="361">
                  <c:v>1515</c:v>
                </c:pt>
                <c:pt idx="362">
                  <c:v>1516</c:v>
                </c:pt>
                <c:pt idx="363">
                  <c:v>1517</c:v>
                </c:pt>
                <c:pt idx="364">
                  <c:v>1518</c:v>
                </c:pt>
                <c:pt idx="365">
                  <c:v>1519</c:v>
                </c:pt>
                <c:pt idx="366">
                  <c:v>1520</c:v>
                </c:pt>
              </c:numCache>
            </c:numRef>
          </c:xVal>
          <c:yVal>
            <c:numRef>
              <c:f>Graph!$C$1156:$C$1520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F5-41D9-B4E9-FA10819A02C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Graph!$A$1155:$A$1521</c:f>
              <c:numCache>
                <c:formatCode>General</c:formatCode>
                <c:ptCount val="367"/>
                <c:pt idx="0">
                  <c:v>1154</c:v>
                </c:pt>
                <c:pt idx="1">
                  <c:v>1155</c:v>
                </c:pt>
                <c:pt idx="2">
                  <c:v>1156</c:v>
                </c:pt>
                <c:pt idx="3">
                  <c:v>1157</c:v>
                </c:pt>
                <c:pt idx="4">
                  <c:v>1158</c:v>
                </c:pt>
                <c:pt idx="5">
                  <c:v>1159</c:v>
                </c:pt>
                <c:pt idx="6">
                  <c:v>1160</c:v>
                </c:pt>
                <c:pt idx="7">
                  <c:v>1161</c:v>
                </c:pt>
                <c:pt idx="8">
                  <c:v>1162</c:v>
                </c:pt>
                <c:pt idx="9">
                  <c:v>1163</c:v>
                </c:pt>
                <c:pt idx="10">
                  <c:v>1164</c:v>
                </c:pt>
                <c:pt idx="11">
                  <c:v>1165</c:v>
                </c:pt>
                <c:pt idx="12">
                  <c:v>1166</c:v>
                </c:pt>
                <c:pt idx="13">
                  <c:v>1167</c:v>
                </c:pt>
                <c:pt idx="14">
                  <c:v>1168</c:v>
                </c:pt>
                <c:pt idx="15">
                  <c:v>1169</c:v>
                </c:pt>
                <c:pt idx="16">
                  <c:v>1170</c:v>
                </c:pt>
                <c:pt idx="17">
                  <c:v>1171</c:v>
                </c:pt>
                <c:pt idx="18">
                  <c:v>1172</c:v>
                </c:pt>
                <c:pt idx="19">
                  <c:v>1173</c:v>
                </c:pt>
                <c:pt idx="20">
                  <c:v>1174</c:v>
                </c:pt>
                <c:pt idx="21">
                  <c:v>1175</c:v>
                </c:pt>
                <c:pt idx="22">
                  <c:v>1176</c:v>
                </c:pt>
                <c:pt idx="23">
                  <c:v>1177</c:v>
                </c:pt>
                <c:pt idx="24">
                  <c:v>1178</c:v>
                </c:pt>
                <c:pt idx="25">
                  <c:v>1179</c:v>
                </c:pt>
                <c:pt idx="26">
                  <c:v>1180</c:v>
                </c:pt>
                <c:pt idx="27">
                  <c:v>1181</c:v>
                </c:pt>
                <c:pt idx="28">
                  <c:v>1182</c:v>
                </c:pt>
                <c:pt idx="29">
                  <c:v>1183</c:v>
                </c:pt>
                <c:pt idx="30">
                  <c:v>1184</c:v>
                </c:pt>
                <c:pt idx="31">
                  <c:v>1185</c:v>
                </c:pt>
                <c:pt idx="32">
                  <c:v>1186</c:v>
                </c:pt>
                <c:pt idx="33">
                  <c:v>1187</c:v>
                </c:pt>
                <c:pt idx="34">
                  <c:v>1188</c:v>
                </c:pt>
                <c:pt idx="35">
                  <c:v>1189</c:v>
                </c:pt>
                <c:pt idx="36">
                  <c:v>1190</c:v>
                </c:pt>
                <c:pt idx="37">
                  <c:v>1191</c:v>
                </c:pt>
                <c:pt idx="38">
                  <c:v>1192</c:v>
                </c:pt>
                <c:pt idx="39">
                  <c:v>1193</c:v>
                </c:pt>
                <c:pt idx="40">
                  <c:v>1194</c:v>
                </c:pt>
                <c:pt idx="41">
                  <c:v>1195</c:v>
                </c:pt>
                <c:pt idx="42">
                  <c:v>1196</c:v>
                </c:pt>
                <c:pt idx="43">
                  <c:v>1197</c:v>
                </c:pt>
                <c:pt idx="44">
                  <c:v>1198</c:v>
                </c:pt>
                <c:pt idx="45">
                  <c:v>1199</c:v>
                </c:pt>
                <c:pt idx="46">
                  <c:v>1200</c:v>
                </c:pt>
                <c:pt idx="47">
                  <c:v>1201</c:v>
                </c:pt>
                <c:pt idx="48">
                  <c:v>1202</c:v>
                </c:pt>
                <c:pt idx="49">
                  <c:v>1203</c:v>
                </c:pt>
                <c:pt idx="50">
                  <c:v>1204</c:v>
                </c:pt>
                <c:pt idx="51">
                  <c:v>1205</c:v>
                </c:pt>
                <c:pt idx="52">
                  <c:v>1206</c:v>
                </c:pt>
                <c:pt idx="53">
                  <c:v>1207</c:v>
                </c:pt>
                <c:pt idx="54">
                  <c:v>1208</c:v>
                </c:pt>
                <c:pt idx="55">
                  <c:v>1209</c:v>
                </c:pt>
                <c:pt idx="56">
                  <c:v>1210</c:v>
                </c:pt>
                <c:pt idx="57">
                  <c:v>1211</c:v>
                </c:pt>
                <c:pt idx="58">
                  <c:v>1212</c:v>
                </c:pt>
                <c:pt idx="59">
                  <c:v>1213</c:v>
                </c:pt>
                <c:pt idx="60">
                  <c:v>1214</c:v>
                </c:pt>
                <c:pt idx="61">
                  <c:v>1215</c:v>
                </c:pt>
                <c:pt idx="62">
                  <c:v>1216</c:v>
                </c:pt>
                <c:pt idx="63">
                  <c:v>1217</c:v>
                </c:pt>
                <c:pt idx="64">
                  <c:v>1218</c:v>
                </c:pt>
                <c:pt idx="65">
                  <c:v>1219</c:v>
                </c:pt>
                <c:pt idx="66">
                  <c:v>1220</c:v>
                </c:pt>
                <c:pt idx="67">
                  <c:v>1221</c:v>
                </c:pt>
                <c:pt idx="68">
                  <c:v>1222</c:v>
                </c:pt>
                <c:pt idx="69">
                  <c:v>1223</c:v>
                </c:pt>
                <c:pt idx="70">
                  <c:v>1224</c:v>
                </c:pt>
                <c:pt idx="71">
                  <c:v>1225</c:v>
                </c:pt>
                <c:pt idx="72">
                  <c:v>1226</c:v>
                </c:pt>
                <c:pt idx="73">
                  <c:v>1227</c:v>
                </c:pt>
                <c:pt idx="74">
                  <c:v>1228</c:v>
                </c:pt>
                <c:pt idx="75">
                  <c:v>1229</c:v>
                </c:pt>
                <c:pt idx="76">
                  <c:v>1230</c:v>
                </c:pt>
                <c:pt idx="77">
                  <c:v>1231</c:v>
                </c:pt>
                <c:pt idx="78">
                  <c:v>1232</c:v>
                </c:pt>
                <c:pt idx="79">
                  <c:v>1233</c:v>
                </c:pt>
                <c:pt idx="80">
                  <c:v>1234</c:v>
                </c:pt>
                <c:pt idx="81">
                  <c:v>1235</c:v>
                </c:pt>
                <c:pt idx="82">
                  <c:v>1236</c:v>
                </c:pt>
                <c:pt idx="83">
                  <c:v>1237</c:v>
                </c:pt>
                <c:pt idx="84">
                  <c:v>1238</c:v>
                </c:pt>
                <c:pt idx="85">
                  <c:v>1239</c:v>
                </c:pt>
                <c:pt idx="86">
                  <c:v>1240</c:v>
                </c:pt>
                <c:pt idx="87">
                  <c:v>1241</c:v>
                </c:pt>
                <c:pt idx="88">
                  <c:v>1242</c:v>
                </c:pt>
                <c:pt idx="89">
                  <c:v>1243</c:v>
                </c:pt>
                <c:pt idx="90">
                  <c:v>1244</c:v>
                </c:pt>
                <c:pt idx="91">
                  <c:v>1245</c:v>
                </c:pt>
                <c:pt idx="92">
                  <c:v>1246</c:v>
                </c:pt>
                <c:pt idx="93">
                  <c:v>1247</c:v>
                </c:pt>
                <c:pt idx="94">
                  <c:v>1248</c:v>
                </c:pt>
                <c:pt idx="95">
                  <c:v>1249</c:v>
                </c:pt>
                <c:pt idx="96">
                  <c:v>1250</c:v>
                </c:pt>
                <c:pt idx="97">
                  <c:v>1251</c:v>
                </c:pt>
                <c:pt idx="98">
                  <c:v>1252</c:v>
                </c:pt>
                <c:pt idx="99">
                  <c:v>1253</c:v>
                </c:pt>
                <c:pt idx="100">
                  <c:v>1254</c:v>
                </c:pt>
                <c:pt idx="101">
                  <c:v>1255</c:v>
                </c:pt>
                <c:pt idx="102">
                  <c:v>1256</c:v>
                </c:pt>
                <c:pt idx="103">
                  <c:v>1257</c:v>
                </c:pt>
                <c:pt idx="104">
                  <c:v>1258</c:v>
                </c:pt>
                <c:pt idx="105">
                  <c:v>1259</c:v>
                </c:pt>
                <c:pt idx="106">
                  <c:v>1260</c:v>
                </c:pt>
                <c:pt idx="107">
                  <c:v>1261</c:v>
                </c:pt>
                <c:pt idx="108">
                  <c:v>1262</c:v>
                </c:pt>
                <c:pt idx="109">
                  <c:v>1263</c:v>
                </c:pt>
                <c:pt idx="110">
                  <c:v>1264</c:v>
                </c:pt>
                <c:pt idx="111">
                  <c:v>1265</c:v>
                </c:pt>
                <c:pt idx="112">
                  <c:v>1266</c:v>
                </c:pt>
                <c:pt idx="113">
                  <c:v>1267</c:v>
                </c:pt>
                <c:pt idx="114">
                  <c:v>1268</c:v>
                </c:pt>
                <c:pt idx="115">
                  <c:v>1269</c:v>
                </c:pt>
                <c:pt idx="116">
                  <c:v>1270</c:v>
                </c:pt>
                <c:pt idx="117">
                  <c:v>1271</c:v>
                </c:pt>
                <c:pt idx="118">
                  <c:v>1272</c:v>
                </c:pt>
                <c:pt idx="119">
                  <c:v>1273</c:v>
                </c:pt>
                <c:pt idx="120">
                  <c:v>1274</c:v>
                </c:pt>
                <c:pt idx="121">
                  <c:v>1275</c:v>
                </c:pt>
                <c:pt idx="122">
                  <c:v>1276</c:v>
                </c:pt>
                <c:pt idx="123">
                  <c:v>1277</c:v>
                </c:pt>
                <c:pt idx="124">
                  <c:v>1278</c:v>
                </c:pt>
                <c:pt idx="125">
                  <c:v>1279</c:v>
                </c:pt>
                <c:pt idx="126">
                  <c:v>1280</c:v>
                </c:pt>
                <c:pt idx="127">
                  <c:v>1281</c:v>
                </c:pt>
                <c:pt idx="128">
                  <c:v>1282</c:v>
                </c:pt>
                <c:pt idx="129">
                  <c:v>1283</c:v>
                </c:pt>
                <c:pt idx="130">
                  <c:v>1284</c:v>
                </c:pt>
                <c:pt idx="131">
                  <c:v>1285</c:v>
                </c:pt>
                <c:pt idx="132">
                  <c:v>1286</c:v>
                </c:pt>
                <c:pt idx="133">
                  <c:v>1287</c:v>
                </c:pt>
                <c:pt idx="134">
                  <c:v>1288</c:v>
                </c:pt>
                <c:pt idx="135">
                  <c:v>1289</c:v>
                </c:pt>
                <c:pt idx="136">
                  <c:v>1290</c:v>
                </c:pt>
                <c:pt idx="137">
                  <c:v>1291</c:v>
                </c:pt>
                <c:pt idx="138">
                  <c:v>1292</c:v>
                </c:pt>
                <c:pt idx="139">
                  <c:v>1293</c:v>
                </c:pt>
                <c:pt idx="140">
                  <c:v>1294</c:v>
                </c:pt>
                <c:pt idx="141">
                  <c:v>1295</c:v>
                </c:pt>
                <c:pt idx="142">
                  <c:v>1296</c:v>
                </c:pt>
                <c:pt idx="143">
                  <c:v>1297</c:v>
                </c:pt>
                <c:pt idx="144">
                  <c:v>1298</c:v>
                </c:pt>
                <c:pt idx="145">
                  <c:v>1299</c:v>
                </c:pt>
                <c:pt idx="146">
                  <c:v>1300</c:v>
                </c:pt>
                <c:pt idx="147">
                  <c:v>1301</c:v>
                </c:pt>
                <c:pt idx="148">
                  <c:v>1302</c:v>
                </c:pt>
                <c:pt idx="149">
                  <c:v>1303</c:v>
                </c:pt>
                <c:pt idx="150">
                  <c:v>1304</c:v>
                </c:pt>
                <c:pt idx="151">
                  <c:v>1305</c:v>
                </c:pt>
                <c:pt idx="152">
                  <c:v>1306</c:v>
                </c:pt>
                <c:pt idx="153">
                  <c:v>1307</c:v>
                </c:pt>
                <c:pt idx="154">
                  <c:v>1308</c:v>
                </c:pt>
                <c:pt idx="155">
                  <c:v>1309</c:v>
                </c:pt>
                <c:pt idx="156">
                  <c:v>1310</c:v>
                </c:pt>
                <c:pt idx="157">
                  <c:v>1311</c:v>
                </c:pt>
                <c:pt idx="158">
                  <c:v>1312</c:v>
                </c:pt>
                <c:pt idx="159">
                  <c:v>1313</c:v>
                </c:pt>
                <c:pt idx="160">
                  <c:v>1314</c:v>
                </c:pt>
                <c:pt idx="161">
                  <c:v>1315</c:v>
                </c:pt>
                <c:pt idx="162">
                  <c:v>1316</c:v>
                </c:pt>
                <c:pt idx="163">
                  <c:v>1317</c:v>
                </c:pt>
                <c:pt idx="164">
                  <c:v>1318</c:v>
                </c:pt>
                <c:pt idx="165">
                  <c:v>1319</c:v>
                </c:pt>
                <c:pt idx="166">
                  <c:v>1320</c:v>
                </c:pt>
                <c:pt idx="167">
                  <c:v>1321</c:v>
                </c:pt>
                <c:pt idx="168">
                  <c:v>1322</c:v>
                </c:pt>
                <c:pt idx="169">
                  <c:v>1323</c:v>
                </c:pt>
                <c:pt idx="170">
                  <c:v>1324</c:v>
                </c:pt>
                <c:pt idx="171">
                  <c:v>1325</c:v>
                </c:pt>
                <c:pt idx="172">
                  <c:v>1326</c:v>
                </c:pt>
                <c:pt idx="173">
                  <c:v>1327</c:v>
                </c:pt>
                <c:pt idx="174">
                  <c:v>1328</c:v>
                </c:pt>
                <c:pt idx="175">
                  <c:v>1329</c:v>
                </c:pt>
                <c:pt idx="176">
                  <c:v>1330</c:v>
                </c:pt>
                <c:pt idx="177">
                  <c:v>1331</c:v>
                </c:pt>
                <c:pt idx="178">
                  <c:v>1332</c:v>
                </c:pt>
                <c:pt idx="179">
                  <c:v>1333</c:v>
                </c:pt>
                <c:pt idx="180">
                  <c:v>1334</c:v>
                </c:pt>
                <c:pt idx="181">
                  <c:v>1335</c:v>
                </c:pt>
                <c:pt idx="182">
                  <c:v>1336</c:v>
                </c:pt>
                <c:pt idx="183">
                  <c:v>1337</c:v>
                </c:pt>
                <c:pt idx="184">
                  <c:v>1338</c:v>
                </c:pt>
                <c:pt idx="185">
                  <c:v>1339</c:v>
                </c:pt>
                <c:pt idx="186">
                  <c:v>1340</c:v>
                </c:pt>
                <c:pt idx="187">
                  <c:v>1341</c:v>
                </c:pt>
                <c:pt idx="188">
                  <c:v>1342</c:v>
                </c:pt>
                <c:pt idx="189">
                  <c:v>1343</c:v>
                </c:pt>
                <c:pt idx="190">
                  <c:v>1344</c:v>
                </c:pt>
                <c:pt idx="191">
                  <c:v>1345</c:v>
                </c:pt>
                <c:pt idx="192">
                  <c:v>1346</c:v>
                </c:pt>
                <c:pt idx="193">
                  <c:v>1347</c:v>
                </c:pt>
                <c:pt idx="194">
                  <c:v>1348</c:v>
                </c:pt>
                <c:pt idx="195">
                  <c:v>1349</c:v>
                </c:pt>
                <c:pt idx="196">
                  <c:v>1350</c:v>
                </c:pt>
                <c:pt idx="197">
                  <c:v>1351</c:v>
                </c:pt>
                <c:pt idx="198">
                  <c:v>1352</c:v>
                </c:pt>
                <c:pt idx="199">
                  <c:v>1353</c:v>
                </c:pt>
                <c:pt idx="200">
                  <c:v>1354</c:v>
                </c:pt>
                <c:pt idx="201">
                  <c:v>1355</c:v>
                </c:pt>
                <c:pt idx="202">
                  <c:v>1356</c:v>
                </c:pt>
                <c:pt idx="203">
                  <c:v>1357</c:v>
                </c:pt>
                <c:pt idx="204">
                  <c:v>1358</c:v>
                </c:pt>
                <c:pt idx="205">
                  <c:v>1359</c:v>
                </c:pt>
                <c:pt idx="206">
                  <c:v>1360</c:v>
                </c:pt>
                <c:pt idx="207">
                  <c:v>1361</c:v>
                </c:pt>
                <c:pt idx="208">
                  <c:v>1362</c:v>
                </c:pt>
                <c:pt idx="209">
                  <c:v>1363</c:v>
                </c:pt>
                <c:pt idx="210">
                  <c:v>1364</c:v>
                </c:pt>
                <c:pt idx="211">
                  <c:v>1365</c:v>
                </c:pt>
                <c:pt idx="212">
                  <c:v>1366</c:v>
                </c:pt>
                <c:pt idx="213">
                  <c:v>1367</c:v>
                </c:pt>
                <c:pt idx="214">
                  <c:v>1368</c:v>
                </c:pt>
                <c:pt idx="215">
                  <c:v>1369</c:v>
                </c:pt>
                <c:pt idx="216">
                  <c:v>1370</c:v>
                </c:pt>
                <c:pt idx="217">
                  <c:v>1371</c:v>
                </c:pt>
                <c:pt idx="218">
                  <c:v>1372</c:v>
                </c:pt>
                <c:pt idx="219">
                  <c:v>1373</c:v>
                </c:pt>
                <c:pt idx="220">
                  <c:v>1374</c:v>
                </c:pt>
                <c:pt idx="221">
                  <c:v>1375</c:v>
                </c:pt>
                <c:pt idx="222">
                  <c:v>1376</c:v>
                </c:pt>
                <c:pt idx="223">
                  <c:v>1377</c:v>
                </c:pt>
                <c:pt idx="224">
                  <c:v>1378</c:v>
                </c:pt>
                <c:pt idx="225">
                  <c:v>1379</c:v>
                </c:pt>
                <c:pt idx="226">
                  <c:v>1380</c:v>
                </c:pt>
                <c:pt idx="227">
                  <c:v>1381</c:v>
                </c:pt>
                <c:pt idx="228">
                  <c:v>1382</c:v>
                </c:pt>
                <c:pt idx="229">
                  <c:v>1383</c:v>
                </c:pt>
                <c:pt idx="230">
                  <c:v>1384</c:v>
                </c:pt>
                <c:pt idx="231">
                  <c:v>1385</c:v>
                </c:pt>
                <c:pt idx="232">
                  <c:v>1386</c:v>
                </c:pt>
                <c:pt idx="233">
                  <c:v>1387</c:v>
                </c:pt>
                <c:pt idx="234">
                  <c:v>1388</c:v>
                </c:pt>
                <c:pt idx="235">
                  <c:v>1389</c:v>
                </c:pt>
                <c:pt idx="236">
                  <c:v>1390</c:v>
                </c:pt>
                <c:pt idx="237">
                  <c:v>1391</c:v>
                </c:pt>
                <c:pt idx="238">
                  <c:v>1392</c:v>
                </c:pt>
                <c:pt idx="239">
                  <c:v>1393</c:v>
                </c:pt>
                <c:pt idx="240">
                  <c:v>1394</c:v>
                </c:pt>
                <c:pt idx="241">
                  <c:v>1395</c:v>
                </c:pt>
                <c:pt idx="242">
                  <c:v>1396</c:v>
                </c:pt>
                <c:pt idx="243">
                  <c:v>1397</c:v>
                </c:pt>
                <c:pt idx="244">
                  <c:v>1398</c:v>
                </c:pt>
                <c:pt idx="245">
                  <c:v>1399</c:v>
                </c:pt>
                <c:pt idx="246">
                  <c:v>1400</c:v>
                </c:pt>
                <c:pt idx="247">
                  <c:v>1401</c:v>
                </c:pt>
                <c:pt idx="248">
                  <c:v>1402</c:v>
                </c:pt>
                <c:pt idx="249">
                  <c:v>1403</c:v>
                </c:pt>
                <c:pt idx="250">
                  <c:v>1404</c:v>
                </c:pt>
                <c:pt idx="251">
                  <c:v>1405</c:v>
                </c:pt>
                <c:pt idx="252">
                  <c:v>1406</c:v>
                </c:pt>
                <c:pt idx="253">
                  <c:v>1407</c:v>
                </c:pt>
                <c:pt idx="254">
                  <c:v>1408</c:v>
                </c:pt>
                <c:pt idx="255">
                  <c:v>1409</c:v>
                </c:pt>
                <c:pt idx="256">
                  <c:v>1410</c:v>
                </c:pt>
                <c:pt idx="257">
                  <c:v>1411</c:v>
                </c:pt>
                <c:pt idx="258">
                  <c:v>1412</c:v>
                </c:pt>
                <c:pt idx="259">
                  <c:v>1413</c:v>
                </c:pt>
                <c:pt idx="260">
                  <c:v>1414</c:v>
                </c:pt>
                <c:pt idx="261">
                  <c:v>1415</c:v>
                </c:pt>
                <c:pt idx="262">
                  <c:v>1416</c:v>
                </c:pt>
                <c:pt idx="263">
                  <c:v>1417</c:v>
                </c:pt>
                <c:pt idx="264">
                  <c:v>1418</c:v>
                </c:pt>
                <c:pt idx="265">
                  <c:v>1419</c:v>
                </c:pt>
                <c:pt idx="266">
                  <c:v>1420</c:v>
                </c:pt>
                <c:pt idx="267">
                  <c:v>1421</c:v>
                </c:pt>
                <c:pt idx="268">
                  <c:v>1422</c:v>
                </c:pt>
                <c:pt idx="269">
                  <c:v>1423</c:v>
                </c:pt>
                <c:pt idx="270">
                  <c:v>1424</c:v>
                </c:pt>
                <c:pt idx="271">
                  <c:v>1425</c:v>
                </c:pt>
                <c:pt idx="272">
                  <c:v>1426</c:v>
                </c:pt>
                <c:pt idx="273">
                  <c:v>1427</c:v>
                </c:pt>
                <c:pt idx="274">
                  <c:v>1428</c:v>
                </c:pt>
                <c:pt idx="275">
                  <c:v>1429</c:v>
                </c:pt>
                <c:pt idx="276">
                  <c:v>1430</c:v>
                </c:pt>
                <c:pt idx="277">
                  <c:v>1431</c:v>
                </c:pt>
                <c:pt idx="278">
                  <c:v>1432</c:v>
                </c:pt>
                <c:pt idx="279">
                  <c:v>1433</c:v>
                </c:pt>
                <c:pt idx="280">
                  <c:v>1434</c:v>
                </c:pt>
                <c:pt idx="281">
                  <c:v>1435</c:v>
                </c:pt>
                <c:pt idx="282">
                  <c:v>1436</c:v>
                </c:pt>
                <c:pt idx="283">
                  <c:v>1437</c:v>
                </c:pt>
                <c:pt idx="284">
                  <c:v>1438</c:v>
                </c:pt>
                <c:pt idx="285">
                  <c:v>1439</c:v>
                </c:pt>
                <c:pt idx="286">
                  <c:v>1440</c:v>
                </c:pt>
                <c:pt idx="287">
                  <c:v>1441</c:v>
                </c:pt>
                <c:pt idx="288">
                  <c:v>1442</c:v>
                </c:pt>
                <c:pt idx="289">
                  <c:v>1443</c:v>
                </c:pt>
                <c:pt idx="290">
                  <c:v>1444</c:v>
                </c:pt>
                <c:pt idx="291">
                  <c:v>1445</c:v>
                </c:pt>
                <c:pt idx="292">
                  <c:v>1446</c:v>
                </c:pt>
                <c:pt idx="293">
                  <c:v>1447</c:v>
                </c:pt>
                <c:pt idx="294">
                  <c:v>1448</c:v>
                </c:pt>
                <c:pt idx="295">
                  <c:v>1449</c:v>
                </c:pt>
                <c:pt idx="296">
                  <c:v>1450</c:v>
                </c:pt>
                <c:pt idx="297">
                  <c:v>1451</c:v>
                </c:pt>
                <c:pt idx="298">
                  <c:v>1452</c:v>
                </c:pt>
                <c:pt idx="299">
                  <c:v>1453</c:v>
                </c:pt>
                <c:pt idx="300">
                  <c:v>1454</c:v>
                </c:pt>
                <c:pt idx="301">
                  <c:v>1455</c:v>
                </c:pt>
                <c:pt idx="302">
                  <c:v>1456</c:v>
                </c:pt>
                <c:pt idx="303">
                  <c:v>1457</c:v>
                </c:pt>
                <c:pt idx="304">
                  <c:v>1458</c:v>
                </c:pt>
                <c:pt idx="305">
                  <c:v>1459</c:v>
                </c:pt>
                <c:pt idx="306">
                  <c:v>1460</c:v>
                </c:pt>
                <c:pt idx="307">
                  <c:v>1461</c:v>
                </c:pt>
                <c:pt idx="308">
                  <c:v>1462</c:v>
                </c:pt>
                <c:pt idx="309">
                  <c:v>1463</c:v>
                </c:pt>
                <c:pt idx="310">
                  <c:v>1464</c:v>
                </c:pt>
                <c:pt idx="311">
                  <c:v>1465</c:v>
                </c:pt>
                <c:pt idx="312">
                  <c:v>1466</c:v>
                </c:pt>
                <c:pt idx="313">
                  <c:v>1467</c:v>
                </c:pt>
                <c:pt idx="314">
                  <c:v>1468</c:v>
                </c:pt>
                <c:pt idx="315">
                  <c:v>1469</c:v>
                </c:pt>
                <c:pt idx="316">
                  <c:v>1470</c:v>
                </c:pt>
                <c:pt idx="317">
                  <c:v>1471</c:v>
                </c:pt>
                <c:pt idx="318">
                  <c:v>1472</c:v>
                </c:pt>
                <c:pt idx="319">
                  <c:v>1473</c:v>
                </c:pt>
                <c:pt idx="320">
                  <c:v>1474</c:v>
                </c:pt>
                <c:pt idx="321">
                  <c:v>1475</c:v>
                </c:pt>
                <c:pt idx="322">
                  <c:v>1476</c:v>
                </c:pt>
                <c:pt idx="323">
                  <c:v>1477</c:v>
                </c:pt>
                <c:pt idx="324">
                  <c:v>1478</c:v>
                </c:pt>
                <c:pt idx="325">
                  <c:v>1479</c:v>
                </c:pt>
                <c:pt idx="326">
                  <c:v>1480</c:v>
                </c:pt>
                <c:pt idx="327">
                  <c:v>1481</c:v>
                </c:pt>
                <c:pt idx="328">
                  <c:v>1482</c:v>
                </c:pt>
                <c:pt idx="329">
                  <c:v>1483</c:v>
                </c:pt>
                <c:pt idx="330">
                  <c:v>1484</c:v>
                </c:pt>
                <c:pt idx="331">
                  <c:v>1485</c:v>
                </c:pt>
                <c:pt idx="332">
                  <c:v>1486</c:v>
                </c:pt>
                <c:pt idx="333">
                  <c:v>1487</c:v>
                </c:pt>
                <c:pt idx="334">
                  <c:v>1488</c:v>
                </c:pt>
                <c:pt idx="335">
                  <c:v>1489</c:v>
                </c:pt>
                <c:pt idx="336">
                  <c:v>1490</c:v>
                </c:pt>
                <c:pt idx="337">
                  <c:v>1491</c:v>
                </c:pt>
                <c:pt idx="338">
                  <c:v>1492</c:v>
                </c:pt>
                <c:pt idx="339">
                  <c:v>1493</c:v>
                </c:pt>
                <c:pt idx="340">
                  <c:v>1494</c:v>
                </c:pt>
                <c:pt idx="341">
                  <c:v>1495</c:v>
                </c:pt>
                <c:pt idx="342">
                  <c:v>1496</c:v>
                </c:pt>
                <c:pt idx="343">
                  <c:v>1497</c:v>
                </c:pt>
                <c:pt idx="344">
                  <c:v>1498</c:v>
                </c:pt>
                <c:pt idx="345">
                  <c:v>1499</c:v>
                </c:pt>
                <c:pt idx="346">
                  <c:v>1500</c:v>
                </c:pt>
                <c:pt idx="347">
                  <c:v>1501</c:v>
                </c:pt>
                <c:pt idx="348">
                  <c:v>1502</c:v>
                </c:pt>
                <c:pt idx="349">
                  <c:v>1503</c:v>
                </c:pt>
                <c:pt idx="350">
                  <c:v>1504</c:v>
                </c:pt>
                <c:pt idx="351">
                  <c:v>1505</c:v>
                </c:pt>
                <c:pt idx="352">
                  <c:v>1506</c:v>
                </c:pt>
                <c:pt idx="353">
                  <c:v>1507</c:v>
                </c:pt>
                <c:pt idx="354">
                  <c:v>1508</c:v>
                </c:pt>
                <c:pt idx="355">
                  <c:v>1509</c:v>
                </c:pt>
                <c:pt idx="356">
                  <c:v>1510</c:v>
                </c:pt>
                <c:pt idx="357">
                  <c:v>1511</c:v>
                </c:pt>
                <c:pt idx="358">
                  <c:v>1512</c:v>
                </c:pt>
                <c:pt idx="359">
                  <c:v>1513</c:v>
                </c:pt>
                <c:pt idx="360">
                  <c:v>1514</c:v>
                </c:pt>
                <c:pt idx="361">
                  <c:v>1515</c:v>
                </c:pt>
                <c:pt idx="362">
                  <c:v>1516</c:v>
                </c:pt>
                <c:pt idx="363">
                  <c:v>1517</c:v>
                </c:pt>
                <c:pt idx="364">
                  <c:v>1518</c:v>
                </c:pt>
                <c:pt idx="365">
                  <c:v>1519</c:v>
                </c:pt>
                <c:pt idx="366">
                  <c:v>1520</c:v>
                </c:pt>
              </c:numCache>
            </c:numRef>
          </c:xVal>
          <c:yVal>
            <c:numRef>
              <c:f>Graph!$E$1156:$E$1520</c:f>
              <c:numCache>
                <c:formatCode>General</c:formatCode>
                <c:ptCount val="365"/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F5-41D9-B4E9-FA10819A02C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Graph!$A$1155:$A$1521</c:f>
              <c:numCache>
                <c:formatCode>General</c:formatCode>
                <c:ptCount val="367"/>
                <c:pt idx="0">
                  <c:v>1154</c:v>
                </c:pt>
                <c:pt idx="1">
                  <c:v>1155</c:v>
                </c:pt>
                <c:pt idx="2">
                  <c:v>1156</c:v>
                </c:pt>
                <c:pt idx="3">
                  <c:v>1157</c:v>
                </c:pt>
                <c:pt idx="4">
                  <c:v>1158</c:v>
                </c:pt>
                <c:pt idx="5">
                  <c:v>1159</c:v>
                </c:pt>
                <c:pt idx="6">
                  <c:v>1160</c:v>
                </c:pt>
                <c:pt idx="7">
                  <c:v>1161</c:v>
                </c:pt>
                <c:pt idx="8">
                  <c:v>1162</c:v>
                </c:pt>
                <c:pt idx="9">
                  <c:v>1163</c:v>
                </c:pt>
                <c:pt idx="10">
                  <c:v>1164</c:v>
                </c:pt>
                <c:pt idx="11">
                  <c:v>1165</c:v>
                </c:pt>
                <c:pt idx="12">
                  <c:v>1166</c:v>
                </c:pt>
                <c:pt idx="13">
                  <c:v>1167</c:v>
                </c:pt>
                <c:pt idx="14">
                  <c:v>1168</c:v>
                </c:pt>
                <c:pt idx="15">
                  <c:v>1169</c:v>
                </c:pt>
                <c:pt idx="16">
                  <c:v>1170</c:v>
                </c:pt>
                <c:pt idx="17">
                  <c:v>1171</c:v>
                </c:pt>
                <c:pt idx="18">
                  <c:v>1172</c:v>
                </c:pt>
                <c:pt idx="19">
                  <c:v>1173</c:v>
                </c:pt>
                <c:pt idx="20">
                  <c:v>1174</c:v>
                </c:pt>
                <c:pt idx="21">
                  <c:v>1175</c:v>
                </c:pt>
                <c:pt idx="22">
                  <c:v>1176</c:v>
                </c:pt>
                <c:pt idx="23">
                  <c:v>1177</c:v>
                </c:pt>
                <c:pt idx="24">
                  <c:v>1178</c:v>
                </c:pt>
                <c:pt idx="25">
                  <c:v>1179</c:v>
                </c:pt>
                <c:pt idx="26">
                  <c:v>1180</c:v>
                </c:pt>
                <c:pt idx="27">
                  <c:v>1181</c:v>
                </c:pt>
                <c:pt idx="28">
                  <c:v>1182</c:v>
                </c:pt>
                <c:pt idx="29">
                  <c:v>1183</c:v>
                </c:pt>
                <c:pt idx="30">
                  <c:v>1184</c:v>
                </c:pt>
                <c:pt idx="31">
                  <c:v>1185</c:v>
                </c:pt>
                <c:pt idx="32">
                  <c:v>1186</c:v>
                </c:pt>
                <c:pt idx="33">
                  <c:v>1187</c:v>
                </c:pt>
                <c:pt idx="34">
                  <c:v>1188</c:v>
                </c:pt>
                <c:pt idx="35">
                  <c:v>1189</c:v>
                </c:pt>
                <c:pt idx="36">
                  <c:v>1190</c:v>
                </c:pt>
                <c:pt idx="37">
                  <c:v>1191</c:v>
                </c:pt>
                <c:pt idx="38">
                  <c:v>1192</c:v>
                </c:pt>
                <c:pt idx="39">
                  <c:v>1193</c:v>
                </c:pt>
                <c:pt idx="40">
                  <c:v>1194</c:v>
                </c:pt>
                <c:pt idx="41">
                  <c:v>1195</c:v>
                </c:pt>
                <c:pt idx="42">
                  <c:v>1196</c:v>
                </c:pt>
                <c:pt idx="43">
                  <c:v>1197</c:v>
                </c:pt>
                <c:pt idx="44">
                  <c:v>1198</c:v>
                </c:pt>
                <c:pt idx="45">
                  <c:v>1199</c:v>
                </c:pt>
                <c:pt idx="46">
                  <c:v>1200</c:v>
                </c:pt>
                <c:pt idx="47">
                  <c:v>1201</c:v>
                </c:pt>
                <c:pt idx="48">
                  <c:v>1202</c:v>
                </c:pt>
                <c:pt idx="49">
                  <c:v>1203</c:v>
                </c:pt>
                <c:pt idx="50">
                  <c:v>1204</c:v>
                </c:pt>
                <c:pt idx="51">
                  <c:v>1205</c:v>
                </c:pt>
                <c:pt idx="52">
                  <c:v>1206</c:v>
                </c:pt>
                <c:pt idx="53">
                  <c:v>1207</c:v>
                </c:pt>
                <c:pt idx="54">
                  <c:v>1208</c:v>
                </c:pt>
                <c:pt idx="55">
                  <c:v>1209</c:v>
                </c:pt>
                <c:pt idx="56">
                  <c:v>1210</c:v>
                </c:pt>
                <c:pt idx="57">
                  <c:v>1211</c:v>
                </c:pt>
                <c:pt idx="58">
                  <c:v>1212</c:v>
                </c:pt>
                <c:pt idx="59">
                  <c:v>1213</c:v>
                </c:pt>
                <c:pt idx="60">
                  <c:v>1214</c:v>
                </c:pt>
                <c:pt idx="61">
                  <c:v>1215</c:v>
                </c:pt>
                <c:pt idx="62">
                  <c:v>1216</c:v>
                </c:pt>
                <c:pt idx="63">
                  <c:v>1217</c:v>
                </c:pt>
                <c:pt idx="64">
                  <c:v>1218</c:v>
                </c:pt>
                <c:pt idx="65">
                  <c:v>1219</c:v>
                </c:pt>
                <c:pt idx="66">
                  <c:v>1220</c:v>
                </c:pt>
                <c:pt idx="67">
                  <c:v>1221</c:v>
                </c:pt>
                <c:pt idx="68">
                  <c:v>1222</c:v>
                </c:pt>
                <c:pt idx="69">
                  <c:v>1223</c:v>
                </c:pt>
                <c:pt idx="70">
                  <c:v>1224</c:v>
                </c:pt>
                <c:pt idx="71">
                  <c:v>1225</c:v>
                </c:pt>
                <c:pt idx="72">
                  <c:v>1226</c:v>
                </c:pt>
                <c:pt idx="73">
                  <c:v>1227</c:v>
                </c:pt>
                <c:pt idx="74">
                  <c:v>1228</c:v>
                </c:pt>
                <c:pt idx="75">
                  <c:v>1229</c:v>
                </c:pt>
                <c:pt idx="76">
                  <c:v>1230</c:v>
                </c:pt>
                <c:pt idx="77">
                  <c:v>1231</c:v>
                </c:pt>
                <c:pt idx="78">
                  <c:v>1232</c:v>
                </c:pt>
                <c:pt idx="79">
                  <c:v>1233</c:v>
                </c:pt>
                <c:pt idx="80">
                  <c:v>1234</c:v>
                </c:pt>
                <c:pt idx="81">
                  <c:v>1235</c:v>
                </c:pt>
                <c:pt idx="82">
                  <c:v>1236</c:v>
                </c:pt>
                <c:pt idx="83">
                  <c:v>1237</c:v>
                </c:pt>
                <c:pt idx="84">
                  <c:v>1238</c:v>
                </c:pt>
                <c:pt idx="85">
                  <c:v>1239</c:v>
                </c:pt>
                <c:pt idx="86">
                  <c:v>1240</c:v>
                </c:pt>
                <c:pt idx="87">
                  <c:v>1241</c:v>
                </c:pt>
                <c:pt idx="88">
                  <c:v>1242</c:v>
                </c:pt>
                <c:pt idx="89">
                  <c:v>1243</c:v>
                </c:pt>
                <c:pt idx="90">
                  <c:v>1244</c:v>
                </c:pt>
                <c:pt idx="91">
                  <c:v>1245</c:v>
                </c:pt>
                <c:pt idx="92">
                  <c:v>1246</c:v>
                </c:pt>
                <c:pt idx="93">
                  <c:v>1247</c:v>
                </c:pt>
                <c:pt idx="94">
                  <c:v>1248</c:v>
                </c:pt>
                <c:pt idx="95">
                  <c:v>1249</c:v>
                </c:pt>
                <c:pt idx="96">
                  <c:v>1250</c:v>
                </c:pt>
                <c:pt idx="97">
                  <c:v>1251</c:v>
                </c:pt>
                <c:pt idx="98">
                  <c:v>1252</c:v>
                </c:pt>
                <c:pt idx="99">
                  <c:v>1253</c:v>
                </c:pt>
                <c:pt idx="100">
                  <c:v>1254</c:v>
                </c:pt>
                <c:pt idx="101">
                  <c:v>1255</c:v>
                </c:pt>
                <c:pt idx="102">
                  <c:v>1256</c:v>
                </c:pt>
                <c:pt idx="103">
                  <c:v>1257</c:v>
                </c:pt>
                <c:pt idx="104">
                  <c:v>1258</c:v>
                </c:pt>
                <c:pt idx="105">
                  <c:v>1259</c:v>
                </c:pt>
                <c:pt idx="106">
                  <c:v>1260</c:v>
                </c:pt>
                <c:pt idx="107">
                  <c:v>1261</c:v>
                </c:pt>
                <c:pt idx="108">
                  <c:v>1262</c:v>
                </c:pt>
                <c:pt idx="109">
                  <c:v>1263</c:v>
                </c:pt>
                <c:pt idx="110">
                  <c:v>1264</c:v>
                </c:pt>
                <c:pt idx="111">
                  <c:v>1265</c:v>
                </c:pt>
                <c:pt idx="112">
                  <c:v>1266</c:v>
                </c:pt>
                <c:pt idx="113">
                  <c:v>1267</c:v>
                </c:pt>
                <c:pt idx="114">
                  <c:v>1268</c:v>
                </c:pt>
                <c:pt idx="115">
                  <c:v>1269</c:v>
                </c:pt>
                <c:pt idx="116">
                  <c:v>1270</c:v>
                </c:pt>
                <c:pt idx="117">
                  <c:v>1271</c:v>
                </c:pt>
                <c:pt idx="118">
                  <c:v>1272</c:v>
                </c:pt>
                <c:pt idx="119">
                  <c:v>1273</c:v>
                </c:pt>
                <c:pt idx="120">
                  <c:v>1274</c:v>
                </c:pt>
                <c:pt idx="121">
                  <c:v>1275</c:v>
                </c:pt>
                <c:pt idx="122">
                  <c:v>1276</c:v>
                </c:pt>
                <c:pt idx="123">
                  <c:v>1277</c:v>
                </c:pt>
                <c:pt idx="124">
                  <c:v>1278</c:v>
                </c:pt>
                <c:pt idx="125">
                  <c:v>1279</c:v>
                </c:pt>
                <c:pt idx="126">
                  <c:v>1280</c:v>
                </c:pt>
                <c:pt idx="127">
                  <c:v>1281</c:v>
                </c:pt>
                <c:pt idx="128">
                  <c:v>1282</c:v>
                </c:pt>
                <c:pt idx="129">
                  <c:v>1283</c:v>
                </c:pt>
                <c:pt idx="130">
                  <c:v>1284</c:v>
                </c:pt>
                <c:pt idx="131">
                  <c:v>1285</c:v>
                </c:pt>
                <c:pt idx="132">
                  <c:v>1286</c:v>
                </c:pt>
                <c:pt idx="133">
                  <c:v>1287</c:v>
                </c:pt>
                <c:pt idx="134">
                  <c:v>1288</c:v>
                </c:pt>
                <c:pt idx="135">
                  <c:v>1289</c:v>
                </c:pt>
                <c:pt idx="136">
                  <c:v>1290</c:v>
                </c:pt>
                <c:pt idx="137">
                  <c:v>1291</c:v>
                </c:pt>
                <c:pt idx="138">
                  <c:v>1292</c:v>
                </c:pt>
                <c:pt idx="139">
                  <c:v>1293</c:v>
                </c:pt>
                <c:pt idx="140">
                  <c:v>1294</c:v>
                </c:pt>
                <c:pt idx="141">
                  <c:v>1295</c:v>
                </c:pt>
                <c:pt idx="142">
                  <c:v>1296</c:v>
                </c:pt>
                <c:pt idx="143">
                  <c:v>1297</c:v>
                </c:pt>
                <c:pt idx="144">
                  <c:v>1298</c:v>
                </c:pt>
                <c:pt idx="145">
                  <c:v>1299</c:v>
                </c:pt>
                <c:pt idx="146">
                  <c:v>1300</c:v>
                </c:pt>
                <c:pt idx="147">
                  <c:v>1301</c:v>
                </c:pt>
                <c:pt idx="148">
                  <c:v>1302</c:v>
                </c:pt>
                <c:pt idx="149">
                  <c:v>1303</c:v>
                </c:pt>
                <c:pt idx="150">
                  <c:v>1304</c:v>
                </c:pt>
                <c:pt idx="151">
                  <c:v>1305</c:v>
                </c:pt>
                <c:pt idx="152">
                  <c:v>1306</c:v>
                </c:pt>
                <c:pt idx="153">
                  <c:v>1307</c:v>
                </c:pt>
                <c:pt idx="154">
                  <c:v>1308</c:v>
                </c:pt>
                <c:pt idx="155">
                  <c:v>1309</c:v>
                </c:pt>
                <c:pt idx="156">
                  <c:v>1310</c:v>
                </c:pt>
                <c:pt idx="157">
                  <c:v>1311</c:v>
                </c:pt>
                <c:pt idx="158">
                  <c:v>1312</c:v>
                </c:pt>
                <c:pt idx="159">
                  <c:v>1313</c:v>
                </c:pt>
                <c:pt idx="160">
                  <c:v>1314</c:v>
                </c:pt>
                <c:pt idx="161">
                  <c:v>1315</c:v>
                </c:pt>
                <c:pt idx="162">
                  <c:v>1316</c:v>
                </c:pt>
                <c:pt idx="163">
                  <c:v>1317</c:v>
                </c:pt>
                <c:pt idx="164">
                  <c:v>1318</c:v>
                </c:pt>
                <c:pt idx="165">
                  <c:v>1319</c:v>
                </c:pt>
                <c:pt idx="166">
                  <c:v>1320</c:v>
                </c:pt>
                <c:pt idx="167">
                  <c:v>1321</c:v>
                </c:pt>
                <c:pt idx="168">
                  <c:v>1322</c:v>
                </c:pt>
                <c:pt idx="169">
                  <c:v>1323</c:v>
                </c:pt>
                <c:pt idx="170">
                  <c:v>1324</c:v>
                </c:pt>
                <c:pt idx="171">
                  <c:v>1325</c:v>
                </c:pt>
                <c:pt idx="172">
                  <c:v>1326</c:v>
                </c:pt>
                <c:pt idx="173">
                  <c:v>1327</c:v>
                </c:pt>
                <c:pt idx="174">
                  <c:v>1328</c:v>
                </c:pt>
                <c:pt idx="175">
                  <c:v>1329</c:v>
                </c:pt>
                <c:pt idx="176">
                  <c:v>1330</c:v>
                </c:pt>
                <c:pt idx="177">
                  <c:v>1331</c:v>
                </c:pt>
                <c:pt idx="178">
                  <c:v>1332</c:v>
                </c:pt>
                <c:pt idx="179">
                  <c:v>1333</c:v>
                </c:pt>
                <c:pt idx="180">
                  <c:v>1334</c:v>
                </c:pt>
                <c:pt idx="181">
                  <c:v>1335</c:v>
                </c:pt>
                <c:pt idx="182">
                  <c:v>1336</c:v>
                </c:pt>
                <c:pt idx="183">
                  <c:v>1337</c:v>
                </c:pt>
                <c:pt idx="184">
                  <c:v>1338</c:v>
                </c:pt>
                <c:pt idx="185">
                  <c:v>1339</c:v>
                </c:pt>
                <c:pt idx="186">
                  <c:v>1340</c:v>
                </c:pt>
                <c:pt idx="187">
                  <c:v>1341</c:v>
                </c:pt>
                <c:pt idx="188">
                  <c:v>1342</c:v>
                </c:pt>
                <c:pt idx="189">
                  <c:v>1343</c:v>
                </c:pt>
                <c:pt idx="190">
                  <c:v>1344</c:v>
                </c:pt>
                <c:pt idx="191">
                  <c:v>1345</c:v>
                </c:pt>
                <c:pt idx="192">
                  <c:v>1346</c:v>
                </c:pt>
                <c:pt idx="193">
                  <c:v>1347</c:v>
                </c:pt>
                <c:pt idx="194">
                  <c:v>1348</c:v>
                </c:pt>
                <c:pt idx="195">
                  <c:v>1349</c:v>
                </c:pt>
                <c:pt idx="196">
                  <c:v>1350</c:v>
                </c:pt>
                <c:pt idx="197">
                  <c:v>1351</c:v>
                </c:pt>
                <c:pt idx="198">
                  <c:v>1352</c:v>
                </c:pt>
                <c:pt idx="199">
                  <c:v>1353</c:v>
                </c:pt>
                <c:pt idx="200">
                  <c:v>1354</c:v>
                </c:pt>
                <c:pt idx="201">
                  <c:v>1355</c:v>
                </c:pt>
                <c:pt idx="202">
                  <c:v>1356</c:v>
                </c:pt>
                <c:pt idx="203">
                  <c:v>1357</c:v>
                </c:pt>
                <c:pt idx="204">
                  <c:v>1358</c:v>
                </c:pt>
                <c:pt idx="205">
                  <c:v>1359</c:v>
                </c:pt>
                <c:pt idx="206">
                  <c:v>1360</c:v>
                </c:pt>
                <c:pt idx="207">
                  <c:v>1361</c:v>
                </c:pt>
                <c:pt idx="208">
                  <c:v>1362</c:v>
                </c:pt>
                <c:pt idx="209">
                  <c:v>1363</c:v>
                </c:pt>
                <c:pt idx="210">
                  <c:v>1364</c:v>
                </c:pt>
                <c:pt idx="211">
                  <c:v>1365</c:v>
                </c:pt>
                <c:pt idx="212">
                  <c:v>1366</c:v>
                </c:pt>
                <c:pt idx="213">
                  <c:v>1367</c:v>
                </c:pt>
                <c:pt idx="214">
                  <c:v>1368</c:v>
                </c:pt>
                <c:pt idx="215">
                  <c:v>1369</c:v>
                </c:pt>
                <c:pt idx="216">
                  <c:v>1370</c:v>
                </c:pt>
                <c:pt idx="217">
                  <c:v>1371</c:v>
                </c:pt>
                <c:pt idx="218">
                  <c:v>1372</c:v>
                </c:pt>
                <c:pt idx="219">
                  <c:v>1373</c:v>
                </c:pt>
                <c:pt idx="220">
                  <c:v>1374</c:v>
                </c:pt>
                <c:pt idx="221">
                  <c:v>1375</c:v>
                </c:pt>
                <c:pt idx="222">
                  <c:v>1376</c:v>
                </c:pt>
                <c:pt idx="223">
                  <c:v>1377</c:v>
                </c:pt>
                <c:pt idx="224">
                  <c:v>1378</c:v>
                </c:pt>
                <c:pt idx="225">
                  <c:v>1379</c:v>
                </c:pt>
                <c:pt idx="226">
                  <c:v>1380</c:v>
                </c:pt>
                <c:pt idx="227">
                  <c:v>1381</c:v>
                </c:pt>
                <c:pt idx="228">
                  <c:v>1382</c:v>
                </c:pt>
                <c:pt idx="229">
                  <c:v>1383</c:v>
                </c:pt>
                <c:pt idx="230">
                  <c:v>1384</c:v>
                </c:pt>
                <c:pt idx="231">
                  <c:v>1385</c:v>
                </c:pt>
                <c:pt idx="232">
                  <c:v>1386</c:v>
                </c:pt>
                <c:pt idx="233">
                  <c:v>1387</c:v>
                </c:pt>
                <c:pt idx="234">
                  <c:v>1388</c:v>
                </c:pt>
                <c:pt idx="235">
                  <c:v>1389</c:v>
                </c:pt>
                <c:pt idx="236">
                  <c:v>1390</c:v>
                </c:pt>
                <c:pt idx="237">
                  <c:v>1391</c:v>
                </c:pt>
                <c:pt idx="238">
                  <c:v>1392</c:v>
                </c:pt>
                <c:pt idx="239">
                  <c:v>1393</c:v>
                </c:pt>
                <c:pt idx="240">
                  <c:v>1394</c:v>
                </c:pt>
                <c:pt idx="241">
                  <c:v>1395</c:v>
                </c:pt>
                <c:pt idx="242">
                  <c:v>1396</c:v>
                </c:pt>
                <c:pt idx="243">
                  <c:v>1397</c:v>
                </c:pt>
                <c:pt idx="244">
                  <c:v>1398</c:v>
                </c:pt>
                <c:pt idx="245">
                  <c:v>1399</c:v>
                </c:pt>
                <c:pt idx="246">
                  <c:v>1400</c:v>
                </c:pt>
                <c:pt idx="247">
                  <c:v>1401</c:v>
                </c:pt>
                <c:pt idx="248">
                  <c:v>1402</c:v>
                </c:pt>
                <c:pt idx="249">
                  <c:v>1403</c:v>
                </c:pt>
                <c:pt idx="250">
                  <c:v>1404</c:v>
                </c:pt>
                <c:pt idx="251">
                  <c:v>1405</c:v>
                </c:pt>
                <c:pt idx="252">
                  <c:v>1406</c:v>
                </c:pt>
                <c:pt idx="253">
                  <c:v>1407</c:v>
                </c:pt>
                <c:pt idx="254">
                  <c:v>1408</c:v>
                </c:pt>
                <c:pt idx="255">
                  <c:v>1409</c:v>
                </c:pt>
                <c:pt idx="256">
                  <c:v>1410</c:v>
                </c:pt>
                <c:pt idx="257">
                  <c:v>1411</c:v>
                </c:pt>
                <c:pt idx="258">
                  <c:v>1412</c:v>
                </c:pt>
                <c:pt idx="259">
                  <c:v>1413</c:v>
                </c:pt>
                <c:pt idx="260">
                  <c:v>1414</c:v>
                </c:pt>
                <c:pt idx="261">
                  <c:v>1415</c:v>
                </c:pt>
                <c:pt idx="262">
                  <c:v>1416</c:v>
                </c:pt>
                <c:pt idx="263">
                  <c:v>1417</c:v>
                </c:pt>
                <c:pt idx="264">
                  <c:v>1418</c:v>
                </c:pt>
                <c:pt idx="265">
                  <c:v>1419</c:v>
                </c:pt>
                <c:pt idx="266">
                  <c:v>1420</c:v>
                </c:pt>
                <c:pt idx="267">
                  <c:v>1421</c:v>
                </c:pt>
                <c:pt idx="268">
                  <c:v>1422</c:v>
                </c:pt>
                <c:pt idx="269">
                  <c:v>1423</c:v>
                </c:pt>
                <c:pt idx="270">
                  <c:v>1424</c:v>
                </c:pt>
                <c:pt idx="271">
                  <c:v>1425</c:v>
                </c:pt>
                <c:pt idx="272">
                  <c:v>1426</c:v>
                </c:pt>
                <c:pt idx="273">
                  <c:v>1427</c:v>
                </c:pt>
                <c:pt idx="274">
                  <c:v>1428</c:v>
                </c:pt>
                <c:pt idx="275">
                  <c:v>1429</c:v>
                </c:pt>
                <c:pt idx="276">
                  <c:v>1430</c:v>
                </c:pt>
                <c:pt idx="277">
                  <c:v>1431</c:v>
                </c:pt>
                <c:pt idx="278">
                  <c:v>1432</c:v>
                </c:pt>
                <c:pt idx="279">
                  <c:v>1433</c:v>
                </c:pt>
                <c:pt idx="280">
                  <c:v>1434</c:v>
                </c:pt>
                <c:pt idx="281">
                  <c:v>1435</c:v>
                </c:pt>
                <c:pt idx="282">
                  <c:v>1436</c:v>
                </c:pt>
                <c:pt idx="283">
                  <c:v>1437</c:v>
                </c:pt>
                <c:pt idx="284">
                  <c:v>1438</c:v>
                </c:pt>
                <c:pt idx="285">
                  <c:v>1439</c:v>
                </c:pt>
                <c:pt idx="286">
                  <c:v>1440</c:v>
                </c:pt>
                <c:pt idx="287">
                  <c:v>1441</c:v>
                </c:pt>
                <c:pt idx="288">
                  <c:v>1442</c:v>
                </c:pt>
                <c:pt idx="289">
                  <c:v>1443</c:v>
                </c:pt>
                <c:pt idx="290">
                  <c:v>1444</c:v>
                </c:pt>
                <c:pt idx="291">
                  <c:v>1445</c:v>
                </c:pt>
                <c:pt idx="292">
                  <c:v>1446</c:v>
                </c:pt>
                <c:pt idx="293">
                  <c:v>1447</c:v>
                </c:pt>
                <c:pt idx="294">
                  <c:v>1448</c:v>
                </c:pt>
                <c:pt idx="295">
                  <c:v>1449</c:v>
                </c:pt>
                <c:pt idx="296">
                  <c:v>1450</c:v>
                </c:pt>
                <c:pt idx="297">
                  <c:v>1451</c:v>
                </c:pt>
                <c:pt idx="298">
                  <c:v>1452</c:v>
                </c:pt>
                <c:pt idx="299">
                  <c:v>1453</c:v>
                </c:pt>
                <c:pt idx="300">
                  <c:v>1454</c:v>
                </c:pt>
                <c:pt idx="301">
                  <c:v>1455</c:v>
                </c:pt>
                <c:pt idx="302">
                  <c:v>1456</c:v>
                </c:pt>
                <c:pt idx="303">
                  <c:v>1457</c:v>
                </c:pt>
                <c:pt idx="304">
                  <c:v>1458</c:v>
                </c:pt>
                <c:pt idx="305">
                  <c:v>1459</c:v>
                </c:pt>
                <c:pt idx="306">
                  <c:v>1460</c:v>
                </c:pt>
                <c:pt idx="307">
                  <c:v>1461</c:v>
                </c:pt>
                <c:pt idx="308">
                  <c:v>1462</c:v>
                </c:pt>
                <c:pt idx="309">
                  <c:v>1463</c:v>
                </c:pt>
                <c:pt idx="310">
                  <c:v>1464</c:v>
                </c:pt>
                <c:pt idx="311">
                  <c:v>1465</c:v>
                </c:pt>
                <c:pt idx="312">
                  <c:v>1466</c:v>
                </c:pt>
                <c:pt idx="313">
                  <c:v>1467</c:v>
                </c:pt>
                <c:pt idx="314">
                  <c:v>1468</c:v>
                </c:pt>
                <c:pt idx="315">
                  <c:v>1469</c:v>
                </c:pt>
                <c:pt idx="316">
                  <c:v>1470</c:v>
                </c:pt>
                <c:pt idx="317">
                  <c:v>1471</c:v>
                </c:pt>
                <c:pt idx="318">
                  <c:v>1472</c:v>
                </c:pt>
                <c:pt idx="319">
                  <c:v>1473</c:v>
                </c:pt>
                <c:pt idx="320">
                  <c:v>1474</c:v>
                </c:pt>
                <c:pt idx="321">
                  <c:v>1475</c:v>
                </c:pt>
                <c:pt idx="322">
                  <c:v>1476</c:v>
                </c:pt>
                <c:pt idx="323">
                  <c:v>1477</c:v>
                </c:pt>
                <c:pt idx="324">
                  <c:v>1478</c:v>
                </c:pt>
                <c:pt idx="325">
                  <c:v>1479</c:v>
                </c:pt>
                <c:pt idx="326">
                  <c:v>1480</c:v>
                </c:pt>
                <c:pt idx="327">
                  <c:v>1481</c:v>
                </c:pt>
                <c:pt idx="328">
                  <c:v>1482</c:v>
                </c:pt>
                <c:pt idx="329">
                  <c:v>1483</c:v>
                </c:pt>
                <c:pt idx="330">
                  <c:v>1484</c:v>
                </c:pt>
                <c:pt idx="331">
                  <c:v>1485</c:v>
                </c:pt>
                <c:pt idx="332">
                  <c:v>1486</c:v>
                </c:pt>
                <c:pt idx="333">
                  <c:v>1487</c:v>
                </c:pt>
                <c:pt idx="334">
                  <c:v>1488</c:v>
                </c:pt>
                <c:pt idx="335">
                  <c:v>1489</c:v>
                </c:pt>
                <c:pt idx="336">
                  <c:v>1490</c:v>
                </c:pt>
                <c:pt idx="337">
                  <c:v>1491</c:v>
                </c:pt>
                <c:pt idx="338">
                  <c:v>1492</c:v>
                </c:pt>
                <c:pt idx="339">
                  <c:v>1493</c:v>
                </c:pt>
                <c:pt idx="340">
                  <c:v>1494</c:v>
                </c:pt>
                <c:pt idx="341">
                  <c:v>1495</c:v>
                </c:pt>
                <c:pt idx="342">
                  <c:v>1496</c:v>
                </c:pt>
                <c:pt idx="343">
                  <c:v>1497</c:v>
                </c:pt>
                <c:pt idx="344">
                  <c:v>1498</c:v>
                </c:pt>
                <c:pt idx="345">
                  <c:v>1499</c:v>
                </c:pt>
                <c:pt idx="346">
                  <c:v>1500</c:v>
                </c:pt>
                <c:pt idx="347">
                  <c:v>1501</c:v>
                </c:pt>
                <c:pt idx="348">
                  <c:v>1502</c:v>
                </c:pt>
                <c:pt idx="349">
                  <c:v>1503</c:v>
                </c:pt>
                <c:pt idx="350">
                  <c:v>1504</c:v>
                </c:pt>
                <c:pt idx="351">
                  <c:v>1505</c:v>
                </c:pt>
                <c:pt idx="352">
                  <c:v>1506</c:v>
                </c:pt>
                <c:pt idx="353">
                  <c:v>1507</c:v>
                </c:pt>
                <c:pt idx="354">
                  <c:v>1508</c:v>
                </c:pt>
                <c:pt idx="355">
                  <c:v>1509</c:v>
                </c:pt>
                <c:pt idx="356">
                  <c:v>1510</c:v>
                </c:pt>
                <c:pt idx="357">
                  <c:v>1511</c:v>
                </c:pt>
                <c:pt idx="358">
                  <c:v>1512</c:v>
                </c:pt>
                <c:pt idx="359">
                  <c:v>1513</c:v>
                </c:pt>
                <c:pt idx="360">
                  <c:v>1514</c:v>
                </c:pt>
                <c:pt idx="361">
                  <c:v>1515</c:v>
                </c:pt>
                <c:pt idx="362">
                  <c:v>1516</c:v>
                </c:pt>
                <c:pt idx="363">
                  <c:v>1517</c:v>
                </c:pt>
                <c:pt idx="364">
                  <c:v>1518</c:v>
                </c:pt>
                <c:pt idx="365">
                  <c:v>1519</c:v>
                </c:pt>
                <c:pt idx="366">
                  <c:v>1520</c:v>
                </c:pt>
              </c:numCache>
            </c:numRef>
          </c:xVal>
          <c:yVal>
            <c:numRef>
              <c:f>Graph!$G$1156:$G$1520</c:f>
              <c:numCache>
                <c:formatCode>General</c:formatCode>
                <c:ptCount val="3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F5-41D9-B4E9-FA10819A02C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Graph!$A$1155:$A$1521</c:f>
              <c:numCache>
                <c:formatCode>General</c:formatCode>
                <c:ptCount val="367"/>
                <c:pt idx="0">
                  <c:v>1154</c:v>
                </c:pt>
                <c:pt idx="1">
                  <c:v>1155</c:v>
                </c:pt>
                <c:pt idx="2">
                  <c:v>1156</c:v>
                </c:pt>
                <c:pt idx="3">
                  <c:v>1157</c:v>
                </c:pt>
                <c:pt idx="4">
                  <c:v>1158</c:v>
                </c:pt>
                <c:pt idx="5">
                  <c:v>1159</c:v>
                </c:pt>
                <c:pt idx="6">
                  <c:v>1160</c:v>
                </c:pt>
                <c:pt idx="7">
                  <c:v>1161</c:v>
                </c:pt>
                <c:pt idx="8">
                  <c:v>1162</c:v>
                </c:pt>
                <c:pt idx="9">
                  <c:v>1163</c:v>
                </c:pt>
                <c:pt idx="10">
                  <c:v>1164</c:v>
                </c:pt>
                <c:pt idx="11">
                  <c:v>1165</c:v>
                </c:pt>
                <c:pt idx="12">
                  <c:v>1166</c:v>
                </c:pt>
                <c:pt idx="13">
                  <c:v>1167</c:v>
                </c:pt>
                <c:pt idx="14">
                  <c:v>1168</c:v>
                </c:pt>
                <c:pt idx="15">
                  <c:v>1169</c:v>
                </c:pt>
                <c:pt idx="16">
                  <c:v>1170</c:v>
                </c:pt>
                <c:pt idx="17">
                  <c:v>1171</c:v>
                </c:pt>
                <c:pt idx="18">
                  <c:v>1172</c:v>
                </c:pt>
                <c:pt idx="19">
                  <c:v>1173</c:v>
                </c:pt>
                <c:pt idx="20">
                  <c:v>1174</c:v>
                </c:pt>
                <c:pt idx="21">
                  <c:v>1175</c:v>
                </c:pt>
                <c:pt idx="22">
                  <c:v>1176</c:v>
                </c:pt>
                <c:pt idx="23">
                  <c:v>1177</c:v>
                </c:pt>
                <c:pt idx="24">
                  <c:v>1178</c:v>
                </c:pt>
                <c:pt idx="25">
                  <c:v>1179</c:v>
                </c:pt>
                <c:pt idx="26">
                  <c:v>1180</c:v>
                </c:pt>
                <c:pt idx="27">
                  <c:v>1181</c:v>
                </c:pt>
                <c:pt idx="28">
                  <c:v>1182</c:v>
                </c:pt>
                <c:pt idx="29">
                  <c:v>1183</c:v>
                </c:pt>
                <c:pt idx="30">
                  <c:v>1184</c:v>
                </c:pt>
                <c:pt idx="31">
                  <c:v>1185</c:v>
                </c:pt>
                <c:pt idx="32">
                  <c:v>1186</c:v>
                </c:pt>
                <c:pt idx="33">
                  <c:v>1187</c:v>
                </c:pt>
                <c:pt idx="34">
                  <c:v>1188</c:v>
                </c:pt>
                <c:pt idx="35">
                  <c:v>1189</c:v>
                </c:pt>
                <c:pt idx="36">
                  <c:v>1190</c:v>
                </c:pt>
                <c:pt idx="37">
                  <c:v>1191</c:v>
                </c:pt>
                <c:pt idx="38">
                  <c:v>1192</c:v>
                </c:pt>
                <c:pt idx="39">
                  <c:v>1193</c:v>
                </c:pt>
                <c:pt idx="40">
                  <c:v>1194</c:v>
                </c:pt>
                <c:pt idx="41">
                  <c:v>1195</c:v>
                </c:pt>
                <c:pt idx="42">
                  <c:v>1196</c:v>
                </c:pt>
                <c:pt idx="43">
                  <c:v>1197</c:v>
                </c:pt>
                <c:pt idx="44">
                  <c:v>1198</c:v>
                </c:pt>
                <c:pt idx="45">
                  <c:v>1199</c:v>
                </c:pt>
                <c:pt idx="46">
                  <c:v>1200</c:v>
                </c:pt>
                <c:pt idx="47">
                  <c:v>1201</c:v>
                </c:pt>
                <c:pt idx="48">
                  <c:v>1202</c:v>
                </c:pt>
                <c:pt idx="49">
                  <c:v>1203</c:v>
                </c:pt>
                <c:pt idx="50">
                  <c:v>1204</c:v>
                </c:pt>
                <c:pt idx="51">
                  <c:v>1205</c:v>
                </c:pt>
                <c:pt idx="52">
                  <c:v>1206</c:v>
                </c:pt>
                <c:pt idx="53">
                  <c:v>1207</c:v>
                </c:pt>
                <c:pt idx="54">
                  <c:v>1208</c:v>
                </c:pt>
                <c:pt idx="55">
                  <c:v>1209</c:v>
                </c:pt>
                <c:pt idx="56">
                  <c:v>1210</c:v>
                </c:pt>
                <c:pt idx="57">
                  <c:v>1211</c:v>
                </c:pt>
                <c:pt idx="58">
                  <c:v>1212</c:v>
                </c:pt>
                <c:pt idx="59">
                  <c:v>1213</c:v>
                </c:pt>
                <c:pt idx="60">
                  <c:v>1214</c:v>
                </c:pt>
                <c:pt idx="61">
                  <c:v>1215</c:v>
                </c:pt>
                <c:pt idx="62">
                  <c:v>1216</c:v>
                </c:pt>
                <c:pt idx="63">
                  <c:v>1217</c:v>
                </c:pt>
                <c:pt idx="64">
                  <c:v>1218</c:v>
                </c:pt>
                <c:pt idx="65">
                  <c:v>1219</c:v>
                </c:pt>
                <c:pt idx="66">
                  <c:v>1220</c:v>
                </c:pt>
                <c:pt idx="67">
                  <c:v>1221</c:v>
                </c:pt>
                <c:pt idx="68">
                  <c:v>1222</c:v>
                </c:pt>
                <c:pt idx="69">
                  <c:v>1223</c:v>
                </c:pt>
                <c:pt idx="70">
                  <c:v>1224</c:v>
                </c:pt>
                <c:pt idx="71">
                  <c:v>1225</c:v>
                </c:pt>
                <c:pt idx="72">
                  <c:v>1226</c:v>
                </c:pt>
                <c:pt idx="73">
                  <c:v>1227</c:v>
                </c:pt>
                <c:pt idx="74">
                  <c:v>1228</c:v>
                </c:pt>
                <c:pt idx="75">
                  <c:v>1229</c:v>
                </c:pt>
                <c:pt idx="76">
                  <c:v>1230</c:v>
                </c:pt>
                <c:pt idx="77">
                  <c:v>1231</c:v>
                </c:pt>
                <c:pt idx="78">
                  <c:v>1232</c:v>
                </c:pt>
                <c:pt idx="79">
                  <c:v>1233</c:v>
                </c:pt>
                <c:pt idx="80">
                  <c:v>1234</c:v>
                </c:pt>
                <c:pt idx="81">
                  <c:v>1235</c:v>
                </c:pt>
                <c:pt idx="82">
                  <c:v>1236</c:v>
                </c:pt>
                <c:pt idx="83">
                  <c:v>1237</c:v>
                </c:pt>
                <c:pt idx="84">
                  <c:v>1238</c:v>
                </c:pt>
                <c:pt idx="85">
                  <c:v>1239</c:v>
                </c:pt>
                <c:pt idx="86">
                  <c:v>1240</c:v>
                </c:pt>
                <c:pt idx="87">
                  <c:v>1241</c:v>
                </c:pt>
                <c:pt idx="88">
                  <c:v>1242</c:v>
                </c:pt>
                <c:pt idx="89">
                  <c:v>1243</c:v>
                </c:pt>
                <c:pt idx="90">
                  <c:v>1244</c:v>
                </c:pt>
                <c:pt idx="91">
                  <c:v>1245</c:v>
                </c:pt>
                <c:pt idx="92">
                  <c:v>1246</c:v>
                </c:pt>
                <c:pt idx="93">
                  <c:v>1247</c:v>
                </c:pt>
                <c:pt idx="94">
                  <c:v>1248</c:v>
                </c:pt>
                <c:pt idx="95">
                  <c:v>1249</c:v>
                </c:pt>
                <c:pt idx="96">
                  <c:v>1250</c:v>
                </c:pt>
                <c:pt idx="97">
                  <c:v>1251</c:v>
                </c:pt>
                <c:pt idx="98">
                  <c:v>1252</c:v>
                </c:pt>
                <c:pt idx="99">
                  <c:v>1253</c:v>
                </c:pt>
                <c:pt idx="100">
                  <c:v>1254</c:v>
                </c:pt>
                <c:pt idx="101">
                  <c:v>1255</c:v>
                </c:pt>
                <c:pt idx="102">
                  <c:v>1256</c:v>
                </c:pt>
                <c:pt idx="103">
                  <c:v>1257</c:v>
                </c:pt>
                <c:pt idx="104">
                  <c:v>1258</c:v>
                </c:pt>
                <c:pt idx="105">
                  <c:v>1259</c:v>
                </c:pt>
                <c:pt idx="106">
                  <c:v>1260</c:v>
                </c:pt>
                <c:pt idx="107">
                  <c:v>1261</c:v>
                </c:pt>
                <c:pt idx="108">
                  <c:v>1262</c:v>
                </c:pt>
                <c:pt idx="109">
                  <c:v>1263</c:v>
                </c:pt>
                <c:pt idx="110">
                  <c:v>1264</c:v>
                </c:pt>
                <c:pt idx="111">
                  <c:v>1265</c:v>
                </c:pt>
                <c:pt idx="112">
                  <c:v>1266</c:v>
                </c:pt>
                <c:pt idx="113">
                  <c:v>1267</c:v>
                </c:pt>
                <c:pt idx="114">
                  <c:v>1268</c:v>
                </c:pt>
                <c:pt idx="115">
                  <c:v>1269</c:v>
                </c:pt>
                <c:pt idx="116">
                  <c:v>1270</c:v>
                </c:pt>
                <c:pt idx="117">
                  <c:v>1271</c:v>
                </c:pt>
                <c:pt idx="118">
                  <c:v>1272</c:v>
                </c:pt>
                <c:pt idx="119">
                  <c:v>1273</c:v>
                </c:pt>
                <c:pt idx="120">
                  <c:v>1274</c:v>
                </c:pt>
                <c:pt idx="121">
                  <c:v>1275</c:v>
                </c:pt>
                <c:pt idx="122">
                  <c:v>1276</c:v>
                </c:pt>
                <c:pt idx="123">
                  <c:v>1277</c:v>
                </c:pt>
                <c:pt idx="124">
                  <c:v>1278</c:v>
                </c:pt>
                <c:pt idx="125">
                  <c:v>1279</c:v>
                </c:pt>
                <c:pt idx="126">
                  <c:v>1280</c:v>
                </c:pt>
                <c:pt idx="127">
                  <c:v>1281</c:v>
                </c:pt>
                <c:pt idx="128">
                  <c:v>1282</c:v>
                </c:pt>
                <c:pt idx="129">
                  <c:v>1283</c:v>
                </c:pt>
                <c:pt idx="130">
                  <c:v>1284</c:v>
                </c:pt>
                <c:pt idx="131">
                  <c:v>1285</c:v>
                </c:pt>
                <c:pt idx="132">
                  <c:v>1286</c:v>
                </c:pt>
                <c:pt idx="133">
                  <c:v>1287</c:v>
                </c:pt>
                <c:pt idx="134">
                  <c:v>1288</c:v>
                </c:pt>
                <c:pt idx="135">
                  <c:v>1289</c:v>
                </c:pt>
                <c:pt idx="136">
                  <c:v>1290</c:v>
                </c:pt>
                <c:pt idx="137">
                  <c:v>1291</c:v>
                </c:pt>
                <c:pt idx="138">
                  <c:v>1292</c:v>
                </c:pt>
                <c:pt idx="139">
                  <c:v>1293</c:v>
                </c:pt>
                <c:pt idx="140">
                  <c:v>1294</c:v>
                </c:pt>
                <c:pt idx="141">
                  <c:v>1295</c:v>
                </c:pt>
                <c:pt idx="142">
                  <c:v>1296</c:v>
                </c:pt>
                <c:pt idx="143">
                  <c:v>1297</c:v>
                </c:pt>
                <c:pt idx="144">
                  <c:v>1298</c:v>
                </c:pt>
                <c:pt idx="145">
                  <c:v>1299</c:v>
                </c:pt>
                <c:pt idx="146">
                  <c:v>1300</c:v>
                </c:pt>
                <c:pt idx="147">
                  <c:v>1301</c:v>
                </c:pt>
                <c:pt idx="148">
                  <c:v>1302</c:v>
                </c:pt>
                <c:pt idx="149">
                  <c:v>1303</c:v>
                </c:pt>
                <c:pt idx="150">
                  <c:v>1304</c:v>
                </c:pt>
                <c:pt idx="151">
                  <c:v>1305</c:v>
                </c:pt>
                <c:pt idx="152">
                  <c:v>1306</c:v>
                </c:pt>
                <c:pt idx="153">
                  <c:v>1307</c:v>
                </c:pt>
                <c:pt idx="154">
                  <c:v>1308</c:v>
                </c:pt>
                <c:pt idx="155">
                  <c:v>1309</c:v>
                </c:pt>
                <c:pt idx="156">
                  <c:v>1310</c:v>
                </c:pt>
                <c:pt idx="157">
                  <c:v>1311</c:v>
                </c:pt>
                <c:pt idx="158">
                  <c:v>1312</c:v>
                </c:pt>
                <c:pt idx="159">
                  <c:v>1313</c:v>
                </c:pt>
                <c:pt idx="160">
                  <c:v>1314</c:v>
                </c:pt>
                <c:pt idx="161">
                  <c:v>1315</c:v>
                </c:pt>
                <c:pt idx="162">
                  <c:v>1316</c:v>
                </c:pt>
                <c:pt idx="163">
                  <c:v>1317</c:v>
                </c:pt>
                <c:pt idx="164">
                  <c:v>1318</c:v>
                </c:pt>
                <c:pt idx="165">
                  <c:v>1319</c:v>
                </c:pt>
                <c:pt idx="166">
                  <c:v>1320</c:v>
                </c:pt>
                <c:pt idx="167">
                  <c:v>1321</c:v>
                </c:pt>
                <c:pt idx="168">
                  <c:v>1322</c:v>
                </c:pt>
                <c:pt idx="169">
                  <c:v>1323</c:v>
                </c:pt>
                <c:pt idx="170">
                  <c:v>1324</c:v>
                </c:pt>
                <c:pt idx="171">
                  <c:v>1325</c:v>
                </c:pt>
                <c:pt idx="172">
                  <c:v>1326</c:v>
                </c:pt>
                <c:pt idx="173">
                  <c:v>1327</c:v>
                </c:pt>
                <c:pt idx="174">
                  <c:v>1328</c:v>
                </c:pt>
                <c:pt idx="175">
                  <c:v>1329</c:v>
                </c:pt>
                <c:pt idx="176">
                  <c:v>1330</c:v>
                </c:pt>
                <c:pt idx="177">
                  <c:v>1331</c:v>
                </c:pt>
                <c:pt idx="178">
                  <c:v>1332</c:v>
                </c:pt>
                <c:pt idx="179">
                  <c:v>1333</c:v>
                </c:pt>
                <c:pt idx="180">
                  <c:v>1334</c:v>
                </c:pt>
                <c:pt idx="181">
                  <c:v>1335</c:v>
                </c:pt>
                <c:pt idx="182">
                  <c:v>1336</c:v>
                </c:pt>
                <c:pt idx="183">
                  <c:v>1337</c:v>
                </c:pt>
                <c:pt idx="184">
                  <c:v>1338</c:v>
                </c:pt>
                <c:pt idx="185">
                  <c:v>1339</c:v>
                </c:pt>
                <c:pt idx="186">
                  <c:v>1340</c:v>
                </c:pt>
                <c:pt idx="187">
                  <c:v>1341</c:v>
                </c:pt>
                <c:pt idx="188">
                  <c:v>1342</c:v>
                </c:pt>
                <c:pt idx="189">
                  <c:v>1343</c:v>
                </c:pt>
                <c:pt idx="190">
                  <c:v>1344</c:v>
                </c:pt>
                <c:pt idx="191">
                  <c:v>1345</c:v>
                </c:pt>
                <c:pt idx="192">
                  <c:v>1346</c:v>
                </c:pt>
                <c:pt idx="193">
                  <c:v>1347</c:v>
                </c:pt>
                <c:pt idx="194">
                  <c:v>1348</c:v>
                </c:pt>
                <c:pt idx="195">
                  <c:v>1349</c:v>
                </c:pt>
                <c:pt idx="196">
                  <c:v>1350</c:v>
                </c:pt>
                <c:pt idx="197">
                  <c:v>1351</c:v>
                </c:pt>
                <c:pt idx="198">
                  <c:v>1352</c:v>
                </c:pt>
                <c:pt idx="199">
                  <c:v>1353</c:v>
                </c:pt>
                <c:pt idx="200">
                  <c:v>1354</c:v>
                </c:pt>
                <c:pt idx="201">
                  <c:v>1355</c:v>
                </c:pt>
                <c:pt idx="202">
                  <c:v>1356</c:v>
                </c:pt>
                <c:pt idx="203">
                  <c:v>1357</c:v>
                </c:pt>
                <c:pt idx="204">
                  <c:v>1358</c:v>
                </c:pt>
                <c:pt idx="205">
                  <c:v>1359</c:v>
                </c:pt>
                <c:pt idx="206">
                  <c:v>1360</c:v>
                </c:pt>
                <c:pt idx="207">
                  <c:v>1361</c:v>
                </c:pt>
                <c:pt idx="208">
                  <c:v>1362</c:v>
                </c:pt>
                <c:pt idx="209">
                  <c:v>1363</c:v>
                </c:pt>
                <c:pt idx="210">
                  <c:v>1364</c:v>
                </c:pt>
                <c:pt idx="211">
                  <c:v>1365</c:v>
                </c:pt>
                <c:pt idx="212">
                  <c:v>1366</c:v>
                </c:pt>
                <c:pt idx="213">
                  <c:v>1367</c:v>
                </c:pt>
                <c:pt idx="214">
                  <c:v>1368</c:v>
                </c:pt>
                <c:pt idx="215">
                  <c:v>1369</c:v>
                </c:pt>
                <c:pt idx="216">
                  <c:v>1370</c:v>
                </c:pt>
                <c:pt idx="217">
                  <c:v>1371</c:v>
                </c:pt>
                <c:pt idx="218">
                  <c:v>1372</c:v>
                </c:pt>
                <c:pt idx="219">
                  <c:v>1373</c:v>
                </c:pt>
                <c:pt idx="220">
                  <c:v>1374</c:v>
                </c:pt>
                <c:pt idx="221">
                  <c:v>1375</c:v>
                </c:pt>
                <c:pt idx="222">
                  <c:v>1376</c:v>
                </c:pt>
                <c:pt idx="223">
                  <c:v>1377</c:v>
                </c:pt>
                <c:pt idx="224">
                  <c:v>1378</c:v>
                </c:pt>
                <c:pt idx="225">
                  <c:v>1379</c:v>
                </c:pt>
                <c:pt idx="226">
                  <c:v>1380</c:v>
                </c:pt>
                <c:pt idx="227">
                  <c:v>1381</c:v>
                </c:pt>
                <c:pt idx="228">
                  <c:v>1382</c:v>
                </c:pt>
                <c:pt idx="229">
                  <c:v>1383</c:v>
                </c:pt>
                <c:pt idx="230">
                  <c:v>1384</c:v>
                </c:pt>
                <c:pt idx="231">
                  <c:v>1385</c:v>
                </c:pt>
                <c:pt idx="232">
                  <c:v>1386</c:v>
                </c:pt>
                <c:pt idx="233">
                  <c:v>1387</c:v>
                </c:pt>
                <c:pt idx="234">
                  <c:v>1388</c:v>
                </c:pt>
                <c:pt idx="235">
                  <c:v>1389</c:v>
                </c:pt>
                <c:pt idx="236">
                  <c:v>1390</c:v>
                </c:pt>
                <c:pt idx="237">
                  <c:v>1391</c:v>
                </c:pt>
                <c:pt idx="238">
                  <c:v>1392</c:v>
                </c:pt>
                <c:pt idx="239">
                  <c:v>1393</c:v>
                </c:pt>
                <c:pt idx="240">
                  <c:v>1394</c:v>
                </c:pt>
                <c:pt idx="241">
                  <c:v>1395</c:v>
                </c:pt>
                <c:pt idx="242">
                  <c:v>1396</c:v>
                </c:pt>
                <c:pt idx="243">
                  <c:v>1397</c:v>
                </c:pt>
                <c:pt idx="244">
                  <c:v>1398</c:v>
                </c:pt>
                <c:pt idx="245">
                  <c:v>1399</c:v>
                </c:pt>
                <c:pt idx="246">
                  <c:v>1400</c:v>
                </c:pt>
                <c:pt idx="247">
                  <c:v>1401</c:v>
                </c:pt>
                <c:pt idx="248">
                  <c:v>1402</c:v>
                </c:pt>
                <c:pt idx="249">
                  <c:v>1403</c:v>
                </c:pt>
                <c:pt idx="250">
                  <c:v>1404</c:v>
                </c:pt>
                <c:pt idx="251">
                  <c:v>1405</c:v>
                </c:pt>
                <c:pt idx="252">
                  <c:v>1406</c:v>
                </c:pt>
                <c:pt idx="253">
                  <c:v>1407</c:v>
                </c:pt>
                <c:pt idx="254">
                  <c:v>1408</c:v>
                </c:pt>
                <c:pt idx="255">
                  <c:v>1409</c:v>
                </c:pt>
                <c:pt idx="256">
                  <c:v>1410</c:v>
                </c:pt>
                <c:pt idx="257">
                  <c:v>1411</c:v>
                </c:pt>
                <c:pt idx="258">
                  <c:v>1412</c:v>
                </c:pt>
                <c:pt idx="259">
                  <c:v>1413</c:v>
                </c:pt>
                <c:pt idx="260">
                  <c:v>1414</c:v>
                </c:pt>
                <c:pt idx="261">
                  <c:v>1415</c:v>
                </c:pt>
                <c:pt idx="262">
                  <c:v>1416</c:v>
                </c:pt>
                <c:pt idx="263">
                  <c:v>1417</c:v>
                </c:pt>
                <c:pt idx="264">
                  <c:v>1418</c:v>
                </c:pt>
                <c:pt idx="265">
                  <c:v>1419</c:v>
                </c:pt>
                <c:pt idx="266">
                  <c:v>1420</c:v>
                </c:pt>
                <c:pt idx="267">
                  <c:v>1421</c:v>
                </c:pt>
                <c:pt idx="268">
                  <c:v>1422</c:v>
                </c:pt>
                <c:pt idx="269">
                  <c:v>1423</c:v>
                </c:pt>
                <c:pt idx="270">
                  <c:v>1424</c:v>
                </c:pt>
                <c:pt idx="271">
                  <c:v>1425</c:v>
                </c:pt>
                <c:pt idx="272">
                  <c:v>1426</c:v>
                </c:pt>
                <c:pt idx="273">
                  <c:v>1427</c:v>
                </c:pt>
                <c:pt idx="274">
                  <c:v>1428</c:v>
                </c:pt>
                <c:pt idx="275">
                  <c:v>1429</c:v>
                </c:pt>
                <c:pt idx="276">
                  <c:v>1430</c:v>
                </c:pt>
                <c:pt idx="277">
                  <c:v>1431</c:v>
                </c:pt>
                <c:pt idx="278">
                  <c:v>1432</c:v>
                </c:pt>
                <c:pt idx="279">
                  <c:v>1433</c:v>
                </c:pt>
                <c:pt idx="280">
                  <c:v>1434</c:v>
                </c:pt>
                <c:pt idx="281">
                  <c:v>1435</c:v>
                </c:pt>
                <c:pt idx="282">
                  <c:v>1436</c:v>
                </c:pt>
                <c:pt idx="283">
                  <c:v>1437</c:v>
                </c:pt>
                <c:pt idx="284">
                  <c:v>1438</c:v>
                </c:pt>
                <c:pt idx="285">
                  <c:v>1439</c:v>
                </c:pt>
                <c:pt idx="286">
                  <c:v>1440</c:v>
                </c:pt>
                <c:pt idx="287">
                  <c:v>1441</c:v>
                </c:pt>
                <c:pt idx="288">
                  <c:v>1442</c:v>
                </c:pt>
                <c:pt idx="289">
                  <c:v>1443</c:v>
                </c:pt>
                <c:pt idx="290">
                  <c:v>1444</c:v>
                </c:pt>
                <c:pt idx="291">
                  <c:v>1445</c:v>
                </c:pt>
                <c:pt idx="292">
                  <c:v>1446</c:v>
                </c:pt>
                <c:pt idx="293">
                  <c:v>1447</c:v>
                </c:pt>
                <c:pt idx="294">
                  <c:v>1448</c:v>
                </c:pt>
                <c:pt idx="295">
                  <c:v>1449</c:v>
                </c:pt>
                <c:pt idx="296">
                  <c:v>1450</c:v>
                </c:pt>
                <c:pt idx="297">
                  <c:v>1451</c:v>
                </c:pt>
                <c:pt idx="298">
                  <c:v>1452</c:v>
                </c:pt>
                <c:pt idx="299">
                  <c:v>1453</c:v>
                </c:pt>
                <c:pt idx="300">
                  <c:v>1454</c:v>
                </c:pt>
                <c:pt idx="301">
                  <c:v>1455</c:v>
                </c:pt>
                <c:pt idx="302">
                  <c:v>1456</c:v>
                </c:pt>
                <c:pt idx="303">
                  <c:v>1457</c:v>
                </c:pt>
                <c:pt idx="304">
                  <c:v>1458</c:v>
                </c:pt>
                <c:pt idx="305">
                  <c:v>1459</c:v>
                </c:pt>
                <c:pt idx="306">
                  <c:v>1460</c:v>
                </c:pt>
                <c:pt idx="307">
                  <c:v>1461</c:v>
                </c:pt>
                <c:pt idx="308">
                  <c:v>1462</c:v>
                </c:pt>
                <c:pt idx="309">
                  <c:v>1463</c:v>
                </c:pt>
                <c:pt idx="310">
                  <c:v>1464</c:v>
                </c:pt>
                <c:pt idx="311">
                  <c:v>1465</c:v>
                </c:pt>
                <c:pt idx="312">
                  <c:v>1466</c:v>
                </c:pt>
                <c:pt idx="313">
                  <c:v>1467</c:v>
                </c:pt>
                <c:pt idx="314">
                  <c:v>1468</c:v>
                </c:pt>
                <c:pt idx="315">
                  <c:v>1469</c:v>
                </c:pt>
                <c:pt idx="316">
                  <c:v>1470</c:v>
                </c:pt>
                <c:pt idx="317">
                  <c:v>1471</c:v>
                </c:pt>
                <c:pt idx="318">
                  <c:v>1472</c:v>
                </c:pt>
                <c:pt idx="319">
                  <c:v>1473</c:v>
                </c:pt>
                <c:pt idx="320">
                  <c:v>1474</c:v>
                </c:pt>
                <c:pt idx="321">
                  <c:v>1475</c:v>
                </c:pt>
                <c:pt idx="322">
                  <c:v>1476</c:v>
                </c:pt>
                <c:pt idx="323">
                  <c:v>1477</c:v>
                </c:pt>
                <c:pt idx="324">
                  <c:v>1478</c:v>
                </c:pt>
                <c:pt idx="325">
                  <c:v>1479</c:v>
                </c:pt>
                <c:pt idx="326">
                  <c:v>1480</c:v>
                </c:pt>
                <c:pt idx="327">
                  <c:v>1481</c:v>
                </c:pt>
                <c:pt idx="328">
                  <c:v>1482</c:v>
                </c:pt>
                <c:pt idx="329">
                  <c:v>1483</c:v>
                </c:pt>
                <c:pt idx="330">
                  <c:v>1484</c:v>
                </c:pt>
                <c:pt idx="331">
                  <c:v>1485</c:v>
                </c:pt>
                <c:pt idx="332">
                  <c:v>1486</c:v>
                </c:pt>
                <c:pt idx="333">
                  <c:v>1487</c:v>
                </c:pt>
                <c:pt idx="334">
                  <c:v>1488</c:v>
                </c:pt>
                <c:pt idx="335">
                  <c:v>1489</c:v>
                </c:pt>
                <c:pt idx="336">
                  <c:v>1490</c:v>
                </c:pt>
                <c:pt idx="337">
                  <c:v>1491</c:v>
                </c:pt>
                <c:pt idx="338">
                  <c:v>1492</c:v>
                </c:pt>
                <c:pt idx="339">
                  <c:v>1493</c:v>
                </c:pt>
                <c:pt idx="340">
                  <c:v>1494</c:v>
                </c:pt>
                <c:pt idx="341">
                  <c:v>1495</c:v>
                </c:pt>
                <c:pt idx="342">
                  <c:v>1496</c:v>
                </c:pt>
                <c:pt idx="343">
                  <c:v>1497</c:v>
                </c:pt>
                <c:pt idx="344">
                  <c:v>1498</c:v>
                </c:pt>
                <c:pt idx="345">
                  <c:v>1499</c:v>
                </c:pt>
                <c:pt idx="346">
                  <c:v>1500</c:v>
                </c:pt>
                <c:pt idx="347">
                  <c:v>1501</c:v>
                </c:pt>
                <c:pt idx="348">
                  <c:v>1502</c:v>
                </c:pt>
                <c:pt idx="349">
                  <c:v>1503</c:v>
                </c:pt>
                <c:pt idx="350">
                  <c:v>1504</c:v>
                </c:pt>
                <c:pt idx="351">
                  <c:v>1505</c:v>
                </c:pt>
                <c:pt idx="352">
                  <c:v>1506</c:v>
                </c:pt>
                <c:pt idx="353">
                  <c:v>1507</c:v>
                </c:pt>
                <c:pt idx="354">
                  <c:v>1508</c:v>
                </c:pt>
                <c:pt idx="355">
                  <c:v>1509</c:v>
                </c:pt>
                <c:pt idx="356">
                  <c:v>1510</c:v>
                </c:pt>
                <c:pt idx="357">
                  <c:v>1511</c:v>
                </c:pt>
                <c:pt idx="358">
                  <c:v>1512</c:v>
                </c:pt>
                <c:pt idx="359">
                  <c:v>1513</c:v>
                </c:pt>
                <c:pt idx="360">
                  <c:v>1514</c:v>
                </c:pt>
                <c:pt idx="361">
                  <c:v>1515</c:v>
                </c:pt>
                <c:pt idx="362">
                  <c:v>1516</c:v>
                </c:pt>
                <c:pt idx="363">
                  <c:v>1517</c:v>
                </c:pt>
                <c:pt idx="364">
                  <c:v>1518</c:v>
                </c:pt>
                <c:pt idx="365">
                  <c:v>1519</c:v>
                </c:pt>
                <c:pt idx="366">
                  <c:v>1520</c:v>
                </c:pt>
              </c:numCache>
            </c:numRef>
          </c:xVal>
          <c:yVal>
            <c:numRef>
              <c:f>Graph!$H$1156:$H$1520</c:f>
              <c:numCache>
                <c:formatCode>General</c:formatCode>
                <c:ptCount val="36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F5-41D9-B4E9-FA10819A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92719"/>
        <c:axId val="1136793199"/>
      </c:scatterChart>
      <c:valAx>
        <c:axId val="1136792719"/>
        <c:scaling>
          <c:orientation val="minMax"/>
          <c:max val="1520"/>
          <c:min val="1154"/>
        </c:scaling>
        <c:delete val="0"/>
        <c:axPos val="b"/>
        <c:numFmt formatCode="General" sourceLinked="1"/>
        <c:majorTickMark val="out"/>
        <c:minorTickMark val="none"/>
        <c:tickLblPos val="nextTo"/>
        <c:crossAx val="1136793199"/>
        <c:crosses val="autoZero"/>
        <c:crossBetween val="midCat"/>
      </c:valAx>
      <c:valAx>
        <c:axId val="11367931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6792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Graph!$A$1523:$A$1916</c:f>
              <c:numCache>
                <c:formatCode>General</c:formatCode>
                <c:ptCount val="394"/>
                <c:pt idx="0">
                  <c:v>1522</c:v>
                </c:pt>
                <c:pt idx="1">
                  <c:v>1523</c:v>
                </c:pt>
                <c:pt idx="2">
                  <c:v>1524</c:v>
                </c:pt>
                <c:pt idx="3">
                  <c:v>1525</c:v>
                </c:pt>
                <c:pt idx="4">
                  <c:v>1526</c:v>
                </c:pt>
                <c:pt idx="5">
                  <c:v>1527</c:v>
                </c:pt>
                <c:pt idx="6">
                  <c:v>1528</c:v>
                </c:pt>
                <c:pt idx="7">
                  <c:v>1529</c:v>
                </c:pt>
                <c:pt idx="8">
                  <c:v>1530</c:v>
                </c:pt>
                <c:pt idx="9">
                  <c:v>1531</c:v>
                </c:pt>
                <c:pt idx="10">
                  <c:v>1532</c:v>
                </c:pt>
                <c:pt idx="11">
                  <c:v>1533</c:v>
                </c:pt>
                <c:pt idx="12">
                  <c:v>1534</c:v>
                </c:pt>
                <c:pt idx="13">
                  <c:v>1535</c:v>
                </c:pt>
                <c:pt idx="14">
                  <c:v>1536</c:v>
                </c:pt>
                <c:pt idx="15">
                  <c:v>1537</c:v>
                </c:pt>
                <c:pt idx="16">
                  <c:v>1538</c:v>
                </c:pt>
                <c:pt idx="17">
                  <c:v>1539</c:v>
                </c:pt>
                <c:pt idx="18">
                  <c:v>1540</c:v>
                </c:pt>
                <c:pt idx="19">
                  <c:v>1541</c:v>
                </c:pt>
                <c:pt idx="20">
                  <c:v>1542</c:v>
                </c:pt>
                <c:pt idx="21">
                  <c:v>1543</c:v>
                </c:pt>
                <c:pt idx="22">
                  <c:v>1544</c:v>
                </c:pt>
                <c:pt idx="23">
                  <c:v>1545</c:v>
                </c:pt>
                <c:pt idx="24">
                  <c:v>1546</c:v>
                </c:pt>
                <c:pt idx="25">
                  <c:v>1547</c:v>
                </c:pt>
                <c:pt idx="26">
                  <c:v>1548</c:v>
                </c:pt>
                <c:pt idx="27">
                  <c:v>1549</c:v>
                </c:pt>
                <c:pt idx="28">
                  <c:v>1550</c:v>
                </c:pt>
                <c:pt idx="29">
                  <c:v>1551</c:v>
                </c:pt>
                <c:pt idx="30">
                  <c:v>1552</c:v>
                </c:pt>
                <c:pt idx="31">
                  <c:v>1553</c:v>
                </c:pt>
                <c:pt idx="32">
                  <c:v>1554</c:v>
                </c:pt>
                <c:pt idx="33">
                  <c:v>1555</c:v>
                </c:pt>
                <c:pt idx="34">
                  <c:v>1556</c:v>
                </c:pt>
                <c:pt idx="35">
                  <c:v>1557</c:v>
                </c:pt>
                <c:pt idx="36">
                  <c:v>1558</c:v>
                </c:pt>
                <c:pt idx="37">
                  <c:v>1559</c:v>
                </c:pt>
                <c:pt idx="38">
                  <c:v>1560</c:v>
                </c:pt>
                <c:pt idx="39">
                  <c:v>1561</c:v>
                </c:pt>
                <c:pt idx="40">
                  <c:v>1562</c:v>
                </c:pt>
                <c:pt idx="41">
                  <c:v>1563</c:v>
                </c:pt>
                <c:pt idx="42">
                  <c:v>1564</c:v>
                </c:pt>
                <c:pt idx="43">
                  <c:v>1565</c:v>
                </c:pt>
                <c:pt idx="44">
                  <c:v>1566</c:v>
                </c:pt>
                <c:pt idx="45">
                  <c:v>1567</c:v>
                </c:pt>
                <c:pt idx="46">
                  <c:v>1568</c:v>
                </c:pt>
                <c:pt idx="47">
                  <c:v>1569</c:v>
                </c:pt>
                <c:pt idx="48">
                  <c:v>1570</c:v>
                </c:pt>
                <c:pt idx="49">
                  <c:v>1571</c:v>
                </c:pt>
                <c:pt idx="50">
                  <c:v>1572</c:v>
                </c:pt>
                <c:pt idx="51">
                  <c:v>1573</c:v>
                </c:pt>
                <c:pt idx="52">
                  <c:v>1574</c:v>
                </c:pt>
                <c:pt idx="53">
                  <c:v>1575</c:v>
                </c:pt>
                <c:pt idx="54">
                  <c:v>1576</c:v>
                </c:pt>
                <c:pt idx="55">
                  <c:v>1577</c:v>
                </c:pt>
                <c:pt idx="56">
                  <c:v>1578</c:v>
                </c:pt>
                <c:pt idx="57">
                  <c:v>1579</c:v>
                </c:pt>
                <c:pt idx="58">
                  <c:v>1580</c:v>
                </c:pt>
                <c:pt idx="59">
                  <c:v>1581</c:v>
                </c:pt>
                <c:pt idx="60">
                  <c:v>1582</c:v>
                </c:pt>
                <c:pt idx="61">
                  <c:v>1583</c:v>
                </c:pt>
                <c:pt idx="62">
                  <c:v>1584</c:v>
                </c:pt>
                <c:pt idx="63">
                  <c:v>1585</c:v>
                </c:pt>
                <c:pt idx="64">
                  <c:v>1586</c:v>
                </c:pt>
                <c:pt idx="65">
                  <c:v>1587</c:v>
                </c:pt>
                <c:pt idx="66">
                  <c:v>1588</c:v>
                </c:pt>
                <c:pt idx="67">
                  <c:v>1589</c:v>
                </c:pt>
                <c:pt idx="68">
                  <c:v>1590</c:v>
                </c:pt>
                <c:pt idx="69">
                  <c:v>1591</c:v>
                </c:pt>
                <c:pt idx="70">
                  <c:v>1592</c:v>
                </c:pt>
                <c:pt idx="71">
                  <c:v>1593</c:v>
                </c:pt>
                <c:pt idx="72">
                  <c:v>1594</c:v>
                </c:pt>
                <c:pt idx="73">
                  <c:v>1595</c:v>
                </c:pt>
                <c:pt idx="74">
                  <c:v>1596</c:v>
                </c:pt>
                <c:pt idx="75">
                  <c:v>1597</c:v>
                </c:pt>
                <c:pt idx="76">
                  <c:v>1598</c:v>
                </c:pt>
                <c:pt idx="77">
                  <c:v>1599</c:v>
                </c:pt>
                <c:pt idx="78">
                  <c:v>1600</c:v>
                </c:pt>
                <c:pt idx="79">
                  <c:v>1601</c:v>
                </c:pt>
                <c:pt idx="80">
                  <c:v>1602</c:v>
                </c:pt>
                <c:pt idx="81">
                  <c:v>1603</c:v>
                </c:pt>
                <c:pt idx="82">
                  <c:v>1604</c:v>
                </c:pt>
                <c:pt idx="83">
                  <c:v>1605</c:v>
                </c:pt>
                <c:pt idx="84">
                  <c:v>1606</c:v>
                </c:pt>
                <c:pt idx="85">
                  <c:v>1607</c:v>
                </c:pt>
                <c:pt idx="86">
                  <c:v>1608</c:v>
                </c:pt>
                <c:pt idx="87">
                  <c:v>1609</c:v>
                </c:pt>
                <c:pt idx="88">
                  <c:v>1610</c:v>
                </c:pt>
                <c:pt idx="89">
                  <c:v>1611</c:v>
                </c:pt>
                <c:pt idx="90">
                  <c:v>1612</c:v>
                </c:pt>
                <c:pt idx="91">
                  <c:v>1613</c:v>
                </c:pt>
                <c:pt idx="92">
                  <c:v>1614</c:v>
                </c:pt>
                <c:pt idx="93">
                  <c:v>1615</c:v>
                </c:pt>
                <c:pt idx="94">
                  <c:v>1616</c:v>
                </c:pt>
                <c:pt idx="95">
                  <c:v>1617</c:v>
                </c:pt>
                <c:pt idx="96">
                  <c:v>1618</c:v>
                </c:pt>
                <c:pt idx="97">
                  <c:v>1619</c:v>
                </c:pt>
                <c:pt idx="98">
                  <c:v>1620</c:v>
                </c:pt>
                <c:pt idx="99">
                  <c:v>1621</c:v>
                </c:pt>
                <c:pt idx="100">
                  <c:v>1622</c:v>
                </c:pt>
                <c:pt idx="101">
                  <c:v>1623</c:v>
                </c:pt>
                <c:pt idx="102">
                  <c:v>1624</c:v>
                </c:pt>
                <c:pt idx="103">
                  <c:v>1625</c:v>
                </c:pt>
                <c:pt idx="104">
                  <c:v>1626</c:v>
                </c:pt>
                <c:pt idx="105">
                  <c:v>1627</c:v>
                </c:pt>
                <c:pt idx="106">
                  <c:v>1628</c:v>
                </c:pt>
                <c:pt idx="107">
                  <c:v>1629</c:v>
                </c:pt>
                <c:pt idx="108">
                  <c:v>1630</c:v>
                </c:pt>
                <c:pt idx="109">
                  <c:v>1631</c:v>
                </c:pt>
                <c:pt idx="110">
                  <c:v>1632</c:v>
                </c:pt>
                <c:pt idx="111">
                  <c:v>1633</c:v>
                </c:pt>
                <c:pt idx="112">
                  <c:v>1634</c:v>
                </c:pt>
                <c:pt idx="113">
                  <c:v>1635</c:v>
                </c:pt>
                <c:pt idx="114">
                  <c:v>1636</c:v>
                </c:pt>
                <c:pt idx="115">
                  <c:v>1637</c:v>
                </c:pt>
                <c:pt idx="116">
                  <c:v>1638</c:v>
                </c:pt>
                <c:pt idx="117">
                  <c:v>1639</c:v>
                </c:pt>
                <c:pt idx="118">
                  <c:v>1640</c:v>
                </c:pt>
                <c:pt idx="119">
                  <c:v>1641</c:v>
                </c:pt>
                <c:pt idx="120">
                  <c:v>1642</c:v>
                </c:pt>
                <c:pt idx="121">
                  <c:v>1643</c:v>
                </c:pt>
                <c:pt idx="122">
                  <c:v>1644</c:v>
                </c:pt>
                <c:pt idx="123">
                  <c:v>1645</c:v>
                </c:pt>
                <c:pt idx="124">
                  <c:v>1646</c:v>
                </c:pt>
                <c:pt idx="125">
                  <c:v>1647</c:v>
                </c:pt>
                <c:pt idx="126">
                  <c:v>1648</c:v>
                </c:pt>
                <c:pt idx="127">
                  <c:v>1649</c:v>
                </c:pt>
                <c:pt idx="128">
                  <c:v>1650</c:v>
                </c:pt>
                <c:pt idx="129">
                  <c:v>1651</c:v>
                </c:pt>
                <c:pt idx="130">
                  <c:v>1652</c:v>
                </c:pt>
                <c:pt idx="131">
                  <c:v>1653</c:v>
                </c:pt>
                <c:pt idx="132">
                  <c:v>1654</c:v>
                </c:pt>
                <c:pt idx="133">
                  <c:v>1655</c:v>
                </c:pt>
                <c:pt idx="134">
                  <c:v>1656</c:v>
                </c:pt>
                <c:pt idx="135">
                  <c:v>1657</c:v>
                </c:pt>
                <c:pt idx="136">
                  <c:v>1658</c:v>
                </c:pt>
                <c:pt idx="137">
                  <c:v>1659</c:v>
                </c:pt>
                <c:pt idx="138">
                  <c:v>1660</c:v>
                </c:pt>
                <c:pt idx="139">
                  <c:v>1661</c:v>
                </c:pt>
                <c:pt idx="140">
                  <c:v>1662</c:v>
                </c:pt>
                <c:pt idx="141">
                  <c:v>1663</c:v>
                </c:pt>
                <c:pt idx="142">
                  <c:v>1664</c:v>
                </c:pt>
                <c:pt idx="143">
                  <c:v>1665</c:v>
                </c:pt>
                <c:pt idx="144">
                  <c:v>1666</c:v>
                </c:pt>
                <c:pt idx="145">
                  <c:v>1667</c:v>
                </c:pt>
                <c:pt idx="146">
                  <c:v>1668</c:v>
                </c:pt>
                <c:pt idx="147">
                  <c:v>1669</c:v>
                </c:pt>
                <c:pt idx="148">
                  <c:v>1670</c:v>
                </c:pt>
                <c:pt idx="149">
                  <c:v>1671</c:v>
                </c:pt>
                <c:pt idx="150">
                  <c:v>1672</c:v>
                </c:pt>
                <c:pt idx="151">
                  <c:v>1673</c:v>
                </c:pt>
                <c:pt idx="152">
                  <c:v>1674</c:v>
                </c:pt>
                <c:pt idx="153">
                  <c:v>1675</c:v>
                </c:pt>
                <c:pt idx="154">
                  <c:v>1676</c:v>
                </c:pt>
                <c:pt idx="155">
                  <c:v>1677</c:v>
                </c:pt>
                <c:pt idx="156">
                  <c:v>1678</c:v>
                </c:pt>
                <c:pt idx="157">
                  <c:v>1679</c:v>
                </c:pt>
                <c:pt idx="158">
                  <c:v>1680</c:v>
                </c:pt>
                <c:pt idx="159">
                  <c:v>1681</c:v>
                </c:pt>
                <c:pt idx="160">
                  <c:v>1682</c:v>
                </c:pt>
                <c:pt idx="161">
                  <c:v>1683</c:v>
                </c:pt>
                <c:pt idx="162">
                  <c:v>1684</c:v>
                </c:pt>
                <c:pt idx="163">
                  <c:v>1685</c:v>
                </c:pt>
                <c:pt idx="164">
                  <c:v>1686</c:v>
                </c:pt>
                <c:pt idx="165">
                  <c:v>1687</c:v>
                </c:pt>
                <c:pt idx="166">
                  <c:v>1688</c:v>
                </c:pt>
                <c:pt idx="167">
                  <c:v>1689</c:v>
                </c:pt>
                <c:pt idx="168">
                  <c:v>1690</c:v>
                </c:pt>
                <c:pt idx="169">
                  <c:v>1691</c:v>
                </c:pt>
                <c:pt idx="170">
                  <c:v>1692</c:v>
                </c:pt>
                <c:pt idx="171">
                  <c:v>1693</c:v>
                </c:pt>
                <c:pt idx="172">
                  <c:v>1694</c:v>
                </c:pt>
                <c:pt idx="173">
                  <c:v>1695</c:v>
                </c:pt>
                <c:pt idx="174">
                  <c:v>1696</c:v>
                </c:pt>
                <c:pt idx="175">
                  <c:v>1697</c:v>
                </c:pt>
                <c:pt idx="176">
                  <c:v>1698</c:v>
                </c:pt>
                <c:pt idx="177">
                  <c:v>1699</c:v>
                </c:pt>
                <c:pt idx="178">
                  <c:v>1700</c:v>
                </c:pt>
                <c:pt idx="179">
                  <c:v>1701</c:v>
                </c:pt>
                <c:pt idx="180">
                  <c:v>1702</c:v>
                </c:pt>
                <c:pt idx="181">
                  <c:v>1703</c:v>
                </c:pt>
                <c:pt idx="182">
                  <c:v>1704</c:v>
                </c:pt>
                <c:pt idx="183">
                  <c:v>1705</c:v>
                </c:pt>
                <c:pt idx="184">
                  <c:v>1706</c:v>
                </c:pt>
                <c:pt idx="185">
                  <c:v>1707</c:v>
                </c:pt>
                <c:pt idx="186">
                  <c:v>1708</c:v>
                </c:pt>
                <c:pt idx="187">
                  <c:v>1709</c:v>
                </c:pt>
                <c:pt idx="188">
                  <c:v>1710</c:v>
                </c:pt>
                <c:pt idx="189">
                  <c:v>1711</c:v>
                </c:pt>
                <c:pt idx="190">
                  <c:v>1712</c:v>
                </c:pt>
                <c:pt idx="191">
                  <c:v>1713</c:v>
                </c:pt>
                <c:pt idx="192">
                  <c:v>1714</c:v>
                </c:pt>
                <c:pt idx="193">
                  <c:v>1715</c:v>
                </c:pt>
                <c:pt idx="194">
                  <c:v>1716</c:v>
                </c:pt>
                <c:pt idx="195">
                  <c:v>1717</c:v>
                </c:pt>
                <c:pt idx="196">
                  <c:v>1718</c:v>
                </c:pt>
                <c:pt idx="197">
                  <c:v>1719</c:v>
                </c:pt>
                <c:pt idx="198">
                  <c:v>1720</c:v>
                </c:pt>
                <c:pt idx="199">
                  <c:v>1721</c:v>
                </c:pt>
                <c:pt idx="200">
                  <c:v>1722</c:v>
                </c:pt>
                <c:pt idx="201">
                  <c:v>1723</c:v>
                </c:pt>
                <c:pt idx="202">
                  <c:v>1724</c:v>
                </c:pt>
                <c:pt idx="203">
                  <c:v>1725</c:v>
                </c:pt>
                <c:pt idx="204">
                  <c:v>1726</c:v>
                </c:pt>
                <c:pt idx="205">
                  <c:v>1727</c:v>
                </c:pt>
                <c:pt idx="206">
                  <c:v>1728</c:v>
                </c:pt>
                <c:pt idx="207">
                  <c:v>1729</c:v>
                </c:pt>
                <c:pt idx="208">
                  <c:v>1730</c:v>
                </c:pt>
                <c:pt idx="209">
                  <c:v>1731</c:v>
                </c:pt>
                <c:pt idx="210">
                  <c:v>1732</c:v>
                </c:pt>
                <c:pt idx="211">
                  <c:v>1733</c:v>
                </c:pt>
                <c:pt idx="212">
                  <c:v>1734</c:v>
                </c:pt>
                <c:pt idx="213">
                  <c:v>1735</c:v>
                </c:pt>
                <c:pt idx="214">
                  <c:v>1736</c:v>
                </c:pt>
                <c:pt idx="215">
                  <c:v>1737</c:v>
                </c:pt>
                <c:pt idx="216">
                  <c:v>1738</c:v>
                </c:pt>
                <c:pt idx="217">
                  <c:v>1739</c:v>
                </c:pt>
                <c:pt idx="218">
                  <c:v>1740</c:v>
                </c:pt>
                <c:pt idx="219">
                  <c:v>1741</c:v>
                </c:pt>
                <c:pt idx="220">
                  <c:v>1742</c:v>
                </c:pt>
                <c:pt idx="221">
                  <c:v>1743</c:v>
                </c:pt>
                <c:pt idx="222">
                  <c:v>1744</c:v>
                </c:pt>
                <c:pt idx="223">
                  <c:v>1745</c:v>
                </c:pt>
                <c:pt idx="224">
                  <c:v>1746</c:v>
                </c:pt>
                <c:pt idx="225">
                  <c:v>1747</c:v>
                </c:pt>
                <c:pt idx="226">
                  <c:v>1748</c:v>
                </c:pt>
                <c:pt idx="227">
                  <c:v>1749</c:v>
                </c:pt>
                <c:pt idx="228">
                  <c:v>1750</c:v>
                </c:pt>
                <c:pt idx="229">
                  <c:v>1751</c:v>
                </c:pt>
                <c:pt idx="230">
                  <c:v>1752</c:v>
                </c:pt>
                <c:pt idx="231">
                  <c:v>1753</c:v>
                </c:pt>
                <c:pt idx="232">
                  <c:v>1754</c:v>
                </c:pt>
                <c:pt idx="233">
                  <c:v>1755</c:v>
                </c:pt>
                <c:pt idx="234">
                  <c:v>1756</c:v>
                </c:pt>
                <c:pt idx="235">
                  <c:v>1757</c:v>
                </c:pt>
                <c:pt idx="236">
                  <c:v>1758</c:v>
                </c:pt>
                <c:pt idx="237">
                  <c:v>1759</c:v>
                </c:pt>
                <c:pt idx="238">
                  <c:v>1760</c:v>
                </c:pt>
                <c:pt idx="239">
                  <c:v>1761</c:v>
                </c:pt>
                <c:pt idx="240">
                  <c:v>1762</c:v>
                </c:pt>
                <c:pt idx="241">
                  <c:v>1763</c:v>
                </c:pt>
                <c:pt idx="242">
                  <c:v>1764</c:v>
                </c:pt>
                <c:pt idx="243">
                  <c:v>1765</c:v>
                </c:pt>
                <c:pt idx="244">
                  <c:v>1766</c:v>
                </c:pt>
                <c:pt idx="245">
                  <c:v>1767</c:v>
                </c:pt>
                <c:pt idx="246">
                  <c:v>1768</c:v>
                </c:pt>
                <c:pt idx="247">
                  <c:v>1769</c:v>
                </c:pt>
                <c:pt idx="248">
                  <c:v>1770</c:v>
                </c:pt>
                <c:pt idx="249">
                  <c:v>1771</c:v>
                </c:pt>
                <c:pt idx="250">
                  <c:v>1772</c:v>
                </c:pt>
                <c:pt idx="251">
                  <c:v>1773</c:v>
                </c:pt>
                <c:pt idx="252">
                  <c:v>1774</c:v>
                </c:pt>
                <c:pt idx="253">
                  <c:v>1775</c:v>
                </c:pt>
                <c:pt idx="254">
                  <c:v>1776</c:v>
                </c:pt>
                <c:pt idx="255">
                  <c:v>1777</c:v>
                </c:pt>
                <c:pt idx="256">
                  <c:v>1778</c:v>
                </c:pt>
                <c:pt idx="257">
                  <c:v>1779</c:v>
                </c:pt>
                <c:pt idx="258">
                  <c:v>1780</c:v>
                </c:pt>
                <c:pt idx="259">
                  <c:v>1781</c:v>
                </c:pt>
                <c:pt idx="260">
                  <c:v>1782</c:v>
                </c:pt>
                <c:pt idx="261">
                  <c:v>1783</c:v>
                </c:pt>
                <c:pt idx="262">
                  <c:v>1784</c:v>
                </c:pt>
                <c:pt idx="263">
                  <c:v>1785</c:v>
                </c:pt>
                <c:pt idx="264">
                  <c:v>1786</c:v>
                </c:pt>
                <c:pt idx="265">
                  <c:v>1787</c:v>
                </c:pt>
                <c:pt idx="266">
                  <c:v>1788</c:v>
                </c:pt>
                <c:pt idx="267">
                  <c:v>1789</c:v>
                </c:pt>
                <c:pt idx="268">
                  <c:v>1790</c:v>
                </c:pt>
                <c:pt idx="269">
                  <c:v>1791</c:v>
                </c:pt>
                <c:pt idx="270">
                  <c:v>1792</c:v>
                </c:pt>
                <c:pt idx="271">
                  <c:v>1793</c:v>
                </c:pt>
                <c:pt idx="272">
                  <c:v>1794</c:v>
                </c:pt>
                <c:pt idx="273">
                  <c:v>1795</c:v>
                </c:pt>
                <c:pt idx="274">
                  <c:v>1796</c:v>
                </c:pt>
                <c:pt idx="275">
                  <c:v>1797</c:v>
                </c:pt>
                <c:pt idx="276">
                  <c:v>1798</c:v>
                </c:pt>
                <c:pt idx="277">
                  <c:v>1799</c:v>
                </c:pt>
                <c:pt idx="278">
                  <c:v>1800</c:v>
                </c:pt>
                <c:pt idx="279">
                  <c:v>1801</c:v>
                </c:pt>
                <c:pt idx="280">
                  <c:v>1802</c:v>
                </c:pt>
                <c:pt idx="281">
                  <c:v>1803</c:v>
                </c:pt>
                <c:pt idx="282">
                  <c:v>1804</c:v>
                </c:pt>
                <c:pt idx="283">
                  <c:v>1805</c:v>
                </c:pt>
                <c:pt idx="284">
                  <c:v>1806</c:v>
                </c:pt>
                <c:pt idx="285">
                  <c:v>1807</c:v>
                </c:pt>
                <c:pt idx="286">
                  <c:v>1808</c:v>
                </c:pt>
                <c:pt idx="287">
                  <c:v>1809</c:v>
                </c:pt>
                <c:pt idx="288">
                  <c:v>1810</c:v>
                </c:pt>
                <c:pt idx="289">
                  <c:v>1811</c:v>
                </c:pt>
                <c:pt idx="290">
                  <c:v>1812</c:v>
                </c:pt>
                <c:pt idx="291">
                  <c:v>1813</c:v>
                </c:pt>
                <c:pt idx="292">
                  <c:v>1814</c:v>
                </c:pt>
                <c:pt idx="293">
                  <c:v>1815</c:v>
                </c:pt>
                <c:pt idx="294">
                  <c:v>1816</c:v>
                </c:pt>
                <c:pt idx="295">
                  <c:v>1817</c:v>
                </c:pt>
                <c:pt idx="296">
                  <c:v>1818</c:v>
                </c:pt>
                <c:pt idx="297">
                  <c:v>1819</c:v>
                </c:pt>
                <c:pt idx="298">
                  <c:v>1820</c:v>
                </c:pt>
                <c:pt idx="299">
                  <c:v>1821</c:v>
                </c:pt>
                <c:pt idx="300">
                  <c:v>1822</c:v>
                </c:pt>
                <c:pt idx="301">
                  <c:v>1823</c:v>
                </c:pt>
                <c:pt idx="302">
                  <c:v>1824</c:v>
                </c:pt>
                <c:pt idx="303">
                  <c:v>1825</c:v>
                </c:pt>
                <c:pt idx="304">
                  <c:v>1826</c:v>
                </c:pt>
                <c:pt idx="305">
                  <c:v>1827</c:v>
                </c:pt>
                <c:pt idx="306">
                  <c:v>1828</c:v>
                </c:pt>
                <c:pt idx="307">
                  <c:v>1829</c:v>
                </c:pt>
                <c:pt idx="308">
                  <c:v>1830</c:v>
                </c:pt>
                <c:pt idx="309">
                  <c:v>1831</c:v>
                </c:pt>
                <c:pt idx="310">
                  <c:v>1832</c:v>
                </c:pt>
                <c:pt idx="311">
                  <c:v>1833</c:v>
                </c:pt>
                <c:pt idx="312">
                  <c:v>1834</c:v>
                </c:pt>
                <c:pt idx="313">
                  <c:v>1835</c:v>
                </c:pt>
                <c:pt idx="314">
                  <c:v>1836</c:v>
                </c:pt>
                <c:pt idx="315">
                  <c:v>1837</c:v>
                </c:pt>
                <c:pt idx="316">
                  <c:v>1838</c:v>
                </c:pt>
                <c:pt idx="317">
                  <c:v>1839</c:v>
                </c:pt>
                <c:pt idx="318">
                  <c:v>1840</c:v>
                </c:pt>
                <c:pt idx="319">
                  <c:v>1841</c:v>
                </c:pt>
                <c:pt idx="320">
                  <c:v>1842</c:v>
                </c:pt>
                <c:pt idx="321">
                  <c:v>1843</c:v>
                </c:pt>
                <c:pt idx="322">
                  <c:v>1844</c:v>
                </c:pt>
                <c:pt idx="323">
                  <c:v>1845</c:v>
                </c:pt>
                <c:pt idx="324">
                  <c:v>1846</c:v>
                </c:pt>
                <c:pt idx="325">
                  <c:v>1847</c:v>
                </c:pt>
                <c:pt idx="326">
                  <c:v>1848</c:v>
                </c:pt>
                <c:pt idx="327">
                  <c:v>1849</c:v>
                </c:pt>
                <c:pt idx="328">
                  <c:v>1850</c:v>
                </c:pt>
                <c:pt idx="329">
                  <c:v>1851</c:v>
                </c:pt>
                <c:pt idx="330">
                  <c:v>1852</c:v>
                </c:pt>
                <c:pt idx="331">
                  <c:v>1853</c:v>
                </c:pt>
                <c:pt idx="332">
                  <c:v>1854</c:v>
                </c:pt>
                <c:pt idx="333">
                  <c:v>1855</c:v>
                </c:pt>
                <c:pt idx="334">
                  <c:v>1856</c:v>
                </c:pt>
                <c:pt idx="335">
                  <c:v>1857</c:v>
                </c:pt>
                <c:pt idx="336">
                  <c:v>1858</c:v>
                </c:pt>
                <c:pt idx="337">
                  <c:v>1859</c:v>
                </c:pt>
                <c:pt idx="338">
                  <c:v>1860</c:v>
                </c:pt>
                <c:pt idx="339">
                  <c:v>1861</c:v>
                </c:pt>
                <c:pt idx="340">
                  <c:v>1862</c:v>
                </c:pt>
                <c:pt idx="341">
                  <c:v>1863</c:v>
                </c:pt>
                <c:pt idx="342">
                  <c:v>1864</c:v>
                </c:pt>
                <c:pt idx="343">
                  <c:v>1865</c:v>
                </c:pt>
                <c:pt idx="344">
                  <c:v>1866</c:v>
                </c:pt>
                <c:pt idx="345">
                  <c:v>1867</c:v>
                </c:pt>
                <c:pt idx="346">
                  <c:v>1868</c:v>
                </c:pt>
                <c:pt idx="347">
                  <c:v>1869</c:v>
                </c:pt>
                <c:pt idx="348">
                  <c:v>1870</c:v>
                </c:pt>
                <c:pt idx="349">
                  <c:v>1871</c:v>
                </c:pt>
                <c:pt idx="350">
                  <c:v>1872</c:v>
                </c:pt>
                <c:pt idx="351">
                  <c:v>1873</c:v>
                </c:pt>
                <c:pt idx="352">
                  <c:v>1874</c:v>
                </c:pt>
                <c:pt idx="353">
                  <c:v>1875</c:v>
                </c:pt>
                <c:pt idx="354">
                  <c:v>1876</c:v>
                </c:pt>
                <c:pt idx="355">
                  <c:v>1877</c:v>
                </c:pt>
                <c:pt idx="356">
                  <c:v>1878</c:v>
                </c:pt>
                <c:pt idx="357">
                  <c:v>1879</c:v>
                </c:pt>
                <c:pt idx="358">
                  <c:v>1880</c:v>
                </c:pt>
                <c:pt idx="359">
                  <c:v>1881</c:v>
                </c:pt>
                <c:pt idx="360">
                  <c:v>1882</c:v>
                </c:pt>
                <c:pt idx="361">
                  <c:v>1883</c:v>
                </c:pt>
                <c:pt idx="362">
                  <c:v>1884</c:v>
                </c:pt>
                <c:pt idx="363">
                  <c:v>1885</c:v>
                </c:pt>
                <c:pt idx="364">
                  <c:v>1886</c:v>
                </c:pt>
                <c:pt idx="365">
                  <c:v>1887</c:v>
                </c:pt>
                <c:pt idx="366">
                  <c:v>1888</c:v>
                </c:pt>
                <c:pt idx="367">
                  <c:v>1889</c:v>
                </c:pt>
                <c:pt idx="368">
                  <c:v>1890</c:v>
                </c:pt>
                <c:pt idx="369">
                  <c:v>1891</c:v>
                </c:pt>
                <c:pt idx="370">
                  <c:v>1892</c:v>
                </c:pt>
                <c:pt idx="371">
                  <c:v>1893</c:v>
                </c:pt>
                <c:pt idx="372">
                  <c:v>1894</c:v>
                </c:pt>
                <c:pt idx="373">
                  <c:v>1895</c:v>
                </c:pt>
                <c:pt idx="374">
                  <c:v>1896</c:v>
                </c:pt>
                <c:pt idx="375">
                  <c:v>1897</c:v>
                </c:pt>
                <c:pt idx="376">
                  <c:v>1898</c:v>
                </c:pt>
                <c:pt idx="377">
                  <c:v>1899</c:v>
                </c:pt>
                <c:pt idx="378">
                  <c:v>1900</c:v>
                </c:pt>
                <c:pt idx="379">
                  <c:v>1901</c:v>
                </c:pt>
                <c:pt idx="380">
                  <c:v>1902</c:v>
                </c:pt>
                <c:pt idx="381">
                  <c:v>1903</c:v>
                </c:pt>
                <c:pt idx="382">
                  <c:v>1904</c:v>
                </c:pt>
                <c:pt idx="383">
                  <c:v>1905</c:v>
                </c:pt>
                <c:pt idx="384">
                  <c:v>1906</c:v>
                </c:pt>
                <c:pt idx="385">
                  <c:v>1907</c:v>
                </c:pt>
                <c:pt idx="386">
                  <c:v>1908</c:v>
                </c:pt>
                <c:pt idx="387">
                  <c:v>1909</c:v>
                </c:pt>
                <c:pt idx="388">
                  <c:v>1910</c:v>
                </c:pt>
                <c:pt idx="389">
                  <c:v>1911</c:v>
                </c:pt>
                <c:pt idx="390">
                  <c:v>1912</c:v>
                </c:pt>
                <c:pt idx="391">
                  <c:v>1913</c:v>
                </c:pt>
                <c:pt idx="392">
                  <c:v>1914</c:v>
                </c:pt>
                <c:pt idx="393">
                  <c:v>1915</c:v>
                </c:pt>
              </c:numCache>
            </c:numRef>
          </c:xVal>
          <c:yVal>
            <c:numRef>
              <c:f>Graph!$D$1524:$D$1915</c:f>
              <c:numCache>
                <c:formatCode>General</c:formatCode>
                <c:ptCount val="392"/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9-467A-9D5E-D47B21F8C69F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Graph!$A$1523:$A$1916</c:f>
              <c:numCache>
                <c:formatCode>General</c:formatCode>
                <c:ptCount val="394"/>
                <c:pt idx="0">
                  <c:v>1522</c:v>
                </c:pt>
                <c:pt idx="1">
                  <c:v>1523</c:v>
                </c:pt>
                <c:pt idx="2">
                  <c:v>1524</c:v>
                </c:pt>
                <c:pt idx="3">
                  <c:v>1525</c:v>
                </c:pt>
                <c:pt idx="4">
                  <c:v>1526</c:v>
                </c:pt>
                <c:pt idx="5">
                  <c:v>1527</c:v>
                </c:pt>
                <c:pt idx="6">
                  <c:v>1528</c:v>
                </c:pt>
                <c:pt idx="7">
                  <c:v>1529</c:v>
                </c:pt>
                <c:pt idx="8">
                  <c:v>1530</c:v>
                </c:pt>
                <c:pt idx="9">
                  <c:v>1531</c:v>
                </c:pt>
                <c:pt idx="10">
                  <c:v>1532</c:v>
                </c:pt>
                <c:pt idx="11">
                  <c:v>1533</c:v>
                </c:pt>
                <c:pt idx="12">
                  <c:v>1534</c:v>
                </c:pt>
                <c:pt idx="13">
                  <c:v>1535</c:v>
                </c:pt>
                <c:pt idx="14">
                  <c:v>1536</c:v>
                </c:pt>
                <c:pt idx="15">
                  <c:v>1537</c:v>
                </c:pt>
                <c:pt idx="16">
                  <c:v>1538</c:v>
                </c:pt>
                <c:pt idx="17">
                  <c:v>1539</c:v>
                </c:pt>
                <c:pt idx="18">
                  <c:v>1540</c:v>
                </c:pt>
                <c:pt idx="19">
                  <c:v>1541</c:v>
                </c:pt>
                <c:pt idx="20">
                  <c:v>1542</c:v>
                </c:pt>
                <c:pt idx="21">
                  <c:v>1543</c:v>
                </c:pt>
                <c:pt idx="22">
                  <c:v>1544</c:v>
                </c:pt>
                <c:pt idx="23">
                  <c:v>1545</c:v>
                </c:pt>
                <c:pt idx="24">
                  <c:v>1546</c:v>
                </c:pt>
                <c:pt idx="25">
                  <c:v>1547</c:v>
                </c:pt>
                <c:pt idx="26">
                  <c:v>1548</c:v>
                </c:pt>
                <c:pt idx="27">
                  <c:v>1549</c:v>
                </c:pt>
                <c:pt idx="28">
                  <c:v>1550</c:v>
                </c:pt>
                <c:pt idx="29">
                  <c:v>1551</c:v>
                </c:pt>
                <c:pt idx="30">
                  <c:v>1552</c:v>
                </c:pt>
                <c:pt idx="31">
                  <c:v>1553</c:v>
                </c:pt>
                <c:pt idx="32">
                  <c:v>1554</c:v>
                </c:pt>
                <c:pt idx="33">
                  <c:v>1555</c:v>
                </c:pt>
                <c:pt idx="34">
                  <c:v>1556</c:v>
                </c:pt>
                <c:pt idx="35">
                  <c:v>1557</c:v>
                </c:pt>
                <c:pt idx="36">
                  <c:v>1558</c:v>
                </c:pt>
                <c:pt idx="37">
                  <c:v>1559</c:v>
                </c:pt>
                <c:pt idx="38">
                  <c:v>1560</c:v>
                </c:pt>
                <c:pt idx="39">
                  <c:v>1561</c:v>
                </c:pt>
                <c:pt idx="40">
                  <c:v>1562</c:v>
                </c:pt>
                <c:pt idx="41">
                  <c:v>1563</c:v>
                </c:pt>
                <c:pt idx="42">
                  <c:v>1564</c:v>
                </c:pt>
                <c:pt idx="43">
                  <c:v>1565</c:v>
                </c:pt>
                <c:pt idx="44">
                  <c:v>1566</c:v>
                </c:pt>
                <c:pt idx="45">
                  <c:v>1567</c:v>
                </c:pt>
                <c:pt idx="46">
                  <c:v>1568</c:v>
                </c:pt>
                <c:pt idx="47">
                  <c:v>1569</c:v>
                </c:pt>
                <c:pt idx="48">
                  <c:v>1570</c:v>
                </c:pt>
                <c:pt idx="49">
                  <c:v>1571</c:v>
                </c:pt>
                <c:pt idx="50">
                  <c:v>1572</c:v>
                </c:pt>
                <c:pt idx="51">
                  <c:v>1573</c:v>
                </c:pt>
                <c:pt idx="52">
                  <c:v>1574</c:v>
                </c:pt>
                <c:pt idx="53">
                  <c:v>1575</c:v>
                </c:pt>
                <c:pt idx="54">
                  <c:v>1576</c:v>
                </c:pt>
                <c:pt idx="55">
                  <c:v>1577</c:v>
                </c:pt>
                <c:pt idx="56">
                  <c:v>1578</c:v>
                </c:pt>
                <c:pt idx="57">
                  <c:v>1579</c:v>
                </c:pt>
                <c:pt idx="58">
                  <c:v>1580</c:v>
                </c:pt>
                <c:pt idx="59">
                  <c:v>1581</c:v>
                </c:pt>
                <c:pt idx="60">
                  <c:v>1582</c:v>
                </c:pt>
                <c:pt idx="61">
                  <c:v>1583</c:v>
                </c:pt>
                <c:pt idx="62">
                  <c:v>1584</c:v>
                </c:pt>
                <c:pt idx="63">
                  <c:v>1585</c:v>
                </c:pt>
                <c:pt idx="64">
                  <c:v>1586</c:v>
                </c:pt>
                <c:pt idx="65">
                  <c:v>1587</c:v>
                </c:pt>
                <c:pt idx="66">
                  <c:v>1588</c:v>
                </c:pt>
                <c:pt idx="67">
                  <c:v>1589</c:v>
                </c:pt>
                <c:pt idx="68">
                  <c:v>1590</c:v>
                </c:pt>
                <c:pt idx="69">
                  <c:v>1591</c:v>
                </c:pt>
                <c:pt idx="70">
                  <c:v>1592</c:v>
                </c:pt>
                <c:pt idx="71">
                  <c:v>1593</c:v>
                </c:pt>
                <c:pt idx="72">
                  <c:v>1594</c:v>
                </c:pt>
                <c:pt idx="73">
                  <c:v>1595</c:v>
                </c:pt>
                <c:pt idx="74">
                  <c:v>1596</c:v>
                </c:pt>
                <c:pt idx="75">
                  <c:v>1597</c:v>
                </c:pt>
                <c:pt idx="76">
                  <c:v>1598</c:v>
                </c:pt>
                <c:pt idx="77">
                  <c:v>1599</c:v>
                </c:pt>
                <c:pt idx="78">
                  <c:v>1600</c:v>
                </c:pt>
                <c:pt idx="79">
                  <c:v>1601</c:v>
                </c:pt>
                <c:pt idx="80">
                  <c:v>1602</c:v>
                </c:pt>
                <c:pt idx="81">
                  <c:v>1603</c:v>
                </c:pt>
                <c:pt idx="82">
                  <c:v>1604</c:v>
                </c:pt>
                <c:pt idx="83">
                  <c:v>1605</c:v>
                </c:pt>
                <c:pt idx="84">
                  <c:v>1606</c:v>
                </c:pt>
                <c:pt idx="85">
                  <c:v>1607</c:v>
                </c:pt>
                <c:pt idx="86">
                  <c:v>1608</c:v>
                </c:pt>
                <c:pt idx="87">
                  <c:v>1609</c:v>
                </c:pt>
                <c:pt idx="88">
                  <c:v>1610</c:v>
                </c:pt>
                <c:pt idx="89">
                  <c:v>1611</c:v>
                </c:pt>
                <c:pt idx="90">
                  <c:v>1612</c:v>
                </c:pt>
                <c:pt idx="91">
                  <c:v>1613</c:v>
                </c:pt>
                <c:pt idx="92">
                  <c:v>1614</c:v>
                </c:pt>
                <c:pt idx="93">
                  <c:v>1615</c:v>
                </c:pt>
                <c:pt idx="94">
                  <c:v>1616</c:v>
                </c:pt>
                <c:pt idx="95">
                  <c:v>1617</c:v>
                </c:pt>
                <c:pt idx="96">
                  <c:v>1618</c:v>
                </c:pt>
                <c:pt idx="97">
                  <c:v>1619</c:v>
                </c:pt>
                <c:pt idx="98">
                  <c:v>1620</c:v>
                </c:pt>
                <c:pt idx="99">
                  <c:v>1621</c:v>
                </c:pt>
                <c:pt idx="100">
                  <c:v>1622</c:v>
                </c:pt>
                <c:pt idx="101">
                  <c:v>1623</c:v>
                </c:pt>
                <c:pt idx="102">
                  <c:v>1624</c:v>
                </c:pt>
                <c:pt idx="103">
                  <c:v>1625</c:v>
                </c:pt>
                <c:pt idx="104">
                  <c:v>1626</c:v>
                </c:pt>
                <c:pt idx="105">
                  <c:v>1627</c:v>
                </c:pt>
                <c:pt idx="106">
                  <c:v>1628</c:v>
                </c:pt>
                <c:pt idx="107">
                  <c:v>1629</c:v>
                </c:pt>
                <c:pt idx="108">
                  <c:v>1630</c:v>
                </c:pt>
                <c:pt idx="109">
                  <c:v>1631</c:v>
                </c:pt>
                <c:pt idx="110">
                  <c:v>1632</c:v>
                </c:pt>
                <c:pt idx="111">
                  <c:v>1633</c:v>
                </c:pt>
                <c:pt idx="112">
                  <c:v>1634</c:v>
                </c:pt>
                <c:pt idx="113">
                  <c:v>1635</c:v>
                </c:pt>
                <c:pt idx="114">
                  <c:v>1636</c:v>
                </c:pt>
                <c:pt idx="115">
                  <c:v>1637</c:v>
                </c:pt>
                <c:pt idx="116">
                  <c:v>1638</c:v>
                </c:pt>
                <c:pt idx="117">
                  <c:v>1639</c:v>
                </c:pt>
                <c:pt idx="118">
                  <c:v>1640</c:v>
                </c:pt>
                <c:pt idx="119">
                  <c:v>1641</c:v>
                </c:pt>
                <c:pt idx="120">
                  <c:v>1642</c:v>
                </c:pt>
                <c:pt idx="121">
                  <c:v>1643</c:v>
                </c:pt>
                <c:pt idx="122">
                  <c:v>1644</c:v>
                </c:pt>
                <c:pt idx="123">
                  <c:v>1645</c:v>
                </c:pt>
                <c:pt idx="124">
                  <c:v>1646</c:v>
                </c:pt>
                <c:pt idx="125">
                  <c:v>1647</c:v>
                </c:pt>
                <c:pt idx="126">
                  <c:v>1648</c:v>
                </c:pt>
                <c:pt idx="127">
                  <c:v>1649</c:v>
                </c:pt>
                <c:pt idx="128">
                  <c:v>1650</c:v>
                </c:pt>
                <c:pt idx="129">
                  <c:v>1651</c:v>
                </c:pt>
                <c:pt idx="130">
                  <c:v>1652</c:v>
                </c:pt>
                <c:pt idx="131">
                  <c:v>1653</c:v>
                </c:pt>
                <c:pt idx="132">
                  <c:v>1654</c:v>
                </c:pt>
                <c:pt idx="133">
                  <c:v>1655</c:v>
                </c:pt>
                <c:pt idx="134">
                  <c:v>1656</c:v>
                </c:pt>
                <c:pt idx="135">
                  <c:v>1657</c:v>
                </c:pt>
                <c:pt idx="136">
                  <c:v>1658</c:v>
                </c:pt>
                <c:pt idx="137">
                  <c:v>1659</c:v>
                </c:pt>
                <c:pt idx="138">
                  <c:v>1660</c:v>
                </c:pt>
                <c:pt idx="139">
                  <c:v>1661</c:v>
                </c:pt>
                <c:pt idx="140">
                  <c:v>1662</c:v>
                </c:pt>
                <c:pt idx="141">
                  <c:v>1663</c:v>
                </c:pt>
                <c:pt idx="142">
                  <c:v>1664</c:v>
                </c:pt>
                <c:pt idx="143">
                  <c:v>1665</c:v>
                </c:pt>
                <c:pt idx="144">
                  <c:v>1666</c:v>
                </c:pt>
                <c:pt idx="145">
                  <c:v>1667</c:v>
                </c:pt>
                <c:pt idx="146">
                  <c:v>1668</c:v>
                </c:pt>
                <c:pt idx="147">
                  <c:v>1669</c:v>
                </c:pt>
                <c:pt idx="148">
                  <c:v>1670</c:v>
                </c:pt>
                <c:pt idx="149">
                  <c:v>1671</c:v>
                </c:pt>
                <c:pt idx="150">
                  <c:v>1672</c:v>
                </c:pt>
                <c:pt idx="151">
                  <c:v>1673</c:v>
                </c:pt>
                <c:pt idx="152">
                  <c:v>1674</c:v>
                </c:pt>
                <c:pt idx="153">
                  <c:v>1675</c:v>
                </c:pt>
                <c:pt idx="154">
                  <c:v>1676</c:v>
                </c:pt>
                <c:pt idx="155">
                  <c:v>1677</c:v>
                </c:pt>
                <c:pt idx="156">
                  <c:v>1678</c:v>
                </c:pt>
                <c:pt idx="157">
                  <c:v>1679</c:v>
                </c:pt>
                <c:pt idx="158">
                  <c:v>1680</c:v>
                </c:pt>
                <c:pt idx="159">
                  <c:v>1681</c:v>
                </c:pt>
                <c:pt idx="160">
                  <c:v>1682</c:v>
                </c:pt>
                <c:pt idx="161">
                  <c:v>1683</c:v>
                </c:pt>
                <c:pt idx="162">
                  <c:v>1684</c:v>
                </c:pt>
                <c:pt idx="163">
                  <c:v>1685</c:v>
                </c:pt>
                <c:pt idx="164">
                  <c:v>1686</c:v>
                </c:pt>
                <c:pt idx="165">
                  <c:v>1687</c:v>
                </c:pt>
                <c:pt idx="166">
                  <c:v>1688</c:v>
                </c:pt>
                <c:pt idx="167">
                  <c:v>1689</c:v>
                </c:pt>
                <c:pt idx="168">
                  <c:v>1690</c:v>
                </c:pt>
                <c:pt idx="169">
                  <c:v>1691</c:v>
                </c:pt>
                <c:pt idx="170">
                  <c:v>1692</c:v>
                </c:pt>
                <c:pt idx="171">
                  <c:v>1693</c:v>
                </c:pt>
                <c:pt idx="172">
                  <c:v>1694</c:v>
                </c:pt>
                <c:pt idx="173">
                  <c:v>1695</c:v>
                </c:pt>
                <c:pt idx="174">
                  <c:v>1696</c:v>
                </c:pt>
                <c:pt idx="175">
                  <c:v>1697</c:v>
                </c:pt>
                <c:pt idx="176">
                  <c:v>1698</c:v>
                </c:pt>
                <c:pt idx="177">
                  <c:v>1699</c:v>
                </c:pt>
                <c:pt idx="178">
                  <c:v>1700</c:v>
                </c:pt>
                <c:pt idx="179">
                  <c:v>1701</c:v>
                </c:pt>
                <c:pt idx="180">
                  <c:v>1702</c:v>
                </c:pt>
                <c:pt idx="181">
                  <c:v>1703</c:v>
                </c:pt>
                <c:pt idx="182">
                  <c:v>1704</c:v>
                </c:pt>
                <c:pt idx="183">
                  <c:v>1705</c:v>
                </c:pt>
                <c:pt idx="184">
                  <c:v>1706</c:v>
                </c:pt>
                <c:pt idx="185">
                  <c:v>1707</c:v>
                </c:pt>
                <c:pt idx="186">
                  <c:v>1708</c:v>
                </c:pt>
                <c:pt idx="187">
                  <c:v>1709</c:v>
                </c:pt>
                <c:pt idx="188">
                  <c:v>1710</c:v>
                </c:pt>
                <c:pt idx="189">
                  <c:v>1711</c:v>
                </c:pt>
                <c:pt idx="190">
                  <c:v>1712</c:v>
                </c:pt>
                <c:pt idx="191">
                  <c:v>1713</c:v>
                </c:pt>
                <c:pt idx="192">
                  <c:v>1714</c:v>
                </c:pt>
                <c:pt idx="193">
                  <c:v>1715</c:v>
                </c:pt>
                <c:pt idx="194">
                  <c:v>1716</c:v>
                </c:pt>
                <c:pt idx="195">
                  <c:v>1717</c:v>
                </c:pt>
                <c:pt idx="196">
                  <c:v>1718</c:v>
                </c:pt>
                <c:pt idx="197">
                  <c:v>1719</c:v>
                </c:pt>
                <c:pt idx="198">
                  <c:v>1720</c:v>
                </c:pt>
                <c:pt idx="199">
                  <c:v>1721</c:v>
                </c:pt>
                <c:pt idx="200">
                  <c:v>1722</c:v>
                </c:pt>
                <c:pt idx="201">
                  <c:v>1723</c:v>
                </c:pt>
                <c:pt idx="202">
                  <c:v>1724</c:v>
                </c:pt>
                <c:pt idx="203">
                  <c:v>1725</c:v>
                </c:pt>
                <c:pt idx="204">
                  <c:v>1726</c:v>
                </c:pt>
                <c:pt idx="205">
                  <c:v>1727</c:v>
                </c:pt>
                <c:pt idx="206">
                  <c:v>1728</c:v>
                </c:pt>
                <c:pt idx="207">
                  <c:v>1729</c:v>
                </c:pt>
                <c:pt idx="208">
                  <c:v>1730</c:v>
                </c:pt>
                <c:pt idx="209">
                  <c:v>1731</c:v>
                </c:pt>
                <c:pt idx="210">
                  <c:v>1732</c:v>
                </c:pt>
                <c:pt idx="211">
                  <c:v>1733</c:v>
                </c:pt>
                <c:pt idx="212">
                  <c:v>1734</c:v>
                </c:pt>
                <c:pt idx="213">
                  <c:v>1735</c:v>
                </c:pt>
                <c:pt idx="214">
                  <c:v>1736</c:v>
                </c:pt>
                <c:pt idx="215">
                  <c:v>1737</c:v>
                </c:pt>
                <c:pt idx="216">
                  <c:v>1738</c:v>
                </c:pt>
                <c:pt idx="217">
                  <c:v>1739</c:v>
                </c:pt>
                <c:pt idx="218">
                  <c:v>1740</c:v>
                </c:pt>
                <c:pt idx="219">
                  <c:v>1741</c:v>
                </c:pt>
                <c:pt idx="220">
                  <c:v>1742</c:v>
                </c:pt>
                <c:pt idx="221">
                  <c:v>1743</c:v>
                </c:pt>
                <c:pt idx="222">
                  <c:v>1744</c:v>
                </c:pt>
                <c:pt idx="223">
                  <c:v>1745</c:v>
                </c:pt>
                <c:pt idx="224">
                  <c:v>1746</c:v>
                </c:pt>
                <c:pt idx="225">
                  <c:v>1747</c:v>
                </c:pt>
                <c:pt idx="226">
                  <c:v>1748</c:v>
                </c:pt>
                <c:pt idx="227">
                  <c:v>1749</c:v>
                </c:pt>
                <c:pt idx="228">
                  <c:v>1750</c:v>
                </c:pt>
                <c:pt idx="229">
                  <c:v>1751</c:v>
                </c:pt>
                <c:pt idx="230">
                  <c:v>1752</c:v>
                </c:pt>
                <c:pt idx="231">
                  <c:v>1753</c:v>
                </c:pt>
                <c:pt idx="232">
                  <c:v>1754</c:v>
                </c:pt>
                <c:pt idx="233">
                  <c:v>1755</c:v>
                </c:pt>
                <c:pt idx="234">
                  <c:v>1756</c:v>
                </c:pt>
                <c:pt idx="235">
                  <c:v>1757</c:v>
                </c:pt>
                <c:pt idx="236">
                  <c:v>1758</c:v>
                </c:pt>
                <c:pt idx="237">
                  <c:v>1759</c:v>
                </c:pt>
                <c:pt idx="238">
                  <c:v>1760</c:v>
                </c:pt>
                <c:pt idx="239">
                  <c:v>1761</c:v>
                </c:pt>
                <c:pt idx="240">
                  <c:v>1762</c:v>
                </c:pt>
                <c:pt idx="241">
                  <c:v>1763</c:v>
                </c:pt>
                <c:pt idx="242">
                  <c:v>1764</c:v>
                </c:pt>
                <c:pt idx="243">
                  <c:v>1765</c:v>
                </c:pt>
                <c:pt idx="244">
                  <c:v>1766</c:v>
                </c:pt>
                <c:pt idx="245">
                  <c:v>1767</c:v>
                </c:pt>
                <c:pt idx="246">
                  <c:v>1768</c:v>
                </c:pt>
                <c:pt idx="247">
                  <c:v>1769</c:v>
                </c:pt>
                <c:pt idx="248">
                  <c:v>1770</c:v>
                </c:pt>
                <c:pt idx="249">
                  <c:v>1771</c:v>
                </c:pt>
                <c:pt idx="250">
                  <c:v>1772</c:v>
                </c:pt>
                <c:pt idx="251">
                  <c:v>1773</c:v>
                </c:pt>
                <c:pt idx="252">
                  <c:v>1774</c:v>
                </c:pt>
                <c:pt idx="253">
                  <c:v>1775</c:v>
                </c:pt>
                <c:pt idx="254">
                  <c:v>1776</c:v>
                </c:pt>
                <c:pt idx="255">
                  <c:v>1777</c:v>
                </c:pt>
                <c:pt idx="256">
                  <c:v>1778</c:v>
                </c:pt>
                <c:pt idx="257">
                  <c:v>1779</c:v>
                </c:pt>
                <c:pt idx="258">
                  <c:v>1780</c:v>
                </c:pt>
                <c:pt idx="259">
                  <c:v>1781</c:v>
                </c:pt>
                <c:pt idx="260">
                  <c:v>1782</c:v>
                </c:pt>
                <c:pt idx="261">
                  <c:v>1783</c:v>
                </c:pt>
                <c:pt idx="262">
                  <c:v>1784</c:v>
                </c:pt>
                <c:pt idx="263">
                  <c:v>1785</c:v>
                </c:pt>
                <c:pt idx="264">
                  <c:v>1786</c:v>
                </c:pt>
                <c:pt idx="265">
                  <c:v>1787</c:v>
                </c:pt>
                <c:pt idx="266">
                  <c:v>1788</c:v>
                </c:pt>
                <c:pt idx="267">
                  <c:v>1789</c:v>
                </c:pt>
                <c:pt idx="268">
                  <c:v>1790</c:v>
                </c:pt>
                <c:pt idx="269">
                  <c:v>1791</c:v>
                </c:pt>
                <c:pt idx="270">
                  <c:v>1792</c:v>
                </c:pt>
                <c:pt idx="271">
                  <c:v>1793</c:v>
                </c:pt>
                <c:pt idx="272">
                  <c:v>1794</c:v>
                </c:pt>
                <c:pt idx="273">
                  <c:v>1795</c:v>
                </c:pt>
                <c:pt idx="274">
                  <c:v>1796</c:v>
                </c:pt>
                <c:pt idx="275">
                  <c:v>1797</c:v>
                </c:pt>
                <c:pt idx="276">
                  <c:v>1798</c:v>
                </c:pt>
                <c:pt idx="277">
                  <c:v>1799</c:v>
                </c:pt>
                <c:pt idx="278">
                  <c:v>1800</c:v>
                </c:pt>
                <c:pt idx="279">
                  <c:v>1801</c:v>
                </c:pt>
                <c:pt idx="280">
                  <c:v>1802</c:v>
                </c:pt>
                <c:pt idx="281">
                  <c:v>1803</c:v>
                </c:pt>
                <c:pt idx="282">
                  <c:v>1804</c:v>
                </c:pt>
                <c:pt idx="283">
                  <c:v>1805</c:v>
                </c:pt>
                <c:pt idx="284">
                  <c:v>1806</c:v>
                </c:pt>
                <c:pt idx="285">
                  <c:v>1807</c:v>
                </c:pt>
                <c:pt idx="286">
                  <c:v>1808</c:v>
                </c:pt>
                <c:pt idx="287">
                  <c:v>1809</c:v>
                </c:pt>
                <c:pt idx="288">
                  <c:v>1810</c:v>
                </c:pt>
                <c:pt idx="289">
                  <c:v>1811</c:v>
                </c:pt>
                <c:pt idx="290">
                  <c:v>1812</c:v>
                </c:pt>
                <c:pt idx="291">
                  <c:v>1813</c:v>
                </c:pt>
                <c:pt idx="292">
                  <c:v>1814</c:v>
                </c:pt>
                <c:pt idx="293">
                  <c:v>1815</c:v>
                </c:pt>
                <c:pt idx="294">
                  <c:v>1816</c:v>
                </c:pt>
                <c:pt idx="295">
                  <c:v>1817</c:v>
                </c:pt>
                <c:pt idx="296">
                  <c:v>1818</c:v>
                </c:pt>
                <c:pt idx="297">
                  <c:v>1819</c:v>
                </c:pt>
                <c:pt idx="298">
                  <c:v>1820</c:v>
                </c:pt>
                <c:pt idx="299">
                  <c:v>1821</c:v>
                </c:pt>
                <c:pt idx="300">
                  <c:v>1822</c:v>
                </c:pt>
                <c:pt idx="301">
                  <c:v>1823</c:v>
                </c:pt>
                <c:pt idx="302">
                  <c:v>1824</c:v>
                </c:pt>
                <c:pt idx="303">
                  <c:v>1825</c:v>
                </c:pt>
                <c:pt idx="304">
                  <c:v>1826</c:v>
                </c:pt>
                <c:pt idx="305">
                  <c:v>1827</c:v>
                </c:pt>
                <c:pt idx="306">
                  <c:v>1828</c:v>
                </c:pt>
                <c:pt idx="307">
                  <c:v>1829</c:v>
                </c:pt>
                <c:pt idx="308">
                  <c:v>1830</c:v>
                </c:pt>
                <c:pt idx="309">
                  <c:v>1831</c:v>
                </c:pt>
                <c:pt idx="310">
                  <c:v>1832</c:v>
                </c:pt>
                <c:pt idx="311">
                  <c:v>1833</c:v>
                </c:pt>
                <c:pt idx="312">
                  <c:v>1834</c:v>
                </c:pt>
                <c:pt idx="313">
                  <c:v>1835</c:v>
                </c:pt>
                <c:pt idx="314">
                  <c:v>1836</c:v>
                </c:pt>
                <c:pt idx="315">
                  <c:v>1837</c:v>
                </c:pt>
                <c:pt idx="316">
                  <c:v>1838</c:v>
                </c:pt>
                <c:pt idx="317">
                  <c:v>1839</c:v>
                </c:pt>
                <c:pt idx="318">
                  <c:v>1840</c:v>
                </c:pt>
                <c:pt idx="319">
                  <c:v>1841</c:v>
                </c:pt>
                <c:pt idx="320">
                  <c:v>1842</c:v>
                </c:pt>
                <c:pt idx="321">
                  <c:v>1843</c:v>
                </c:pt>
                <c:pt idx="322">
                  <c:v>1844</c:v>
                </c:pt>
                <c:pt idx="323">
                  <c:v>1845</c:v>
                </c:pt>
                <c:pt idx="324">
                  <c:v>1846</c:v>
                </c:pt>
                <c:pt idx="325">
                  <c:v>1847</c:v>
                </c:pt>
                <c:pt idx="326">
                  <c:v>1848</c:v>
                </c:pt>
                <c:pt idx="327">
                  <c:v>1849</c:v>
                </c:pt>
                <c:pt idx="328">
                  <c:v>1850</c:v>
                </c:pt>
                <c:pt idx="329">
                  <c:v>1851</c:v>
                </c:pt>
                <c:pt idx="330">
                  <c:v>1852</c:v>
                </c:pt>
                <c:pt idx="331">
                  <c:v>1853</c:v>
                </c:pt>
                <c:pt idx="332">
                  <c:v>1854</c:v>
                </c:pt>
                <c:pt idx="333">
                  <c:v>1855</c:v>
                </c:pt>
                <c:pt idx="334">
                  <c:v>1856</c:v>
                </c:pt>
                <c:pt idx="335">
                  <c:v>1857</c:v>
                </c:pt>
                <c:pt idx="336">
                  <c:v>1858</c:v>
                </c:pt>
                <c:pt idx="337">
                  <c:v>1859</c:v>
                </c:pt>
                <c:pt idx="338">
                  <c:v>1860</c:v>
                </c:pt>
                <c:pt idx="339">
                  <c:v>1861</c:v>
                </c:pt>
                <c:pt idx="340">
                  <c:v>1862</c:v>
                </c:pt>
                <c:pt idx="341">
                  <c:v>1863</c:v>
                </c:pt>
                <c:pt idx="342">
                  <c:v>1864</c:v>
                </c:pt>
                <c:pt idx="343">
                  <c:v>1865</c:v>
                </c:pt>
                <c:pt idx="344">
                  <c:v>1866</c:v>
                </c:pt>
                <c:pt idx="345">
                  <c:v>1867</c:v>
                </c:pt>
                <c:pt idx="346">
                  <c:v>1868</c:v>
                </c:pt>
                <c:pt idx="347">
                  <c:v>1869</c:v>
                </c:pt>
                <c:pt idx="348">
                  <c:v>1870</c:v>
                </c:pt>
                <c:pt idx="349">
                  <c:v>1871</c:v>
                </c:pt>
                <c:pt idx="350">
                  <c:v>1872</c:v>
                </c:pt>
                <c:pt idx="351">
                  <c:v>1873</c:v>
                </c:pt>
                <c:pt idx="352">
                  <c:v>1874</c:v>
                </c:pt>
                <c:pt idx="353">
                  <c:v>1875</c:v>
                </c:pt>
                <c:pt idx="354">
                  <c:v>1876</c:v>
                </c:pt>
                <c:pt idx="355">
                  <c:v>1877</c:v>
                </c:pt>
                <c:pt idx="356">
                  <c:v>1878</c:v>
                </c:pt>
                <c:pt idx="357">
                  <c:v>1879</c:v>
                </c:pt>
                <c:pt idx="358">
                  <c:v>1880</c:v>
                </c:pt>
                <c:pt idx="359">
                  <c:v>1881</c:v>
                </c:pt>
                <c:pt idx="360">
                  <c:v>1882</c:v>
                </c:pt>
                <c:pt idx="361">
                  <c:v>1883</c:v>
                </c:pt>
                <c:pt idx="362">
                  <c:v>1884</c:v>
                </c:pt>
                <c:pt idx="363">
                  <c:v>1885</c:v>
                </c:pt>
                <c:pt idx="364">
                  <c:v>1886</c:v>
                </c:pt>
                <c:pt idx="365">
                  <c:v>1887</c:v>
                </c:pt>
                <c:pt idx="366">
                  <c:v>1888</c:v>
                </c:pt>
                <c:pt idx="367">
                  <c:v>1889</c:v>
                </c:pt>
                <c:pt idx="368">
                  <c:v>1890</c:v>
                </c:pt>
                <c:pt idx="369">
                  <c:v>1891</c:v>
                </c:pt>
                <c:pt idx="370">
                  <c:v>1892</c:v>
                </c:pt>
                <c:pt idx="371">
                  <c:v>1893</c:v>
                </c:pt>
                <c:pt idx="372">
                  <c:v>1894</c:v>
                </c:pt>
                <c:pt idx="373">
                  <c:v>1895</c:v>
                </c:pt>
                <c:pt idx="374">
                  <c:v>1896</c:v>
                </c:pt>
                <c:pt idx="375">
                  <c:v>1897</c:v>
                </c:pt>
                <c:pt idx="376">
                  <c:v>1898</c:v>
                </c:pt>
                <c:pt idx="377">
                  <c:v>1899</c:v>
                </c:pt>
                <c:pt idx="378">
                  <c:v>1900</c:v>
                </c:pt>
                <c:pt idx="379">
                  <c:v>1901</c:v>
                </c:pt>
                <c:pt idx="380">
                  <c:v>1902</c:v>
                </c:pt>
                <c:pt idx="381">
                  <c:v>1903</c:v>
                </c:pt>
                <c:pt idx="382">
                  <c:v>1904</c:v>
                </c:pt>
                <c:pt idx="383">
                  <c:v>1905</c:v>
                </c:pt>
                <c:pt idx="384">
                  <c:v>1906</c:v>
                </c:pt>
                <c:pt idx="385">
                  <c:v>1907</c:v>
                </c:pt>
                <c:pt idx="386">
                  <c:v>1908</c:v>
                </c:pt>
                <c:pt idx="387">
                  <c:v>1909</c:v>
                </c:pt>
                <c:pt idx="388">
                  <c:v>1910</c:v>
                </c:pt>
                <c:pt idx="389">
                  <c:v>1911</c:v>
                </c:pt>
                <c:pt idx="390">
                  <c:v>1912</c:v>
                </c:pt>
                <c:pt idx="391">
                  <c:v>1913</c:v>
                </c:pt>
                <c:pt idx="392">
                  <c:v>1914</c:v>
                </c:pt>
                <c:pt idx="393">
                  <c:v>1915</c:v>
                </c:pt>
              </c:numCache>
            </c:numRef>
          </c:xVal>
          <c:yVal>
            <c:numRef>
              <c:f>Graph!$B$1524:$B$1915</c:f>
              <c:numCache>
                <c:formatCode>General</c:formatCode>
                <c:ptCount val="3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9-467A-9D5E-D47B21F8C69F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Graph!$A$1523:$A$1916</c:f>
              <c:numCache>
                <c:formatCode>General</c:formatCode>
                <c:ptCount val="394"/>
                <c:pt idx="0">
                  <c:v>1522</c:v>
                </c:pt>
                <c:pt idx="1">
                  <c:v>1523</c:v>
                </c:pt>
                <c:pt idx="2">
                  <c:v>1524</c:v>
                </c:pt>
                <c:pt idx="3">
                  <c:v>1525</c:v>
                </c:pt>
                <c:pt idx="4">
                  <c:v>1526</c:v>
                </c:pt>
                <c:pt idx="5">
                  <c:v>1527</c:v>
                </c:pt>
                <c:pt idx="6">
                  <c:v>1528</c:v>
                </c:pt>
                <c:pt idx="7">
                  <c:v>1529</c:v>
                </c:pt>
                <c:pt idx="8">
                  <c:v>1530</c:v>
                </c:pt>
                <c:pt idx="9">
                  <c:v>1531</c:v>
                </c:pt>
                <c:pt idx="10">
                  <c:v>1532</c:v>
                </c:pt>
                <c:pt idx="11">
                  <c:v>1533</c:v>
                </c:pt>
                <c:pt idx="12">
                  <c:v>1534</c:v>
                </c:pt>
                <c:pt idx="13">
                  <c:v>1535</c:v>
                </c:pt>
                <c:pt idx="14">
                  <c:v>1536</c:v>
                </c:pt>
                <c:pt idx="15">
                  <c:v>1537</c:v>
                </c:pt>
                <c:pt idx="16">
                  <c:v>1538</c:v>
                </c:pt>
                <c:pt idx="17">
                  <c:v>1539</c:v>
                </c:pt>
                <c:pt idx="18">
                  <c:v>1540</c:v>
                </c:pt>
                <c:pt idx="19">
                  <c:v>1541</c:v>
                </c:pt>
                <c:pt idx="20">
                  <c:v>1542</c:v>
                </c:pt>
                <c:pt idx="21">
                  <c:v>1543</c:v>
                </c:pt>
                <c:pt idx="22">
                  <c:v>1544</c:v>
                </c:pt>
                <c:pt idx="23">
                  <c:v>1545</c:v>
                </c:pt>
                <c:pt idx="24">
                  <c:v>1546</c:v>
                </c:pt>
                <c:pt idx="25">
                  <c:v>1547</c:v>
                </c:pt>
                <c:pt idx="26">
                  <c:v>1548</c:v>
                </c:pt>
                <c:pt idx="27">
                  <c:v>1549</c:v>
                </c:pt>
                <c:pt idx="28">
                  <c:v>1550</c:v>
                </c:pt>
                <c:pt idx="29">
                  <c:v>1551</c:v>
                </c:pt>
                <c:pt idx="30">
                  <c:v>1552</c:v>
                </c:pt>
                <c:pt idx="31">
                  <c:v>1553</c:v>
                </c:pt>
                <c:pt idx="32">
                  <c:v>1554</c:v>
                </c:pt>
                <c:pt idx="33">
                  <c:v>1555</c:v>
                </c:pt>
                <c:pt idx="34">
                  <c:v>1556</c:v>
                </c:pt>
                <c:pt idx="35">
                  <c:v>1557</c:v>
                </c:pt>
                <c:pt idx="36">
                  <c:v>1558</c:v>
                </c:pt>
                <c:pt idx="37">
                  <c:v>1559</c:v>
                </c:pt>
                <c:pt idx="38">
                  <c:v>1560</c:v>
                </c:pt>
                <c:pt idx="39">
                  <c:v>1561</c:v>
                </c:pt>
                <c:pt idx="40">
                  <c:v>1562</c:v>
                </c:pt>
                <c:pt idx="41">
                  <c:v>1563</c:v>
                </c:pt>
                <c:pt idx="42">
                  <c:v>1564</c:v>
                </c:pt>
                <c:pt idx="43">
                  <c:v>1565</c:v>
                </c:pt>
                <c:pt idx="44">
                  <c:v>1566</c:v>
                </c:pt>
                <c:pt idx="45">
                  <c:v>1567</c:v>
                </c:pt>
                <c:pt idx="46">
                  <c:v>1568</c:v>
                </c:pt>
                <c:pt idx="47">
                  <c:v>1569</c:v>
                </c:pt>
                <c:pt idx="48">
                  <c:v>1570</c:v>
                </c:pt>
                <c:pt idx="49">
                  <c:v>1571</c:v>
                </c:pt>
                <c:pt idx="50">
                  <c:v>1572</c:v>
                </c:pt>
                <c:pt idx="51">
                  <c:v>1573</c:v>
                </c:pt>
                <c:pt idx="52">
                  <c:v>1574</c:v>
                </c:pt>
                <c:pt idx="53">
                  <c:v>1575</c:v>
                </c:pt>
                <c:pt idx="54">
                  <c:v>1576</c:v>
                </c:pt>
                <c:pt idx="55">
                  <c:v>1577</c:v>
                </c:pt>
                <c:pt idx="56">
                  <c:v>1578</c:v>
                </c:pt>
                <c:pt idx="57">
                  <c:v>1579</c:v>
                </c:pt>
                <c:pt idx="58">
                  <c:v>1580</c:v>
                </c:pt>
                <c:pt idx="59">
                  <c:v>1581</c:v>
                </c:pt>
                <c:pt idx="60">
                  <c:v>1582</c:v>
                </c:pt>
                <c:pt idx="61">
                  <c:v>1583</c:v>
                </c:pt>
                <c:pt idx="62">
                  <c:v>1584</c:v>
                </c:pt>
                <c:pt idx="63">
                  <c:v>1585</c:v>
                </c:pt>
                <c:pt idx="64">
                  <c:v>1586</c:v>
                </c:pt>
                <c:pt idx="65">
                  <c:v>1587</c:v>
                </c:pt>
                <c:pt idx="66">
                  <c:v>1588</c:v>
                </c:pt>
                <c:pt idx="67">
                  <c:v>1589</c:v>
                </c:pt>
                <c:pt idx="68">
                  <c:v>1590</c:v>
                </c:pt>
                <c:pt idx="69">
                  <c:v>1591</c:v>
                </c:pt>
                <c:pt idx="70">
                  <c:v>1592</c:v>
                </c:pt>
                <c:pt idx="71">
                  <c:v>1593</c:v>
                </c:pt>
                <c:pt idx="72">
                  <c:v>1594</c:v>
                </c:pt>
                <c:pt idx="73">
                  <c:v>1595</c:v>
                </c:pt>
                <c:pt idx="74">
                  <c:v>1596</c:v>
                </c:pt>
                <c:pt idx="75">
                  <c:v>1597</c:v>
                </c:pt>
                <c:pt idx="76">
                  <c:v>1598</c:v>
                </c:pt>
                <c:pt idx="77">
                  <c:v>1599</c:v>
                </c:pt>
                <c:pt idx="78">
                  <c:v>1600</c:v>
                </c:pt>
                <c:pt idx="79">
                  <c:v>1601</c:v>
                </c:pt>
                <c:pt idx="80">
                  <c:v>1602</c:v>
                </c:pt>
                <c:pt idx="81">
                  <c:v>1603</c:v>
                </c:pt>
                <c:pt idx="82">
                  <c:v>1604</c:v>
                </c:pt>
                <c:pt idx="83">
                  <c:v>1605</c:v>
                </c:pt>
                <c:pt idx="84">
                  <c:v>1606</c:v>
                </c:pt>
                <c:pt idx="85">
                  <c:v>1607</c:v>
                </c:pt>
                <c:pt idx="86">
                  <c:v>1608</c:v>
                </c:pt>
                <c:pt idx="87">
                  <c:v>1609</c:v>
                </c:pt>
                <c:pt idx="88">
                  <c:v>1610</c:v>
                </c:pt>
                <c:pt idx="89">
                  <c:v>1611</c:v>
                </c:pt>
                <c:pt idx="90">
                  <c:v>1612</c:v>
                </c:pt>
                <c:pt idx="91">
                  <c:v>1613</c:v>
                </c:pt>
                <c:pt idx="92">
                  <c:v>1614</c:v>
                </c:pt>
                <c:pt idx="93">
                  <c:v>1615</c:v>
                </c:pt>
                <c:pt idx="94">
                  <c:v>1616</c:v>
                </c:pt>
                <c:pt idx="95">
                  <c:v>1617</c:v>
                </c:pt>
                <c:pt idx="96">
                  <c:v>1618</c:v>
                </c:pt>
                <c:pt idx="97">
                  <c:v>1619</c:v>
                </c:pt>
                <c:pt idx="98">
                  <c:v>1620</c:v>
                </c:pt>
                <c:pt idx="99">
                  <c:v>1621</c:v>
                </c:pt>
                <c:pt idx="100">
                  <c:v>1622</c:v>
                </c:pt>
                <c:pt idx="101">
                  <c:v>1623</c:v>
                </c:pt>
                <c:pt idx="102">
                  <c:v>1624</c:v>
                </c:pt>
                <c:pt idx="103">
                  <c:v>1625</c:v>
                </c:pt>
                <c:pt idx="104">
                  <c:v>1626</c:v>
                </c:pt>
                <c:pt idx="105">
                  <c:v>1627</c:v>
                </c:pt>
                <c:pt idx="106">
                  <c:v>1628</c:v>
                </c:pt>
                <c:pt idx="107">
                  <c:v>1629</c:v>
                </c:pt>
                <c:pt idx="108">
                  <c:v>1630</c:v>
                </c:pt>
                <c:pt idx="109">
                  <c:v>1631</c:v>
                </c:pt>
                <c:pt idx="110">
                  <c:v>1632</c:v>
                </c:pt>
                <c:pt idx="111">
                  <c:v>1633</c:v>
                </c:pt>
                <c:pt idx="112">
                  <c:v>1634</c:v>
                </c:pt>
                <c:pt idx="113">
                  <c:v>1635</c:v>
                </c:pt>
                <c:pt idx="114">
                  <c:v>1636</c:v>
                </c:pt>
                <c:pt idx="115">
                  <c:v>1637</c:v>
                </c:pt>
                <c:pt idx="116">
                  <c:v>1638</c:v>
                </c:pt>
                <c:pt idx="117">
                  <c:v>1639</c:v>
                </c:pt>
                <c:pt idx="118">
                  <c:v>1640</c:v>
                </c:pt>
                <c:pt idx="119">
                  <c:v>1641</c:v>
                </c:pt>
                <c:pt idx="120">
                  <c:v>1642</c:v>
                </c:pt>
                <c:pt idx="121">
                  <c:v>1643</c:v>
                </c:pt>
                <c:pt idx="122">
                  <c:v>1644</c:v>
                </c:pt>
                <c:pt idx="123">
                  <c:v>1645</c:v>
                </c:pt>
                <c:pt idx="124">
                  <c:v>1646</c:v>
                </c:pt>
                <c:pt idx="125">
                  <c:v>1647</c:v>
                </c:pt>
                <c:pt idx="126">
                  <c:v>1648</c:v>
                </c:pt>
                <c:pt idx="127">
                  <c:v>1649</c:v>
                </c:pt>
                <c:pt idx="128">
                  <c:v>1650</c:v>
                </c:pt>
                <c:pt idx="129">
                  <c:v>1651</c:v>
                </c:pt>
                <c:pt idx="130">
                  <c:v>1652</c:v>
                </c:pt>
                <c:pt idx="131">
                  <c:v>1653</c:v>
                </c:pt>
                <c:pt idx="132">
                  <c:v>1654</c:v>
                </c:pt>
                <c:pt idx="133">
                  <c:v>1655</c:v>
                </c:pt>
                <c:pt idx="134">
                  <c:v>1656</c:v>
                </c:pt>
                <c:pt idx="135">
                  <c:v>1657</c:v>
                </c:pt>
                <c:pt idx="136">
                  <c:v>1658</c:v>
                </c:pt>
                <c:pt idx="137">
                  <c:v>1659</c:v>
                </c:pt>
                <c:pt idx="138">
                  <c:v>1660</c:v>
                </c:pt>
                <c:pt idx="139">
                  <c:v>1661</c:v>
                </c:pt>
                <c:pt idx="140">
                  <c:v>1662</c:v>
                </c:pt>
                <c:pt idx="141">
                  <c:v>1663</c:v>
                </c:pt>
                <c:pt idx="142">
                  <c:v>1664</c:v>
                </c:pt>
                <c:pt idx="143">
                  <c:v>1665</c:v>
                </c:pt>
                <c:pt idx="144">
                  <c:v>1666</c:v>
                </c:pt>
                <c:pt idx="145">
                  <c:v>1667</c:v>
                </c:pt>
                <c:pt idx="146">
                  <c:v>1668</c:v>
                </c:pt>
                <c:pt idx="147">
                  <c:v>1669</c:v>
                </c:pt>
                <c:pt idx="148">
                  <c:v>1670</c:v>
                </c:pt>
                <c:pt idx="149">
                  <c:v>1671</c:v>
                </c:pt>
                <c:pt idx="150">
                  <c:v>1672</c:v>
                </c:pt>
                <c:pt idx="151">
                  <c:v>1673</c:v>
                </c:pt>
                <c:pt idx="152">
                  <c:v>1674</c:v>
                </c:pt>
                <c:pt idx="153">
                  <c:v>1675</c:v>
                </c:pt>
                <c:pt idx="154">
                  <c:v>1676</c:v>
                </c:pt>
                <c:pt idx="155">
                  <c:v>1677</c:v>
                </c:pt>
                <c:pt idx="156">
                  <c:v>1678</c:v>
                </c:pt>
                <c:pt idx="157">
                  <c:v>1679</c:v>
                </c:pt>
                <c:pt idx="158">
                  <c:v>1680</c:v>
                </c:pt>
                <c:pt idx="159">
                  <c:v>1681</c:v>
                </c:pt>
                <c:pt idx="160">
                  <c:v>1682</c:v>
                </c:pt>
                <c:pt idx="161">
                  <c:v>1683</c:v>
                </c:pt>
                <c:pt idx="162">
                  <c:v>1684</c:v>
                </c:pt>
                <c:pt idx="163">
                  <c:v>1685</c:v>
                </c:pt>
                <c:pt idx="164">
                  <c:v>1686</c:v>
                </c:pt>
                <c:pt idx="165">
                  <c:v>1687</c:v>
                </c:pt>
                <c:pt idx="166">
                  <c:v>1688</c:v>
                </c:pt>
                <c:pt idx="167">
                  <c:v>1689</c:v>
                </c:pt>
                <c:pt idx="168">
                  <c:v>1690</c:v>
                </c:pt>
                <c:pt idx="169">
                  <c:v>1691</c:v>
                </c:pt>
                <c:pt idx="170">
                  <c:v>1692</c:v>
                </c:pt>
                <c:pt idx="171">
                  <c:v>1693</c:v>
                </c:pt>
                <c:pt idx="172">
                  <c:v>1694</c:v>
                </c:pt>
                <c:pt idx="173">
                  <c:v>1695</c:v>
                </c:pt>
                <c:pt idx="174">
                  <c:v>1696</c:v>
                </c:pt>
                <c:pt idx="175">
                  <c:v>1697</c:v>
                </c:pt>
                <c:pt idx="176">
                  <c:v>1698</c:v>
                </c:pt>
                <c:pt idx="177">
                  <c:v>1699</c:v>
                </c:pt>
                <c:pt idx="178">
                  <c:v>1700</c:v>
                </c:pt>
                <c:pt idx="179">
                  <c:v>1701</c:v>
                </c:pt>
                <c:pt idx="180">
                  <c:v>1702</c:v>
                </c:pt>
                <c:pt idx="181">
                  <c:v>1703</c:v>
                </c:pt>
                <c:pt idx="182">
                  <c:v>1704</c:v>
                </c:pt>
                <c:pt idx="183">
                  <c:v>1705</c:v>
                </c:pt>
                <c:pt idx="184">
                  <c:v>1706</c:v>
                </c:pt>
                <c:pt idx="185">
                  <c:v>1707</c:v>
                </c:pt>
                <c:pt idx="186">
                  <c:v>1708</c:v>
                </c:pt>
                <c:pt idx="187">
                  <c:v>1709</c:v>
                </c:pt>
                <c:pt idx="188">
                  <c:v>1710</c:v>
                </c:pt>
                <c:pt idx="189">
                  <c:v>1711</c:v>
                </c:pt>
                <c:pt idx="190">
                  <c:v>1712</c:v>
                </c:pt>
                <c:pt idx="191">
                  <c:v>1713</c:v>
                </c:pt>
                <c:pt idx="192">
                  <c:v>1714</c:v>
                </c:pt>
                <c:pt idx="193">
                  <c:v>1715</c:v>
                </c:pt>
                <c:pt idx="194">
                  <c:v>1716</c:v>
                </c:pt>
                <c:pt idx="195">
                  <c:v>1717</c:v>
                </c:pt>
                <c:pt idx="196">
                  <c:v>1718</c:v>
                </c:pt>
                <c:pt idx="197">
                  <c:v>1719</c:v>
                </c:pt>
                <c:pt idx="198">
                  <c:v>1720</c:v>
                </c:pt>
                <c:pt idx="199">
                  <c:v>1721</c:v>
                </c:pt>
                <c:pt idx="200">
                  <c:v>1722</c:v>
                </c:pt>
                <c:pt idx="201">
                  <c:v>1723</c:v>
                </c:pt>
                <c:pt idx="202">
                  <c:v>1724</c:v>
                </c:pt>
                <c:pt idx="203">
                  <c:v>1725</c:v>
                </c:pt>
                <c:pt idx="204">
                  <c:v>1726</c:v>
                </c:pt>
                <c:pt idx="205">
                  <c:v>1727</c:v>
                </c:pt>
                <c:pt idx="206">
                  <c:v>1728</c:v>
                </c:pt>
                <c:pt idx="207">
                  <c:v>1729</c:v>
                </c:pt>
                <c:pt idx="208">
                  <c:v>1730</c:v>
                </c:pt>
                <c:pt idx="209">
                  <c:v>1731</c:v>
                </c:pt>
                <c:pt idx="210">
                  <c:v>1732</c:v>
                </c:pt>
                <c:pt idx="211">
                  <c:v>1733</c:v>
                </c:pt>
                <c:pt idx="212">
                  <c:v>1734</c:v>
                </c:pt>
                <c:pt idx="213">
                  <c:v>1735</c:v>
                </c:pt>
                <c:pt idx="214">
                  <c:v>1736</c:v>
                </c:pt>
                <c:pt idx="215">
                  <c:v>1737</c:v>
                </c:pt>
                <c:pt idx="216">
                  <c:v>1738</c:v>
                </c:pt>
                <c:pt idx="217">
                  <c:v>1739</c:v>
                </c:pt>
                <c:pt idx="218">
                  <c:v>1740</c:v>
                </c:pt>
                <c:pt idx="219">
                  <c:v>1741</c:v>
                </c:pt>
                <c:pt idx="220">
                  <c:v>1742</c:v>
                </c:pt>
                <c:pt idx="221">
                  <c:v>1743</c:v>
                </c:pt>
                <c:pt idx="222">
                  <c:v>1744</c:v>
                </c:pt>
                <c:pt idx="223">
                  <c:v>1745</c:v>
                </c:pt>
                <c:pt idx="224">
                  <c:v>1746</c:v>
                </c:pt>
                <c:pt idx="225">
                  <c:v>1747</c:v>
                </c:pt>
                <c:pt idx="226">
                  <c:v>1748</c:v>
                </c:pt>
                <c:pt idx="227">
                  <c:v>1749</c:v>
                </c:pt>
                <c:pt idx="228">
                  <c:v>1750</c:v>
                </c:pt>
                <c:pt idx="229">
                  <c:v>1751</c:v>
                </c:pt>
                <c:pt idx="230">
                  <c:v>1752</c:v>
                </c:pt>
                <c:pt idx="231">
                  <c:v>1753</c:v>
                </c:pt>
                <c:pt idx="232">
                  <c:v>1754</c:v>
                </c:pt>
                <c:pt idx="233">
                  <c:v>1755</c:v>
                </c:pt>
                <c:pt idx="234">
                  <c:v>1756</c:v>
                </c:pt>
                <c:pt idx="235">
                  <c:v>1757</c:v>
                </c:pt>
                <c:pt idx="236">
                  <c:v>1758</c:v>
                </c:pt>
                <c:pt idx="237">
                  <c:v>1759</c:v>
                </c:pt>
                <c:pt idx="238">
                  <c:v>1760</c:v>
                </c:pt>
                <c:pt idx="239">
                  <c:v>1761</c:v>
                </c:pt>
                <c:pt idx="240">
                  <c:v>1762</c:v>
                </c:pt>
                <c:pt idx="241">
                  <c:v>1763</c:v>
                </c:pt>
                <c:pt idx="242">
                  <c:v>1764</c:v>
                </c:pt>
                <c:pt idx="243">
                  <c:v>1765</c:v>
                </c:pt>
                <c:pt idx="244">
                  <c:v>1766</c:v>
                </c:pt>
                <c:pt idx="245">
                  <c:v>1767</c:v>
                </c:pt>
                <c:pt idx="246">
                  <c:v>1768</c:v>
                </c:pt>
                <c:pt idx="247">
                  <c:v>1769</c:v>
                </c:pt>
                <c:pt idx="248">
                  <c:v>1770</c:v>
                </c:pt>
                <c:pt idx="249">
                  <c:v>1771</c:v>
                </c:pt>
                <c:pt idx="250">
                  <c:v>1772</c:v>
                </c:pt>
                <c:pt idx="251">
                  <c:v>1773</c:v>
                </c:pt>
                <c:pt idx="252">
                  <c:v>1774</c:v>
                </c:pt>
                <c:pt idx="253">
                  <c:v>1775</c:v>
                </c:pt>
                <c:pt idx="254">
                  <c:v>1776</c:v>
                </c:pt>
                <c:pt idx="255">
                  <c:v>1777</c:v>
                </c:pt>
                <c:pt idx="256">
                  <c:v>1778</c:v>
                </c:pt>
                <c:pt idx="257">
                  <c:v>1779</c:v>
                </c:pt>
                <c:pt idx="258">
                  <c:v>1780</c:v>
                </c:pt>
                <c:pt idx="259">
                  <c:v>1781</c:v>
                </c:pt>
                <c:pt idx="260">
                  <c:v>1782</c:v>
                </c:pt>
                <c:pt idx="261">
                  <c:v>1783</c:v>
                </c:pt>
                <c:pt idx="262">
                  <c:v>1784</c:v>
                </c:pt>
                <c:pt idx="263">
                  <c:v>1785</c:v>
                </c:pt>
                <c:pt idx="264">
                  <c:v>1786</c:v>
                </c:pt>
                <c:pt idx="265">
                  <c:v>1787</c:v>
                </c:pt>
                <c:pt idx="266">
                  <c:v>1788</c:v>
                </c:pt>
                <c:pt idx="267">
                  <c:v>1789</c:v>
                </c:pt>
                <c:pt idx="268">
                  <c:v>1790</c:v>
                </c:pt>
                <c:pt idx="269">
                  <c:v>1791</c:v>
                </c:pt>
                <c:pt idx="270">
                  <c:v>1792</c:v>
                </c:pt>
                <c:pt idx="271">
                  <c:v>1793</c:v>
                </c:pt>
                <c:pt idx="272">
                  <c:v>1794</c:v>
                </c:pt>
                <c:pt idx="273">
                  <c:v>1795</c:v>
                </c:pt>
                <c:pt idx="274">
                  <c:v>1796</c:v>
                </c:pt>
                <c:pt idx="275">
                  <c:v>1797</c:v>
                </c:pt>
                <c:pt idx="276">
                  <c:v>1798</c:v>
                </c:pt>
                <c:pt idx="277">
                  <c:v>1799</c:v>
                </c:pt>
                <c:pt idx="278">
                  <c:v>1800</c:v>
                </c:pt>
                <c:pt idx="279">
                  <c:v>1801</c:v>
                </c:pt>
                <c:pt idx="280">
                  <c:v>1802</c:v>
                </c:pt>
                <c:pt idx="281">
                  <c:v>1803</c:v>
                </c:pt>
                <c:pt idx="282">
                  <c:v>1804</c:v>
                </c:pt>
                <c:pt idx="283">
                  <c:v>1805</c:v>
                </c:pt>
                <c:pt idx="284">
                  <c:v>1806</c:v>
                </c:pt>
                <c:pt idx="285">
                  <c:v>1807</c:v>
                </c:pt>
                <c:pt idx="286">
                  <c:v>1808</c:v>
                </c:pt>
                <c:pt idx="287">
                  <c:v>1809</c:v>
                </c:pt>
                <c:pt idx="288">
                  <c:v>1810</c:v>
                </c:pt>
                <c:pt idx="289">
                  <c:v>1811</c:v>
                </c:pt>
                <c:pt idx="290">
                  <c:v>1812</c:v>
                </c:pt>
                <c:pt idx="291">
                  <c:v>1813</c:v>
                </c:pt>
                <c:pt idx="292">
                  <c:v>1814</c:v>
                </c:pt>
                <c:pt idx="293">
                  <c:v>1815</c:v>
                </c:pt>
                <c:pt idx="294">
                  <c:v>1816</c:v>
                </c:pt>
                <c:pt idx="295">
                  <c:v>1817</c:v>
                </c:pt>
                <c:pt idx="296">
                  <c:v>1818</c:v>
                </c:pt>
                <c:pt idx="297">
                  <c:v>1819</c:v>
                </c:pt>
                <c:pt idx="298">
                  <c:v>1820</c:v>
                </c:pt>
                <c:pt idx="299">
                  <c:v>1821</c:v>
                </c:pt>
                <c:pt idx="300">
                  <c:v>1822</c:v>
                </c:pt>
                <c:pt idx="301">
                  <c:v>1823</c:v>
                </c:pt>
                <c:pt idx="302">
                  <c:v>1824</c:v>
                </c:pt>
                <c:pt idx="303">
                  <c:v>1825</c:v>
                </c:pt>
                <c:pt idx="304">
                  <c:v>1826</c:v>
                </c:pt>
                <c:pt idx="305">
                  <c:v>1827</c:v>
                </c:pt>
                <c:pt idx="306">
                  <c:v>1828</c:v>
                </c:pt>
                <c:pt idx="307">
                  <c:v>1829</c:v>
                </c:pt>
                <c:pt idx="308">
                  <c:v>1830</c:v>
                </c:pt>
                <c:pt idx="309">
                  <c:v>1831</c:v>
                </c:pt>
                <c:pt idx="310">
                  <c:v>1832</c:v>
                </c:pt>
                <c:pt idx="311">
                  <c:v>1833</c:v>
                </c:pt>
                <c:pt idx="312">
                  <c:v>1834</c:v>
                </c:pt>
                <c:pt idx="313">
                  <c:v>1835</c:v>
                </c:pt>
                <c:pt idx="314">
                  <c:v>1836</c:v>
                </c:pt>
                <c:pt idx="315">
                  <c:v>1837</c:v>
                </c:pt>
                <c:pt idx="316">
                  <c:v>1838</c:v>
                </c:pt>
                <c:pt idx="317">
                  <c:v>1839</c:v>
                </c:pt>
                <c:pt idx="318">
                  <c:v>1840</c:v>
                </c:pt>
                <c:pt idx="319">
                  <c:v>1841</c:v>
                </c:pt>
                <c:pt idx="320">
                  <c:v>1842</c:v>
                </c:pt>
                <c:pt idx="321">
                  <c:v>1843</c:v>
                </c:pt>
                <c:pt idx="322">
                  <c:v>1844</c:v>
                </c:pt>
                <c:pt idx="323">
                  <c:v>1845</c:v>
                </c:pt>
                <c:pt idx="324">
                  <c:v>1846</c:v>
                </c:pt>
                <c:pt idx="325">
                  <c:v>1847</c:v>
                </c:pt>
                <c:pt idx="326">
                  <c:v>1848</c:v>
                </c:pt>
                <c:pt idx="327">
                  <c:v>1849</c:v>
                </c:pt>
                <c:pt idx="328">
                  <c:v>1850</c:v>
                </c:pt>
                <c:pt idx="329">
                  <c:v>1851</c:v>
                </c:pt>
                <c:pt idx="330">
                  <c:v>1852</c:v>
                </c:pt>
                <c:pt idx="331">
                  <c:v>1853</c:v>
                </c:pt>
                <c:pt idx="332">
                  <c:v>1854</c:v>
                </c:pt>
                <c:pt idx="333">
                  <c:v>1855</c:v>
                </c:pt>
                <c:pt idx="334">
                  <c:v>1856</c:v>
                </c:pt>
                <c:pt idx="335">
                  <c:v>1857</c:v>
                </c:pt>
                <c:pt idx="336">
                  <c:v>1858</c:v>
                </c:pt>
                <c:pt idx="337">
                  <c:v>1859</c:v>
                </c:pt>
                <c:pt idx="338">
                  <c:v>1860</c:v>
                </c:pt>
                <c:pt idx="339">
                  <c:v>1861</c:v>
                </c:pt>
                <c:pt idx="340">
                  <c:v>1862</c:v>
                </c:pt>
                <c:pt idx="341">
                  <c:v>1863</c:v>
                </c:pt>
                <c:pt idx="342">
                  <c:v>1864</c:v>
                </c:pt>
                <c:pt idx="343">
                  <c:v>1865</c:v>
                </c:pt>
                <c:pt idx="344">
                  <c:v>1866</c:v>
                </c:pt>
                <c:pt idx="345">
                  <c:v>1867</c:v>
                </c:pt>
                <c:pt idx="346">
                  <c:v>1868</c:v>
                </c:pt>
                <c:pt idx="347">
                  <c:v>1869</c:v>
                </c:pt>
                <c:pt idx="348">
                  <c:v>1870</c:v>
                </c:pt>
                <c:pt idx="349">
                  <c:v>1871</c:v>
                </c:pt>
                <c:pt idx="350">
                  <c:v>1872</c:v>
                </c:pt>
                <c:pt idx="351">
                  <c:v>1873</c:v>
                </c:pt>
                <c:pt idx="352">
                  <c:v>1874</c:v>
                </c:pt>
                <c:pt idx="353">
                  <c:v>1875</c:v>
                </c:pt>
                <c:pt idx="354">
                  <c:v>1876</c:v>
                </c:pt>
                <c:pt idx="355">
                  <c:v>1877</c:v>
                </c:pt>
                <c:pt idx="356">
                  <c:v>1878</c:v>
                </c:pt>
                <c:pt idx="357">
                  <c:v>1879</c:v>
                </c:pt>
                <c:pt idx="358">
                  <c:v>1880</c:v>
                </c:pt>
                <c:pt idx="359">
                  <c:v>1881</c:v>
                </c:pt>
                <c:pt idx="360">
                  <c:v>1882</c:v>
                </c:pt>
                <c:pt idx="361">
                  <c:v>1883</c:v>
                </c:pt>
                <c:pt idx="362">
                  <c:v>1884</c:v>
                </c:pt>
                <c:pt idx="363">
                  <c:v>1885</c:v>
                </c:pt>
                <c:pt idx="364">
                  <c:v>1886</c:v>
                </c:pt>
                <c:pt idx="365">
                  <c:v>1887</c:v>
                </c:pt>
                <c:pt idx="366">
                  <c:v>1888</c:v>
                </c:pt>
                <c:pt idx="367">
                  <c:v>1889</c:v>
                </c:pt>
                <c:pt idx="368">
                  <c:v>1890</c:v>
                </c:pt>
                <c:pt idx="369">
                  <c:v>1891</c:v>
                </c:pt>
                <c:pt idx="370">
                  <c:v>1892</c:v>
                </c:pt>
                <c:pt idx="371">
                  <c:v>1893</c:v>
                </c:pt>
                <c:pt idx="372">
                  <c:v>1894</c:v>
                </c:pt>
                <c:pt idx="373">
                  <c:v>1895</c:v>
                </c:pt>
                <c:pt idx="374">
                  <c:v>1896</c:v>
                </c:pt>
                <c:pt idx="375">
                  <c:v>1897</c:v>
                </c:pt>
                <c:pt idx="376">
                  <c:v>1898</c:v>
                </c:pt>
                <c:pt idx="377">
                  <c:v>1899</c:v>
                </c:pt>
                <c:pt idx="378">
                  <c:v>1900</c:v>
                </c:pt>
                <c:pt idx="379">
                  <c:v>1901</c:v>
                </c:pt>
                <c:pt idx="380">
                  <c:v>1902</c:v>
                </c:pt>
                <c:pt idx="381">
                  <c:v>1903</c:v>
                </c:pt>
                <c:pt idx="382">
                  <c:v>1904</c:v>
                </c:pt>
                <c:pt idx="383">
                  <c:v>1905</c:v>
                </c:pt>
                <c:pt idx="384">
                  <c:v>1906</c:v>
                </c:pt>
                <c:pt idx="385">
                  <c:v>1907</c:v>
                </c:pt>
                <c:pt idx="386">
                  <c:v>1908</c:v>
                </c:pt>
                <c:pt idx="387">
                  <c:v>1909</c:v>
                </c:pt>
                <c:pt idx="388">
                  <c:v>1910</c:v>
                </c:pt>
                <c:pt idx="389">
                  <c:v>1911</c:v>
                </c:pt>
                <c:pt idx="390">
                  <c:v>1912</c:v>
                </c:pt>
                <c:pt idx="391">
                  <c:v>1913</c:v>
                </c:pt>
                <c:pt idx="392">
                  <c:v>1914</c:v>
                </c:pt>
                <c:pt idx="393">
                  <c:v>1915</c:v>
                </c:pt>
              </c:numCache>
            </c:numRef>
          </c:xVal>
          <c:yVal>
            <c:numRef>
              <c:f>Graph!$C$1524:$C$1915</c:f>
              <c:numCache>
                <c:formatCode>General</c:formatCode>
                <c:ptCount val="392"/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C9-467A-9D5E-D47B21F8C69F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Graph!$A$1523:$A$1916</c:f>
              <c:numCache>
                <c:formatCode>General</c:formatCode>
                <c:ptCount val="394"/>
                <c:pt idx="0">
                  <c:v>1522</c:v>
                </c:pt>
                <c:pt idx="1">
                  <c:v>1523</c:v>
                </c:pt>
                <c:pt idx="2">
                  <c:v>1524</c:v>
                </c:pt>
                <c:pt idx="3">
                  <c:v>1525</c:v>
                </c:pt>
                <c:pt idx="4">
                  <c:v>1526</c:v>
                </c:pt>
                <c:pt idx="5">
                  <c:v>1527</c:v>
                </c:pt>
                <c:pt idx="6">
                  <c:v>1528</c:v>
                </c:pt>
                <c:pt idx="7">
                  <c:v>1529</c:v>
                </c:pt>
                <c:pt idx="8">
                  <c:v>1530</c:v>
                </c:pt>
                <c:pt idx="9">
                  <c:v>1531</c:v>
                </c:pt>
                <c:pt idx="10">
                  <c:v>1532</c:v>
                </c:pt>
                <c:pt idx="11">
                  <c:v>1533</c:v>
                </c:pt>
                <c:pt idx="12">
                  <c:v>1534</c:v>
                </c:pt>
                <c:pt idx="13">
                  <c:v>1535</c:v>
                </c:pt>
                <c:pt idx="14">
                  <c:v>1536</c:v>
                </c:pt>
                <c:pt idx="15">
                  <c:v>1537</c:v>
                </c:pt>
                <c:pt idx="16">
                  <c:v>1538</c:v>
                </c:pt>
                <c:pt idx="17">
                  <c:v>1539</c:v>
                </c:pt>
                <c:pt idx="18">
                  <c:v>1540</c:v>
                </c:pt>
                <c:pt idx="19">
                  <c:v>1541</c:v>
                </c:pt>
                <c:pt idx="20">
                  <c:v>1542</c:v>
                </c:pt>
                <c:pt idx="21">
                  <c:v>1543</c:v>
                </c:pt>
                <c:pt idx="22">
                  <c:v>1544</c:v>
                </c:pt>
                <c:pt idx="23">
                  <c:v>1545</c:v>
                </c:pt>
                <c:pt idx="24">
                  <c:v>1546</c:v>
                </c:pt>
                <c:pt idx="25">
                  <c:v>1547</c:v>
                </c:pt>
                <c:pt idx="26">
                  <c:v>1548</c:v>
                </c:pt>
                <c:pt idx="27">
                  <c:v>1549</c:v>
                </c:pt>
                <c:pt idx="28">
                  <c:v>1550</c:v>
                </c:pt>
                <c:pt idx="29">
                  <c:v>1551</c:v>
                </c:pt>
                <c:pt idx="30">
                  <c:v>1552</c:v>
                </c:pt>
                <c:pt idx="31">
                  <c:v>1553</c:v>
                </c:pt>
                <c:pt idx="32">
                  <c:v>1554</c:v>
                </c:pt>
                <c:pt idx="33">
                  <c:v>1555</c:v>
                </c:pt>
                <c:pt idx="34">
                  <c:v>1556</c:v>
                </c:pt>
                <c:pt idx="35">
                  <c:v>1557</c:v>
                </c:pt>
                <c:pt idx="36">
                  <c:v>1558</c:v>
                </c:pt>
                <c:pt idx="37">
                  <c:v>1559</c:v>
                </c:pt>
                <c:pt idx="38">
                  <c:v>1560</c:v>
                </c:pt>
                <c:pt idx="39">
                  <c:v>1561</c:v>
                </c:pt>
                <c:pt idx="40">
                  <c:v>1562</c:v>
                </c:pt>
                <c:pt idx="41">
                  <c:v>1563</c:v>
                </c:pt>
                <c:pt idx="42">
                  <c:v>1564</c:v>
                </c:pt>
                <c:pt idx="43">
                  <c:v>1565</c:v>
                </c:pt>
                <c:pt idx="44">
                  <c:v>1566</c:v>
                </c:pt>
                <c:pt idx="45">
                  <c:v>1567</c:v>
                </c:pt>
                <c:pt idx="46">
                  <c:v>1568</c:v>
                </c:pt>
                <c:pt idx="47">
                  <c:v>1569</c:v>
                </c:pt>
                <c:pt idx="48">
                  <c:v>1570</c:v>
                </c:pt>
                <c:pt idx="49">
                  <c:v>1571</c:v>
                </c:pt>
                <c:pt idx="50">
                  <c:v>1572</c:v>
                </c:pt>
                <c:pt idx="51">
                  <c:v>1573</c:v>
                </c:pt>
                <c:pt idx="52">
                  <c:v>1574</c:v>
                </c:pt>
                <c:pt idx="53">
                  <c:v>1575</c:v>
                </c:pt>
                <c:pt idx="54">
                  <c:v>1576</c:v>
                </c:pt>
                <c:pt idx="55">
                  <c:v>1577</c:v>
                </c:pt>
                <c:pt idx="56">
                  <c:v>1578</c:v>
                </c:pt>
                <c:pt idx="57">
                  <c:v>1579</c:v>
                </c:pt>
                <c:pt idx="58">
                  <c:v>1580</c:v>
                </c:pt>
                <c:pt idx="59">
                  <c:v>1581</c:v>
                </c:pt>
                <c:pt idx="60">
                  <c:v>1582</c:v>
                </c:pt>
                <c:pt idx="61">
                  <c:v>1583</c:v>
                </c:pt>
                <c:pt idx="62">
                  <c:v>1584</c:v>
                </c:pt>
                <c:pt idx="63">
                  <c:v>1585</c:v>
                </c:pt>
                <c:pt idx="64">
                  <c:v>1586</c:v>
                </c:pt>
                <c:pt idx="65">
                  <c:v>1587</c:v>
                </c:pt>
                <c:pt idx="66">
                  <c:v>1588</c:v>
                </c:pt>
                <c:pt idx="67">
                  <c:v>1589</c:v>
                </c:pt>
                <c:pt idx="68">
                  <c:v>1590</c:v>
                </c:pt>
                <c:pt idx="69">
                  <c:v>1591</c:v>
                </c:pt>
                <c:pt idx="70">
                  <c:v>1592</c:v>
                </c:pt>
                <c:pt idx="71">
                  <c:v>1593</c:v>
                </c:pt>
                <c:pt idx="72">
                  <c:v>1594</c:v>
                </c:pt>
                <c:pt idx="73">
                  <c:v>1595</c:v>
                </c:pt>
                <c:pt idx="74">
                  <c:v>1596</c:v>
                </c:pt>
                <c:pt idx="75">
                  <c:v>1597</c:v>
                </c:pt>
                <c:pt idx="76">
                  <c:v>1598</c:v>
                </c:pt>
                <c:pt idx="77">
                  <c:v>1599</c:v>
                </c:pt>
                <c:pt idx="78">
                  <c:v>1600</c:v>
                </c:pt>
                <c:pt idx="79">
                  <c:v>1601</c:v>
                </c:pt>
                <c:pt idx="80">
                  <c:v>1602</c:v>
                </c:pt>
                <c:pt idx="81">
                  <c:v>1603</c:v>
                </c:pt>
                <c:pt idx="82">
                  <c:v>1604</c:v>
                </c:pt>
                <c:pt idx="83">
                  <c:v>1605</c:v>
                </c:pt>
                <c:pt idx="84">
                  <c:v>1606</c:v>
                </c:pt>
                <c:pt idx="85">
                  <c:v>1607</c:v>
                </c:pt>
                <c:pt idx="86">
                  <c:v>1608</c:v>
                </c:pt>
                <c:pt idx="87">
                  <c:v>1609</c:v>
                </c:pt>
                <c:pt idx="88">
                  <c:v>1610</c:v>
                </c:pt>
                <c:pt idx="89">
                  <c:v>1611</c:v>
                </c:pt>
                <c:pt idx="90">
                  <c:v>1612</c:v>
                </c:pt>
                <c:pt idx="91">
                  <c:v>1613</c:v>
                </c:pt>
                <c:pt idx="92">
                  <c:v>1614</c:v>
                </c:pt>
                <c:pt idx="93">
                  <c:v>1615</c:v>
                </c:pt>
                <c:pt idx="94">
                  <c:v>1616</c:v>
                </c:pt>
                <c:pt idx="95">
                  <c:v>1617</c:v>
                </c:pt>
                <c:pt idx="96">
                  <c:v>1618</c:v>
                </c:pt>
                <c:pt idx="97">
                  <c:v>1619</c:v>
                </c:pt>
                <c:pt idx="98">
                  <c:v>1620</c:v>
                </c:pt>
                <c:pt idx="99">
                  <c:v>1621</c:v>
                </c:pt>
                <c:pt idx="100">
                  <c:v>1622</c:v>
                </c:pt>
                <c:pt idx="101">
                  <c:v>1623</c:v>
                </c:pt>
                <c:pt idx="102">
                  <c:v>1624</c:v>
                </c:pt>
                <c:pt idx="103">
                  <c:v>1625</c:v>
                </c:pt>
                <c:pt idx="104">
                  <c:v>1626</c:v>
                </c:pt>
                <c:pt idx="105">
                  <c:v>1627</c:v>
                </c:pt>
                <c:pt idx="106">
                  <c:v>1628</c:v>
                </c:pt>
                <c:pt idx="107">
                  <c:v>1629</c:v>
                </c:pt>
                <c:pt idx="108">
                  <c:v>1630</c:v>
                </c:pt>
                <c:pt idx="109">
                  <c:v>1631</c:v>
                </c:pt>
                <c:pt idx="110">
                  <c:v>1632</c:v>
                </c:pt>
                <c:pt idx="111">
                  <c:v>1633</c:v>
                </c:pt>
                <c:pt idx="112">
                  <c:v>1634</c:v>
                </c:pt>
                <c:pt idx="113">
                  <c:v>1635</c:v>
                </c:pt>
                <c:pt idx="114">
                  <c:v>1636</c:v>
                </c:pt>
                <c:pt idx="115">
                  <c:v>1637</c:v>
                </c:pt>
                <c:pt idx="116">
                  <c:v>1638</c:v>
                </c:pt>
                <c:pt idx="117">
                  <c:v>1639</c:v>
                </c:pt>
                <c:pt idx="118">
                  <c:v>1640</c:v>
                </c:pt>
                <c:pt idx="119">
                  <c:v>1641</c:v>
                </c:pt>
                <c:pt idx="120">
                  <c:v>1642</c:v>
                </c:pt>
                <c:pt idx="121">
                  <c:v>1643</c:v>
                </c:pt>
                <c:pt idx="122">
                  <c:v>1644</c:v>
                </c:pt>
                <c:pt idx="123">
                  <c:v>1645</c:v>
                </c:pt>
                <c:pt idx="124">
                  <c:v>1646</c:v>
                </c:pt>
                <c:pt idx="125">
                  <c:v>1647</c:v>
                </c:pt>
                <c:pt idx="126">
                  <c:v>1648</c:v>
                </c:pt>
                <c:pt idx="127">
                  <c:v>1649</c:v>
                </c:pt>
                <c:pt idx="128">
                  <c:v>1650</c:v>
                </c:pt>
                <c:pt idx="129">
                  <c:v>1651</c:v>
                </c:pt>
                <c:pt idx="130">
                  <c:v>1652</c:v>
                </c:pt>
                <c:pt idx="131">
                  <c:v>1653</c:v>
                </c:pt>
                <c:pt idx="132">
                  <c:v>1654</c:v>
                </c:pt>
                <c:pt idx="133">
                  <c:v>1655</c:v>
                </c:pt>
                <c:pt idx="134">
                  <c:v>1656</c:v>
                </c:pt>
                <c:pt idx="135">
                  <c:v>1657</c:v>
                </c:pt>
                <c:pt idx="136">
                  <c:v>1658</c:v>
                </c:pt>
                <c:pt idx="137">
                  <c:v>1659</c:v>
                </c:pt>
                <c:pt idx="138">
                  <c:v>1660</c:v>
                </c:pt>
                <c:pt idx="139">
                  <c:v>1661</c:v>
                </c:pt>
                <c:pt idx="140">
                  <c:v>1662</c:v>
                </c:pt>
                <c:pt idx="141">
                  <c:v>1663</c:v>
                </c:pt>
                <c:pt idx="142">
                  <c:v>1664</c:v>
                </c:pt>
                <c:pt idx="143">
                  <c:v>1665</c:v>
                </c:pt>
                <c:pt idx="144">
                  <c:v>1666</c:v>
                </c:pt>
                <c:pt idx="145">
                  <c:v>1667</c:v>
                </c:pt>
                <c:pt idx="146">
                  <c:v>1668</c:v>
                </c:pt>
                <c:pt idx="147">
                  <c:v>1669</c:v>
                </c:pt>
                <c:pt idx="148">
                  <c:v>1670</c:v>
                </c:pt>
                <c:pt idx="149">
                  <c:v>1671</c:v>
                </c:pt>
                <c:pt idx="150">
                  <c:v>1672</c:v>
                </c:pt>
                <c:pt idx="151">
                  <c:v>1673</c:v>
                </c:pt>
                <c:pt idx="152">
                  <c:v>1674</c:v>
                </c:pt>
                <c:pt idx="153">
                  <c:v>1675</c:v>
                </c:pt>
                <c:pt idx="154">
                  <c:v>1676</c:v>
                </c:pt>
                <c:pt idx="155">
                  <c:v>1677</c:v>
                </c:pt>
                <c:pt idx="156">
                  <c:v>1678</c:v>
                </c:pt>
                <c:pt idx="157">
                  <c:v>1679</c:v>
                </c:pt>
                <c:pt idx="158">
                  <c:v>1680</c:v>
                </c:pt>
                <c:pt idx="159">
                  <c:v>1681</c:v>
                </c:pt>
                <c:pt idx="160">
                  <c:v>1682</c:v>
                </c:pt>
                <c:pt idx="161">
                  <c:v>1683</c:v>
                </c:pt>
                <c:pt idx="162">
                  <c:v>1684</c:v>
                </c:pt>
                <c:pt idx="163">
                  <c:v>1685</c:v>
                </c:pt>
                <c:pt idx="164">
                  <c:v>1686</c:v>
                </c:pt>
                <c:pt idx="165">
                  <c:v>1687</c:v>
                </c:pt>
                <c:pt idx="166">
                  <c:v>1688</c:v>
                </c:pt>
                <c:pt idx="167">
                  <c:v>1689</c:v>
                </c:pt>
                <c:pt idx="168">
                  <c:v>1690</c:v>
                </c:pt>
                <c:pt idx="169">
                  <c:v>1691</c:v>
                </c:pt>
                <c:pt idx="170">
                  <c:v>1692</c:v>
                </c:pt>
                <c:pt idx="171">
                  <c:v>1693</c:v>
                </c:pt>
                <c:pt idx="172">
                  <c:v>1694</c:v>
                </c:pt>
                <c:pt idx="173">
                  <c:v>1695</c:v>
                </c:pt>
                <c:pt idx="174">
                  <c:v>1696</c:v>
                </c:pt>
                <c:pt idx="175">
                  <c:v>1697</c:v>
                </c:pt>
                <c:pt idx="176">
                  <c:v>1698</c:v>
                </c:pt>
                <c:pt idx="177">
                  <c:v>1699</c:v>
                </c:pt>
                <c:pt idx="178">
                  <c:v>1700</c:v>
                </c:pt>
                <c:pt idx="179">
                  <c:v>1701</c:v>
                </c:pt>
                <c:pt idx="180">
                  <c:v>1702</c:v>
                </c:pt>
                <c:pt idx="181">
                  <c:v>1703</c:v>
                </c:pt>
                <c:pt idx="182">
                  <c:v>1704</c:v>
                </c:pt>
                <c:pt idx="183">
                  <c:v>1705</c:v>
                </c:pt>
                <c:pt idx="184">
                  <c:v>1706</c:v>
                </c:pt>
                <c:pt idx="185">
                  <c:v>1707</c:v>
                </c:pt>
                <c:pt idx="186">
                  <c:v>1708</c:v>
                </c:pt>
                <c:pt idx="187">
                  <c:v>1709</c:v>
                </c:pt>
                <c:pt idx="188">
                  <c:v>1710</c:v>
                </c:pt>
                <c:pt idx="189">
                  <c:v>1711</c:v>
                </c:pt>
                <c:pt idx="190">
                  <c:v>1712</c:v>
                </c:pt>
                <c:pt idx="191">
                  <c:v>1713</c:v>
                </c:pt>
                <c:pt idx="192">
                  <c:v>1714</c:v>
                </c:pt>
                <c:pt idx="193">
                  <c:v>1715</c:v>
                </c:pt>
                <c:pt idx="194">
                  <c:v>1716</c:v>
                </c:pt>
                <c:pt idx="195">
                  <c:v>1717</c:v>
                </c:pt>
                <c:pt idx="196">
                  <c:v>1718</c:v>
                </c:pt>
                <c:pt idx="197">
                  <c:v>1719</c:v>
                </c:pt>
                <c:pt idx="198">
                  <c:v>1720</c:v>
                </c:pt>
                <c:pt idx="199">
                  <c:v>1721</c:v>
                </c:pt>
                <c:pt idx="200">
                  <c:v>1722</c:v>
                </c:pt>
                <c:pt idx="201">
                  <c:v>1723</c:v>
                </c:pt>
                <c:pt idx="202">
                  <c:v>1724</c:v>
                </c:pt>
                <c:pt idx="203">
                  <c:v>1725</c:v>
                </c:pt>
                <c:pt idx="204">
                  <c:v>1726</c:v>
                </c:pt>
                <c:pt idx="205">
                  <c:v>1727</c:v>
                </c:pt>
                <c:pt idx="206">
                  <c:v>1728</c:v>
                </c:pt>
                <c:pt idx="207">
                  <c:v>1729</c:v>
                </c:pt>
                <c:pt idx="208">
                  <c:v>1730</c:v>
                </c:pt>
                <c:pt idx="209">
                  <c:v>1731</c:v>
                </c:pt>
                <c:pt idx="210">
                  <c:v>1732</c:v>
                </c:pt>
                <c:pt idx="211">
                  <c:v>1733</c:v>
                </c:pt>
                <c:pt idx="212">
                  <c:v>1734</c:v>
                </c:pt>
                <c:pt idx="213">
                  <c:v>1735</c:v>
                </c:pt>
                <c:pt idx="214">
                  <c:v>1736</c:v>
                </c:pt>
                <c:pt idx="215">
                  <c:v>1737</c:v>
                </c:pt>
                <c:pt idx="216">
                  <c:v>1738</c:v>
                </c:pt>
                <c:pt idx="217">
                  <c:v>1739</c:v>
                </c:pt>
                <c:pt idx="218">
                  <c:v>1740</c:v>
                </c:pt>
                <c:pt idx="219">
                  <c:v>1741</c:v>
                </c:pt>
                <c:pt idx="220">
                  <c:v>1742</c:v>
                </c:pt>
                <c:pt idx="221">
                  <c:v>1743</c:v>
                </c:pt>
                <c:pt idx="222">
                  <c:v>1744</c:v>
                </c:pt>
                <c:pt idx="223">
                  <c:v>1745</c:v>
                </c:pt>
                <c:pt idx="224">
                  <c:v>1746</c:v>
                </c:pt>
                <c:pt idx="225">
                  <c:v>1747</c:v>
                </c:pt>
                <c:pt idx="226">
                  <c:v>1748</c:v>
                </c:pt>
                <c:pt idx="227">
                  <c:v>1749</c:v>
                </c:pt>
                <c:pt idx="228">
                  <c:v>1750</c:v>
                </c:pt>
                <c:pt idx="229">
                  <c:v>1751</c:v>
                </c:pt>
                <c:pt idx="230">
                  <c:v>1752</c:v>
                </c:pt>
                <c:pt idx="231">
                  <c:v>1753</c:v>
                </c:pt>
                <c:pt idx="232">
                  <c:v>1754</c:v>
                </c:pt>
                <c:pt idx="233">
                  <c:v>1755</c:v>
                </c:pt>
                <c:pt idx="234">
                  <c:v>1756</c:v>
                </c:pt>
                <c:pt idx="235">
                  <c:v>1757</c:v>
                </c:pt>
                <c:pt idx="236">
                  <c:v>1758</c:v>
                </c:pt>
                <c:pt idx="237">
                  <c:v>1759</c:v>
                </c:pt>
                <c:pt idx="238">
                  <c:v>1760</c:v>
                </c:pt>
                <c:pt idx="239">
                  <c:v>1761</c:v>
                </c:pt>
                <c:pt idx="240">
                  <c:v>1762</c:v>
                </c:pt>
                <c:pt idx="241">
                  <c:v>1763</c:v>
                </c:pt>
                <c:pt idx="242">
                  <c:v>1764</c:v>
                </c:pt>
                <c:pt idx="243">
                  <c:v>1765</c:v>
                </c:pt>
                <c:pt idx="244">
                  <c:v>1766</c:v>
                </c:pt>
                <c:pt idx="245">
                  <c:v>1767</c:v>
                </c:pt>
                <c:pt idx="246">
                  <c:v>1768</c:v>
                </c:pt>
                <c:pt idx="247">
                  <c:v>1769</c:v>
                </c:pt>
                <c:pt idx="248">
                  <c:v>1770</c:v>
                </c:pt>
                <c:pt idx="249">
                  <c:v>1771</c:v>
                </c:pt>
                <c:pt idx="250">
                  <c:v>1772</c:v>
                </c:pt>
                <c:pt idx="251">
                  <c:v>1773</c:v>
                </c:pt>
                <c:pt idx="252">
                  <c:v>1774</c:v>
                </c:pt>
                <c:pt idx="253">
                  <c:v>1775</c:v>
                </c:pt>
                <c:pt idx="254">
                  <c:v>1776</c:v>
                </c:pt>
                <c:pt idx="255">
                  <c:v>1777</c:v>
                </c:pt>
                <c:pt idx="256">
                  <c:v>1778</c:v>
                </c:pt>
                <c:pt idx="257">
                  <c:v>1779</c:v>
                </c:pt>
                <c:pt idx="258">
                  <c:v>1780</c:v>
                </c:pt>
                <c:pt idx="259">
                  <c:v>1781</c:v>
                </c:pt>
                <c:pt idx="260">
                  <c:v>1782</c:v>
                </c:pt>
                <c:pt idx="261">
                  <c:v>1783</c:v>
                </c:pt>
                <c:pt idx="262">
                  <c:v>1784</c:v>
                </c:pt>
                <c:pt idx="263">
                  <c:v>1785</c:v>
                </c:pt>
                <c:pt idx="264">
                  <c:v>1786</c:v>
                </c:pt>
                <c:pt idx="265">
                  <c:v>1787</c:v>
                </c:pt>
                <c:pt idx="266">
                  <c:v>1788</c:v>
                </c:pt>
                <c:pt idx="267">
                  <c:v>1789</c:v>
                </c:pt>
                <c:pt idx="268">
                  <c:v>1790</c:v>
                </c:pt>
                <c:pt idx="269">
                  <c:v>1791</c:v>
                </c:pt>
                <c:pt idx="270">
                  <c:v>1792</c:v>
                </c:pt>
                <c:pt idx="271">
                  <c:v>1793</c:v>
                </c:pt>
                <c:pt idx="272">
                  <c:v>1794</c:v>
                </c:pt>
                <c:pt idx="273">
                  <c:v>1795</c:v>
                </c:pt>
                <c:pt idx="274">
                  <c:v>1796</c:v>
                </c:pt>
                <c:pt idx="275">
                  <c:v>1797</c:v>
                </c:pt>
                <c:pt idx="276">
                  <c:v>1798</c:v>
                </c:pt>
                <c:pt idx="277">
                  <c:v>1799</c:v>
                </c:pt>
                <c:pt idx="278">
                  <c:v>1800</c:v>
                </c:pt>
                <c:pt idx="279">
                  <c:v>1801</c:v>
                </c:pt>
                <c:pt idx="280">
                  <c:v>1802</c:v>
                </c:pt>
                <c:pt idx="281">
                  <c:v>1803</c:v>
                </c:pt>
                <c:pt idx="282">
                  <c:v>1804</c:v>
                </c:pt>
                <c:pt idx="283">
                  <c:v>1805</c:v>
                </c:pt>
                <c:pt idx="284">
                  <c:v>1806</c:v>
                </c:pt>
                <c:pt idx="285">
                  <c:v>1807</c:v>
                </c:pt>
                <c:pt idx="286">
                  <c:v>1808</c:v>
                </c:pt>
                <c:pt idx="287">
                  <c:v>1809</c:v>
                </c:pt>
                <c:pt idx="288">
                  <c:v>1810</c:v>
                </c:pt>
                <c:pt idx="289">
                  <c:v>1811</c:v>
                </c:pt>
                <c:pt idx="290">
                  <c:v>1812</c:v>
                </c:pt>
                <c:pt idx="291">
                  <c:v>1813</c:v>
                </c:pt>
                <c:pt idx="292">
                  <c:v>1814</c:v>
                </c:pt>
                <c:pt idx="293">
                  <c:v>1815</c:v>
                </c:pt>
                <c:pt idx="294">
                  <c:v>1816</c:v>
                </c:pt>
                <c:pt idx="295">
                  <c:v>1817</c:v>
                </c:pt>
                <c:pt idx="296">
                  <c:v>1818</c:v>
                </c:pt>
                <c:pt idx="297">
                  <c:v>1819</c:v>
                </c:pt>
                <c:pt idx="298">
                  <c:v>1820</c:v>
                </c:pt>
                <c:pt idx="299">
                  <c:v>1821</c:v>
                </c:pt>
                <c:pt idx="300">
                  <c:v>1822</c:v>
                </c:pt>
                <c:pt idx="301">
                  <c:v>1823</c:v>
                </c:pt>
                <c:pt idx="302">
                  <c:v>1824</c:v>
                </c:pt>
                <c:pt idx="303">
                  <c:v>1825</c:v>
                </c:pt>
                <c:pt idx="304">
                  <c:v>1826</c:v>
                </c:pt>
                <c:pt idx="305">
                  <c:v>1827</c:v>
                </c:pt>
                <c:pt idx="306">
                  <c:v>1828</c:v>
                </c:pt>
                <c:pt idx="307">
                  <c:v>1829</c:v>
                </c:pt>
                <c:pt idx="308">
                  <c:v>1830</c:v>
                </c:pt>
                <c:pt idx="309">
                  <c:v>1831</c:v>
                </c:pt>
                <c:pt idx="310">
                  <c:v>1832</c:v>
                </c:pt>
                <c:pt idx="311">
                  <c:v>1833</c:v>
                </c:pt>
                <c:pt idx="312">
                  <c:v>1834</c:v>
                </c:pt>
                <c:pt idx="313">
                  <c:v>1835</c:v>
                </c:pt>
                <c:pt idx="314">
                  <c:v>1836</c:v>
                </c:pt>
                <c:pt idx="315">
                  <c:v>1837</c:v>
                </c:pt>
                <c:pt idx="316">
                  <c:v>1838</c:v>
                </c:pt>
                <c:pt idx="317">
                  <c:v>1839</c:v>
                </c:pt>
                <c:pt idx="318">
                  <c:v>1840</c:v>
                </c:pt>
                <c:pt idx="319">
                  <c:v>1841</c:v>
                </c:pt>
                <c:pt idx="320">
                  <c:v>1842</c:v>
                </c:pt>
                <c:pt idx="321">
                  <c:v>1843</c:v>
                </c:pt>
                <c:pt idx="322">
                  <c:v>1844</c:v>
                </c:pt>
                <c:pt idx="323">
                  <c:v>1845</c:v>
                </c:pt>
                <c:pt idx="324">
                  <c:v>1846</c:v>
                </c:pt>
                <c:pt idx="325">
                  <c:v>1847</c:v>
                </c:pt>
                <c:pt idx="326">
                  <c:v>1848</c:v>
                </c:pt>
                <c:pt idx="327">
                  <c:v>1849</c:v>
                </c:pt>
                <c:pt idx="328">
                  <c:v>1850</c:v>
                </c:pt>
                <c:pt idx="329">
                  <c:v>1851</c:v>
                </c:pt>
                <c:pt idx="330">
                  <c:v>1852</c:v>
                </c:pt>
                <c:pt idx="331">
                  <c:v>1853</c:v>
                </c:pt>
                <c:pt idx="332">
                  <c:v>1854</c:v>
                </c:pt>
                <c:pt idx="333">
                  <c:v>1855</c:v>
                </c:pt>
                <c:pt idx="334">
                  <c:v>1856</c:v>
                </c:pt>
                <c:pt idx="335">
                  <c:v>1857</c:v>
                </c:pt>
                <c:pt idx="336">
                  <c:v>1858</c:v>
                </c:pt>
                <c:pt idx="337">
                  <c:v>1859</c:v>
                </c:pt>
                <c:pt idx="338">
                  <c:v>1860</c:v>
                </c:pt>
                <c:pt idx="339">
                  <c:v>1861</c:v>
                </c:pt>
                <c:pt idx="340">
                  <c:v>1862</c:v>
                </c:pt>
                <c:pt idx="341">
                  <c:v>1863</c:v>
                </c:pt>
                <c:pt idx="342">
                  <c:v>1864</c:v>
                </c:pt>
                <c:pt idx="343">
                  <c:v>1865</c:v>
                </c:pt>
                <c:pt idx="344">
                  <c:v>1866</c:v>
                </c:pt>
                <c:pt idx="345">
                  <c:v>1867</c:v>
                </c:pt>
                <c:pt idx="346">
                  <c:v>1868</c:v>
                </c:pt>
                <c:pt idx="347">
                  <c:v>1869</c:v>
                </c:pt>
                <c:pt idx="348">
                  <c:v>1870</c:v>
                </c:pt>
                <c:pt idx="349">
                  <c:v>1871</c:v>
                </c:pt>
                <c:pt idx="350">
                  <c:v>1872</c:v>
                </c:pt>
                <c:pt idx="351">
                  <c:v>1873</c:v>
                </c:pt>
                <c:pt idx="352">
                  <c:v>1874</c:v>
                </c:pt>
                <c:pt idx="353">
                  <c:v>1875</c:v>
                </c:pt>
                <c:pt idx="354">
                  <c:v>1876</c:v>
                </c:pt>
                <c:pt idx="355">
                  <c:v>1877</c:v>
                </c:pt>
                <c:pt idx="356">
                  <c:v>1878</c:v>
                </c:pt>
                <c:pt idx="357">
                  <c:v>1879</c:v>
                </c:pt>
                <c:pt idx="358">
                  <c:v>1880</c:v>
                </c:pt>
                <c:pt idx="359">
                  <c:v>1881</c:v>
                </c:pt>
                <c:pt idx="360">
                  <c:v>1882</c:v>
                </c:pt>
                <c:pt idx="361">
                  <c:v>1883</c:v>
                </c:pt>
                <c:pt idx="362">
                  <c:v>1884</c:v>
                </c:pt>
                <c:pt idx="363">
                  <c:v>1885</c:v>
                </c:pt>
                <c:pt idx="364">
                  <c:v>1886</c:v>
                </c:pt>
                <c:pt idx="365">
                  <c:v>1887</c:v>
                </c:pt>
                <c:pt idx="366">
                  <c:v>1888</c:v>
                </c:pt>
                <c:pt idx="367">
                  <c:v>1889</c:v>
                </c:pt>
                <c:pt idx="368">
                  <c:v>1890</c:v>
                </c:pt>
                <c:pt idx="369">
                  <c:v>1891</c:v>
                </c:pt>
                <c:pt idx="370">
                  <c:v>1892</c:v>
                </c:pt>
                <c:pt idx="371">
                  <c:v>1893</c:v>
                </c:pt>
                <c:pt idx="372">
                  <c:v>1894</c:v>
                </c:pt>
                <c:pt idx="373">
                  <c:v>1895</c:v>
                </c:pt>
                <c:pt idx="374">
                  <c:v>1896</c:v>
                </c:pt>
                <c:pt idx="375">
                  <c:v>1897</c:v>
                </c:pt>
                <c:pt idx="376">
                  <c:v>1898</c:v>
                </c:pt>
                <c:pt idx="377">
                  <c:v>1899</c:v>
                </c:pt>
                <c:pt idx="378">
                  <c:v>1900</c:v>
                </c:pt>
                <c:pt idx="379">
                  <c:v>1901</c:v>
                </c:pt>
                <c:pt idx="380">
                  <c:v>1902</c:v>
                </c:pt>
                <c:pt idx="381">
                  <c:v>1903</c:v>
                </c:pt>
                <c:pt idx="382">
                  <c:v>1904</c:v>
                </c:pt>
                <c:pt idx="383">
                  <c:v>1905</c:v>
                </c:pt>
                <c:pt idx="384">
                  <c:v>1906</c:v>
                </c:pt>
                <c:pt idx="385">
                  <c:v>1907</c:v>
                </c:pt>
                <c:pt idx="386">
                  <c:v>1908</c:v>
                </c:pt>
                <c:pt idx="387">
                  <c:v>1909</c:v>
                </c:pt>
                <c:pt idx="388">
                  <c:v>1910</c:v>
                </c:pt>
                <c:pt idx="389">
                  <c:v>1911</c:v>
                </c:pt>
                <c:pt idx="390">
                  <c:v>1912</c:v>
                </c:pt>
                <c:pt idx="391">
                  <c:v>1913</c:v>
                </c:pt>
                <c:pt idx="392">
                  <c:v>1914</c:v>
                </c:pt>
                <c:pt idx="393">
                  <c:v>1915</c:v>
                </c:pt>
              </c:numCache>
            </c:numRef>
          </c:xVal>
          <c:yVal>
            <c:numRef>
              <c:f>Graph!$E$1524:$E$1915</c:f>
              <c:numCache>
                <c:formatCode>General</c:formatCode>
                <c:ptCount val="392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90">
                  <c:v>4</c:v>
                </c:pt>
                <c:pt idx="39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C9-467A-9D5E-D47B21F8C69F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Graph!$A$1523:$A$1916</c:f>
              <c:numCache>
                <c:formatCode>General</c:formatCode>
                <c:ptCount val="394"/>
                <c:pt idx="0">
                  <c:v>1522</c:v>
                </c:pt>
                <c:pt idx="1">
                  <c:v>1523</c:v>
                </c:pt>
                <c:pt idx="2">
                  <c:v>1524</c:v>
                </c:pt>
                <c:pt idx="3">
                  <c:v>1525</c:v>
                </c:pt>
                <c:pt idx="4">
                  <c:v>1526</c:v>
                </c:pt>
                <c:pt idx="5">
                  <c:v>1527</c:v>
                </c:pt>
                <c:pt idx="6">
                  <c:v>1528</c:v>
                </c:pt>
                <c:pt idx="7">
                  <c:v>1529</c:v>
                </c:pt>
                <c:pt idx="8">
                  <c:v>1530</c:v>
                </c:pt>
                <c:pt idx="9">
                  <c:v>1531</c:v>
                </c:pt>
                <c:pt idx="10">
                  <c:v>1532</c:v>
                </c:pt>
                <c:pt idx="11">
                  <c:v>1533</c:v>
                </c:pt>
                <c:pt idx="12">
                  <c:v>1534</c:v>
                </c:pt>
                <c:pt idx="13">
                  <c:v>1535</c:v>
                </c:pt>
                <c:pt idx="14">
                  <c:v>1536</c:v>
                </c:pt>
                <c:pt idx="15">
                  <c:v>1537</c:v>
                </c:pt>
                <c:pt idx="16">
                  <c:v>1538</c:v>
                </c:pt>
                <c:pt idx="17">
                  <c:v>1539</c:v>
                </c:pt>
                <c:pt idx="18">
                  <c:v>1540</c:v>
                </c:pt>
                <c:pt idx="19">
                  <c:v>1541</c:v>
                </c:pt>
                <c:pt idx="20">
                  <c:v>1542</c:v>
                </c:pt>
                <c:pt idx="21">
                  <c:v>1543</c:v>
                </c:pt>
                <c:pt idx="22">
                  <c:v>1544</c:v>
                </c:pt>
                <c:pt idx="23">
                  <c:v>1545</c:v>
                </c:pt>
                <c:pt idx="24">
                  <c:v>1546</c:v>
                </c:pt>
                <c:pt idx="25">
                  <c:v>1547</c:v>
                </c:pt>
                <c:pt idx="26">
                  <c:v>1548</c:v>
                </c:pt>
                <c:pt idx="27">
                  <c:v>1549</c:v>
                </c:pt>
                <c:pt idx="28">
                  <c:v>1550</c:v>
                </c:pt>
                <c:pt idx="29">
                  <c:v>1551</c:v>
                </c:pt>
                <c:pt idx="30">
                  <c:v>1552</c:v>
                </c:pt>
                <c:pt idx="31">
                  <c:v>1553</c:v>
                </c:pt>
                <c:pt idx="32">
                  <c:v>1554</c:v>
                </c:pt>
                <c:pt idx="33">
                  <c:v>1555</c:v>
                </c:pt>
                <c:pt idx="34">
                  <c:v>1556</c:v>
                </c:pt>
                <c:pt idx="35">
                  <c:v>1557</c:v>
                </c:pt>
                <c:pt idx="36">
                  <c:v>1558</c:v>
                </c:pt>
                <c:pt idx="37">
                  <c:v>1559</c:v>
                </c:pt>
                <c:pt idx="38">
                  <c:v>1560</c:v>
                </c:pt>
                <c:pt idx="39">
                  <c:v>1561</c:v>
                </c:pt>
                <c:pt idx="40">
                  <c:v>1562</c:v>
                </c:pt>
                <c:pt idx="41">
                  <c:v>1563</c:v>
                </c:pt>
                <c:pt idx="42">
                  <c:v>1564</c:v>
                </c:pt>
                <c:pt idx="43">
                  <c:v>1565</c:v>
                </c:pt>
                <c:pt idx="44">
                  <c:v>1566</c:v>
                </c:pt>
                <c:pt idx="45">
                  <c:v>1567</c:v>
                </c:pt>
                <c:pt idx="46">
                  <c:v>1568</c:v>
                </c:pt>
                <c:pt idx="47">
                  <c:v>1569</c:v>
                </c:pt>
                <c:pt idx="48">
                  <c:v>1570</c:v>
                </c:pt>
                <c:pt idx="49">
                  <c:v>1571</c:v>
                </c:pt>
                <c:pt idx="50">
                  <c:v>1572</c:v>
                </c:pt>
                <c:pt idx="51">
                  <c:v>1573</c:v>
                </c:pt>
                <c:pt idx="52">
                  <c:v>1574</c:v>
                </c:pt>
                <c:pt idx="53">
                  <c:v>1575</c:v>
                </c:pt>
                <c:pt idx="54">
                  <c:v>1576</c:v>
                </c:pt>
                <c:pt idx="55">
                  <c:v>1577</c:v>
                </c:pt>
                <c:pt idx="56">
                  <c:v>1578</c:v>
                </c:pt>
                <c:pt idx="57">
                  <c:v>1579</c:v>
                </c:pt>
                <c:pt idx="58">
                  <c:v>1580</c:v>
                </c:pt>
                <c:pt idx="59">
                  <c:v>1581</c:v>
                </c:pt>
                <c:pt idx="60">
                  <c:v>1582</c:v>
                </c:pt>
                <c:pt idx="61">
                  <c:v>1583</c:v>
                </c:pt>
                <c:pt idx="62">
                  <c:v>1584</c:v>
                </c:pt>
                <c:pt idx="63">
                  <c:v>1585</c:v>
                </c:pt>
                <c:pt idx="64">
                  <c:v>1586</c:v>
                </c:pt>
                <c:pt idx="65">
                  <c:v>1587</c:v>
                </c:pt>
                <c:pt idx="66">
                  <c:v>1588</c:v>
                </c:pt>
                <c:pt idx="67">
                  <c:v>1589</c:v>
                </c:pt>
                <c:pt idx="68">
                  <c:v>1590</c:v>
                </c:pt>
                <c:pt idx="69">
                  <c:v>1591</c:v>
                </c:pt>
                <c:pt idx="70">
                  <c:v>1592</c:v>
                </c:pt>
                <c:pt idx="71">
                  <c:v>1593</c:v>
                </c:pt>
                <c:pt idx="72">
                  <c:v>1594</c:v>
                </c:pt>
                <c:pt idx="73">
                  <c:v>1595</c:v>
                </c:pt>
                <c:pt idx="74">
                  <c:v>1596</c:v>
                </c:pt>
                <c:pt idx="75">
                  <c:v>1597</c:v>
                </c:pt>
                <c:pt idx="76">
                  <c:v>1598</c:v>
                </c:pt>
                <c:pt idx="77">
                  <c:v>1599</c:v>
                </c:pt>
                <c:pt idx="78">
                  <c:v>1600</c:v>
                </c:pt>
                <c:pt idx="79">
                  <c:v>1601</c:v>
                </c:pt>
                <c:pt idx="80">
                  <c:v>1602</c:v>
                </c:pt>
                <c:pt idx="81">
                  <c:v>1603</c:v>
                </c:pt>
                <c:pt idx="82">
                  <c:v>1604</c:v>
                </c:pt>
                <c:pt idx="83">
                  <c:v>1605</c:v>
                </c:pt>
                <c:pt idx="84">
                  <c:v>1606</c:v>
                </c:pt>
                <c:pt idx="85">
                  <c:v>1607</c:v>
                </c:pt>
                <c:pt idx="86">
                  <c:v>1608</c:v>
                </c:pt>
                <c:pt idx="87">
                  <c:v>1609</c:v>
                </c:pt>
                <c:pt idx="88">
                  <c:v>1610</c:v>
                </c:pt>
                <c:pt idx="89">
                  <c:v>1611</c:v>
                </c:pt>
                <c:pt idx="90">
                  <c:v>1612</c:v>
                </c:pt>
                <c:pt idx="91">
                  <c:v>1613</c:v>
                </c:pt>
                <c:pt idx="92">
                  <c:v>1614</c:v>
                </c:pt>
                <c:pt idx="93">
                  <c:v>1615</c:v>
                </c:pt>
                <c:pt idx="94">
                  <c:v>1616</c:v>
                </c:pt>
                <c:pt idx="95">
                  <c:v>1617</c:v>
                </c:pt>
                <c:pt idx="96">
                  <c:v>1618</c:v>
                </c:pt>
                <c:pt idx="97">
                  <c:v>1619</c:v>
                </c:pt>
                <c:pt idx="98">
                  <c:v>1620</c:v>
                </c:pt>
                <c:pt idx="99">
                  <c:v>1621</c:v>
                </c:pt>
                <c:pt idx="100">
                  <c:v>1622</c:v>
                </c:pt>
                <c:pt idx="101">
                  <c:v>1623</c:v>
                </c:pt>
                <c:pt idx="102">
                  <c:v>1624</c:v>
                </c:pt>
                <c:pt idx="103">
                  <c:v>1625</c:v>
                </c:pt>
                <c:pt idx="104">
                  <c:v>1626</c:v>
                </c:pt>
                <c:pt idx="105">
                  <c:v>1627</c:v>
                </c:pt>
                <c:pt idx="106">
                  <c:v>1628</c:v>
                </c:pt>
                <c:pt idx="107">
                  <c:v>1629</c:v>
                </c:pt>
                <c:pt idx="108">
                  <c:v>1630</c:v>
                </c:pt>
                <c:pt idx="109">
                  <c:v>1631</c:v>
                </c:pt>
                <c:pt idx="110">
                  <c:v>1632</c:v>
                </c:pt>
                <c:pt idx="111">
                  <c:v>1633</c:v>
                </c:pt>
                <c:pt idx="112">
                  <c:v>1634</c:v>
                </c:pt>
                <c:pt idx="113">
                  <c:v>1635</c:v>
                </c:pt>
                <c:pt idx="114">
                  <c:v>1636</c:v>
                </c:pt>
                <c:pt idx="115">
                  <c:v>1637</c:v>
                </c:pt>
                <c:pt idx="116">
                  <c:v>1638</c:v>
                </c:pt>
                <c:pt idx="117">
                  <c:v>1639</c:v>
                </c:pt>
                <c:pt idx="118">
                  <c:v>1640</c:v>
                </c:pt>
                <c:pt idx="119">
                  <c:v>1641</c:v>
                </c:pt>
                <c:pt idx="120">
                  <c:v>1642</c:v>
                </c:pt>
                <c:pt idx="121">
                  <c:v>1643</c:v>
                </c:pt>
                <c:pt idx="122">
                  <c:v>1644</c:v>
                </c:pt>
                <c:pt idx="123">
                  <c:v>1645</c:v>
                </c:pt>
                <c:pt idx="124">
                  <c:v>1646</c:v>
                </c:pt>
                <c:pt idx="125">
                  <c:v>1647</c:v>
                </c:pt>
                <c:pt idx="126">
                  <c:v>1648</c:v>
                </c:pt>
                <c:pt idx="127">
                  <c:v>1649</c:v>
                </c:pt>
                <c:pt idx="128">
                  <c:v>1650</c:v>
                </c:pt>
                <c:pt idx="129">
                  <c:v>1651</c:v>
                </c:pt>
                <c:pt idx="130">
                  <c:v>1652</c:v>
                </c:pt>
                <c:pt idx="131">
                  <c:v>1653</c:v>
                </c:pt>
                <c:pt idx="132">
                  <c:v>1654</c:v>
                </c:pt>
                <c:pt idx="133">
                  <c:v>1655</c:v>
                </c:pt>
                <c:pt idx="134">
                  <c:v>1656</c:v>
                </c:pt>
                <c:pt idx="135">
                  <c:v>1657</c:v>
                </c:pt>
                <c:pt idx="136">
                  <c:v>1658</c:v>
                </c:pt>
                <c:pt idx="137">
                  <c:v>1659</c:v>
                </c:pt>
                <c:pt idx="138">
                  <c:v>1660</c:v>
                </c:pt>
                <c:pt idx="139">
                  <c:v>1661</c:v>
                </c:pt>
                <c:pt idx="140">
                  <c:v>1662</c:v>
                </c:pt>
                <c:pt idx="141">
                  <c:v>1663</c:v>
                </c:pt>
                <c:pt idx="142">
                  <c:v>1664</c:v>
                </c:pt>
                <c:pt idx="143">
                  <c:v>1665</c:v>
                </c:pt>
                <c:pt idx="144">
                  <c:v>1666</c:v>
                </c:pt>
                <c:pt idx="145">
                  <c:v>1667</c:v>
                </c:pt>
                <c:pt idx="146">
                  <c:v>1668</c:v>
                </c:pt>
                <c:pt idx="147">
                  <c:v>1669</c:v>
                </c:pt>
                <c:pt idx="148">
                  <c:v>1670</c:v>
                </c:pt>
                <c:pt idx="149">
                  <c:v>1671</c:v>
                </c:pt>
                <c:pt idx="150">
                  <c:v>1672</c:v>
                </c:pt>
                <c:pt idx="151">
                  <c:v>1673</c:v>
                </c:pt>
                <c:pt idx="152">
                  <c:v>1674</c:v>
                </c:pt>
                <c:pt idx="153">
                  <c:v>1675</c:v>
                </c:pt>
                <c:pt idx="154">
                  <c:v>1676</c:v>
                </c:pt>
                <c:pt idx="155">
                  <c:v>1677</c:v>
                </c:pt>
                <c:pt idx="156">
                  <c:v>1678</c:v>
                </c:pt>
                <c:pt idx="157">
                  <c:v>1679</c:v>
                </c:pt>
                <c:pt idx="158">
                  <c:v>1680</c:v>
                </c:pt>
                <c:pt idx="159">
                  <c:v>1681</c:v>
                </c:pt>
                <c:pt idx="160">
                  <c:v>1682</c:v>
                </c:pt>
                <c:pt idx="161">
                  <c:v>1683</c:v>
                </c:pt>
                <c:pt idx="162">
                  <c:v>1684</c:v>
                </c:pt>
                <c:pt idx="163">
                  <c:v>1685</c:v>
                </c:pt>
                <c:pt idx="164">
                  <c:v>1686</c:v>
                </c:pt>
                <c:pt idx="165">
                  <c:v>1687</c:v>
                </c:pt>
                <c:pt idx="166">
                  <c:v>1688</c:v>
                </c:pt>
                <c:pt idx="167">
                  <c:v>1689</c:v>
                </c:pt>
                <c:pt idx="168">
                  <c:v>1690</c:v>
                </c:pt>
                <c:pt idx="169">
                  <c:v>1691</c:v>
                </c:pt>
                <c:pt idx="170">
                  <c:v>1692</c:v>
                </c:pt>
                <c:pt idx="171">
                  <c:v>1693</c:v>
                </c:pt>
                <c:pt idx="172">
                  <c:v>1694</c:v>
                </c:pt>
                <c:pt idx="173">
                  <c:v>1695</c:v>
                </c:pt>
                <c:pt idx="174">
                  <c:v>1696</c:v>
                </c:pt>
                <c:pt idx="175">
                  <c:v>1697</c:v>
                </c:pt>
                <c:pt idx="176">
                  <c:v>1698</c:v>
                </c:pt>
                <c:pt idx="177">
                  <c:v>1699</c:v>
                </c:pt>
                <c:pt idx="178">
                  <c:v>1700</c:v>
                </c:pt>
                <c:pt idx="179">
                  <c:v>1701</c:v>
                </c:pt>
                <c:pt idx="180">
                  <c:v>1702</c:v>
                </c:pt>
                <c:pt idx="181">
                  <c:v>1703</c:v>
                </c:pt>
                <c:pt idx="182">
                  <c:v>1704</c:v>
                </c:pt>
                <c:pt idx="183">
                  <c:v>1705</c:v>
                </c:pt>
                <c:pt idx="184">
                  <c:v>1706</c:v>
                </c:pt>
                <c:pt idx="185">
                  <c:v>1707</c:v>
                </c:pt>
                <c:pt idx="186">
                  <c:v>1708</c:v>
                </c:pt>
                <c:pt idx="187">
                  <c:v>1709</c:v>
                </c:pt>
                <c:pt idx="188">
                  <c:v>1710</c:v>
                </c:pt>
                <c:pt idx="189">
                  <c:v>1711</c:v>
                </c:pt>
                <c:pt idx="190">
                  <c:v>1712</c:v>
                </c:pt>
                <c:pt idx="191">
                  <c:v>1713</c:v>
                </c:pt>
                <c:pt idx="192">
                  <c:v>1714</c:v>
                </c:pt>
                <c:pt idx="193">
                  <c:v>1715</c:v>
                </c:pt>
                <c:pt idx="194">
                  <c:v>1716</c:v>
                </c:pt>
                <c:pt idx="195">
                  <c:v>1717</c:v>
                </c:pt>
                <c:pt idx="196">
                  <c:v>1718</c:v>
                </c:pt>
                <c:pt idx="197">
                  <c:v>1719</c:v>
                </c:pt>
                <c:pt idx="198">
                  <c:v>1720</c:v>
                </c:pt>
                <c:pt idx="199">
                  <c:v>1721</c:v>
                </c:pt>
                <c:pt idx="200">
                  <c:v>1722</c:v>
                </c:pt>
                <c:pt idx="201">
                  <c:v>1723</c:v>
                </c:pt>
                <c:pt idx="202">
                  <c:v>1724</c:v>
                </c:pt>
                <c:pt idx="203">
                  <c:v>1725</c:v>
                </c:pt>
                <c:pt idx="204">
                  <c:v>1726</c:v>
                </c:pt>
                <c:pt idx="205">
                  <c:v>1727</c:v>
                </c:pt>
                <c:pt idx="206">
                  <c:v>1728</c:v>
                </c:pt>
                <c:pt idx="207">
                  <c:v>1729</c:v>
                </c:pt>
                <c:pt idx="208">
                  <c:v>1730</c:v>
                </c:pt>
                <c:pt idx="209">
                  <c:v>1731</c:v>
                </c:pt>
                <c:pt idx="210">
                  <c:v>1732</c:v>
                </c:pt>
                <c:pt idx="211">
                  <c:v>1733</c:v>
                </c:pt>
                <c:pt idx="212">
                  <c:v>1734</c:v>
                </c:pt>
                <c:pt idx="213">
                  <c:v>1735</c:v>
                </c:pt>
                <c:pt idx="214">
                  <c:v>1736</c:v>
                </c:pt>
                <c:pt idx="215">
                  <c:v>1737</c:v>
                </c:pt>
                <c:pt idx="216">
                  <c:v>1738</c:v>
                </c:pt>
                <c:pt idx="217">
                  <c:v>1739</c:v>
                </c:pt>
                <c:pt idx="218">
                  <c:v>1740</c:v>
                </c:pt>
                <c:pt idx="219">
                  <c:v>1741</c:v>
                </c:pt>
                <c:pt idx="220">
                  <c:v>1742</c:v>
                </c:pt>
                <c:pt idx="221">
                  <c:v>1743</c:v>
                </c:pt>
                <c:pt idx="222">
                  <c:v>1744</c:v>
                </c:pt>
                <c:pt idx="223">
                  <c:v>1745</c:v>
                </c:pt>
                <c:pt idx="224">
                  <c:v>1746</c:v>
                </c:pt>
                <c:pt idx="225">
                  <c:v>1747</c:v>
                </c:pt>
                <c:pt idx="226">
                  <c:v>1748</c:v>
                </c:pt>
                <c:pt idx="227">
                  <c:v>1749</c:v>
                </c:pt>
                <c:pt idx="228">
                  <c:v>1750</c:v>
                </c:pt>
                <c:pt idx="229">
                  <c:v>1751</c:v>
                </c:pt>
                <c:pt idx="230">
                  <c:v>1752</c:v>
                </c:pt>
                <c:pt idx="231">
                  <c:v>1753</c:v>
                </c:pt>
                <c:pt idx="232">
                  <c:v>1754</c:v>
                </c:pt>
                <c:pt idx="233">
                  <c:v>1755</c:v>
                </c:pt>
                <c:pt idx="234">
                  <c:v>1756</c:v>
                </c:pt>
                <c:pt idx="235">
                  <c:v>1757</c:v>
                </c:pt>
                <c:pt idx="236">
                  <c:v>1758</c:v>
                </c:pt>
                <c:pt idx="237">
                  <c:v>1759</c:v>
                </c:pt>
                <c:pt idx="238">
                  <c:v>1760</c:v>
                </c:pt>
                <c:pt idx="239">
                  <c:v>1761</c:v>
                </c:pt>
                <c:pt idx="240">
                  <c:v>1762</c:v>
                </c:pt>
                <c:pt idx="241">
                  <c:v>1763</c:v>
                </c:pt>
                <c:pt idx="242">
                  <c:v>1764</c:v>
                </c:pt>
                <c:pt idx="243">
                  <c:v>1765</c:v>
                </c:pt>
                <c:pt idx="244">
                  <c:v>1766</c:v>
                </c:pt>
                <c:pt idx="245">
                  <c:v>1767</c:v>
                </c:pt>
                <c:pt idx="246">
                  <c:v>1768</c:v>
                </c:pt>
                <c:pt idx="247">
                  <c:v>1769</c:v>
                </c:pt>
                <c:pt idx="248">
                  <c:v>1770</c:v>
                </c:pt>
                <c:pt idx="249">
                  <c:v>1771</c:v>
                </c:pt>
                <c:pt idx="250">
                  <c:v>1772</c:v>
                </c:pt>
                <c:pt idx="251">
                  <c:v>1773</c:v>
                </c:pt>
                <c:pt idx="252">
                  <c:v>1774</c:v>
                </c:pt>
                <c:pt idx="253">
                  <c:v>1775</c:v>
                </c:pt>
                <c:pt idx="254">
                  <c:v>1776</c:v>
                </c:pt>
                <c:pt idx="255">
                  <c:v>1777</c:v>
                </c:pt>
                <c:pt idx="256">
                  <c:v>1778</c:v>
                </c:pt>
                <c:pt idx="257">
                  <c:v>1779</c:v>
                </c:pt>
                <c:pt idx="258">
                  <c:v>1780</c:v>
                </c:pt>
                <c:pt idx="259">
                  <c:v>1781</c:v>
                </c:pt>
                <c:pt idx="260">
                  <c:v>1782</c:v>
                </c:pt>
                <c:pt idx="261">
                  <c:v>1783</c:v>
                </c:pt>
                <c:pt idx="262">
                  <c:v>1784</c:v>
                </c:pt>
                <c:pt idx="263">
                  <c:v>1785</c:v>
                </c:pt>
                <c:pt idx="264">
                  <c:v>1786</c:v>
                </c:pt>
                <c:pt idx="265">
                  <c:v>1787</c:v>
                </c:pt>
                <c:pt idx="266">
                  <c:v>1788</c:v>
                </c:pt>
                <c:pt idx="267">
                  <c:v>1789</c:v>
                </c:pt>
                <c:pt idx="268">
                  <c:v>1790</c:v>
                </c:pt>
                <c:pt idx="269">
                  <c:v>1791</c:v>
                </c:pt>
                <c:pt idx="270">
                  <c:v>1792</c:v>
                </c:pt>
                <c:pt idx="271">
                  <c:v>1793</c:v>
                </c:pt>
                <c:pt idx="272">
                  <c:v>1794</c:v>
                </c:pt>
                <c:pt idx="273">
                  <c:v>1795</c:v>
                </c:pt>
                <c:pt idx="274">
                  <c:v>1796</c:v>
                </c:pt>
                <c:pt idx="275">
                  <c:v>1797</c:v>
                </c:pt>
                <c:pt idx="276">
                  <c:v>1798</c:v>
                </c:pt>
                <c:pt idx="277">
                  <c:v>1799</c:v>
                </c:pt>
                <c:pt idx="278">
                  <c:v>1800</c:v>
                </c:pt>
                <c:pt idx="279">
                  <c:v>1801</c:v>
                </c:pt>
                <c:pt idx="280">
                  <c:v>1802</c:v>
                </c:pt>
                <c:pt idx="281">
                  <c:v>1803</c:v>
                </c:pt>
                <c:pt idx="282">
                  <c:v>1804</c:v>
                </c:pt>
                <c:pt idx="283">
                  <c:v>1805</c:v>
                </c:pt>
                <c:pt idx="284">
                  <c:v>1806</c:v>
                </c:pt>
                <c:pt idx="285">
                  <c:v>1807</c:v>
                </c:pt>
                <c:pt idx="286">
                  <c:v>1808</c:v>
                </c:pt>
                <c:pt idx="287">
                  <c:v>1809</c:v>
                </c:pt>
                <c:pt idx="288">
                  <c:v>1810</c:v>
                </c:pt>
                <c:pt idx="289">
                  <c:v>1811</c:v>
                </c:pt>
                <c:pt idx="290">
                  <c:v>1812</c:v>
                </c:pt>
                <c:pt idx="291">
                  <c:v>1813</c:v>
                </c:pt>
                <c:pt idx="292">
                  <c:v>1814</c:v>
                </c:pt>
                <c:pt idx="293">
                  <c:v>1815</c:v>
                </c:pt>
                <c:pt idx="294">
                  <c:v>1816</c:v>
                </c:pt>
                <c:pt idx="295">
                  <c:v>1817</c:v>
                </c:pt>
                <c:pt idx="296">
                  <c:v>1818</c:v>
                </c:pt>
                <c:pt idx="297">
                  <c:v>1819</c:v>
                </c:pt>
                <c:pt idx="298">
                  <c:v>1820</c:v>
                </c:pt>
                <c:pt idx="299">
                  <c:v>1821</c:v>
                </c:pt>
                <c:pt idx="300">
                  <c:v>1822</c:v>
                </c:pt>
                <c:pt idx="301">
                  <c:v>1823</c:v>
                </c:pt>
                <c:pt idx="302">
                  <c:v>1824</c:v>
                </c:pt>
                <c:pt idx="303">
                  <c:v>1825</c:v>
                </c:pt>
                <c:pt idx="304">
                  <c:v>1826</c:v>
                </c:pt>
                <c:pt idx="305">
                  <c:v>1827</c:v>
                </c:pt>
                <c:pt idx="306">
                  <c:v>1828</c:v>
                </c:pt>
                <c:pt idx="307">
                  <c:v>1829</c:v>
                </c:pt>
                <c:pt idx="308">
                  <c:v>1830</c:v>
                </c:pt>
                <c:pt idx="309">
                  <c:v>1831</c:v>
                </c:pt>
                <c:pt idx="310">
                  <c:v>1832</c:v>
                </c:pt>
                <c:pt idx="311">
                  <c:v>1833</c:v>
                </c:pt>
                <c:pt idx="312">
                  <c:v>1834</c:v>
                </c:pt>
                <c:pt idx="313">
                  <c:v>1835</c:v>
                </c:pt>
                <c:pt idx="314">
                  <c:v>1836</c:v>
                </c:pt>
                <c:pt idx="315">
                  <c:v>1837</c:v>
                </c:pt>
                <c:pt idx="316">
                  <c:v>1838</c:v>
                </c:pt>
                <c:pt idx="317">
                  <c:v>1839</c:v>
                </c:pt>
                <c:pt idx="318">
                  <c:v>1840</c:v>
                </c:pt>
                <c:pt idx="319">
                  <c:v>1841</c:v>
                </c:pt>
                <c:pt idx="320">
                  <c:v>1842</c:v>
                </c:pt>
                <c:pt idx="321">
                  <c:v>1843</c:v>
                </c:pt>
                <c:pt idx="322">
                  <c:v>1844</c:v>
                </c:pt>
                <c:pt idx="323">
                  <c:v>1845</c:v>
                </c:pt>
                <c:pt idx="324">
                  <c:v>1846</c:v>
                </c:pt>
                <c:pt idx="325">
                  <c:v>1847</c:v>
                </c:pt>
                <c:pt idx="326">
                  <c:v>1848</c:v>
                </c:pt>
                <c:pt idx="327">
                  <c:v>1849</c:v>
                </c:pt>
                <c:pt idx="328">
                  <c:v>1850</c:v>
                </c:pt>
                <c:pt idx="329">
                  <c:v>1851</c:v>
                </c:pt>
                <c:pt idx="330">
                  <c:v>1852</c:v>
                </c:pt>
                <c:pt idx="331">
                  <c:v>1853</c:v>
                </c:pt>
                <c:pt idx="332">
                  <c:v>1854</c:v>
                </c:pt>
                <c:pt idx="333">
                  <c:v>1855</c:v>
                </c:pt>
                <c:pt idx="334">
                  <c:v>1856</c:v>
                </c:pt>
                <c:pt idx="335">
                  <c:v>1857</c:v>
                </c:pt>
                <c:pt idx="336">
                  <c:v>1858</c:v>
                </c:pt>
                <c:pt idx="337">
                  <c:v>1859</c:v>
                </c:pt>
                <c:pt idx="338">
                  <c:v>1860</c:v>
                </c:pt>
                <c:pt idx="339">
                  <c:v>1861</c:v>
                </c:pt>
                <c:pt idx="340">
                  <c:v>1862</c:v>
                </c:pt>
                <c:pt idx="341">
                  <c:v>1863</c:v>
                </c:pt>
                <c:pt idx="342">
                  <c:v>1864</c:v>
                </c:pt>
                <c:pt idx="343">
                  <c:v>1865</c:v>
                </c:pt>
                <c:pt idx="344">
                  <c:v>1866</c:v>
                </c:pt>
                <c:pt idx="345">
                  <c:v>1867</c:v>
                </c:pt>
                <c:pt idx="346">
                  <c:v>1868</c:v>
                </c:pt>
                <c:pt idx="347">
                  <c:v>1869</c:v>
                </c:pt>
                <c:pt idx="348">
                  <c:v>1870</c:v>
                </c:pt>
                <c:pt idx="349">
                  <c:v>1871</c:v>
                </c:pt>
                <c:pt idx="350">
                  <c:v>1872</c:v>
                </c:pt>
                <c:pt idx="351">
                  <c:v>1873</c:v>
                </c:pt>
                <c:pt idx="352">
                  <c:v>1874</c:v>
                </c:pt>
                <c:pt idx="353">
                  <c:v>1875</c:v>
                </c:pt>
                <c:pt idx="354">
                  <c:v>1876</c:v>
                </c:pt>
                <c:pt idx="355">
                  <c:v>1877</c:v>
                </c:pt>
                <c:pt idx="356">
                  <c:v>1878</c:v>
                </c:pt>
                <c:pt idx="357">
                  <c:v>1879</c:v>
                </c:pt>
                <c:pt idx="358">
                  <c:v>1880</c:v>
                </c:pt>
                <c:pt idx="359">
                  <c:v>1881</c:v>
                </c:pt>
                <c:pt idx="360">
                  <c:v>1882</c:v>
                </c:pt>
                <c:pt idx="361">
                  <c:v>1883</c:v>
                </c:pt>
                <c:pt idx="362">
                  <c:v>1884</c:v>
                </c:pt>
                <c:pt idx="363">
                  <c:v>1885</c:v>
                </c:pt>
                <c:pt idx="364">
                  <c:v>1886</c:v>
                </c:pt>
                <c:pt idx="365">
                  <c:v>1887</c:v>
                </c:pt>
                <c:pt idx="366">
                  <c:v>1888</c:v>
                </c:pt>
                <c:pt idx="367">
                  <c:v>1889</c:v>
                </c:pt>
                <c:pt idx="368">
                  <c:v>1890</c:v>
                </c:pt>
                <c:pt idx="369">
                  <c:v>1891</c:v>
                </c:pt>
                <c:pt idx="370">
                  <c:v>1892</c:v>
                </c:pt>
                <c:pt idx="371">
                  <c:v>1893</c:v>
                </c:pt>
                <c:pt idx="372">
                  <c:v>1894</c:v>
                </c:pt>
                <c:pt idx="373">
                  <c:v>1895</c:v>
                </c:pt>
                <c:pt idx="374">
                  <c:v>1896</c:v>
                </c:pt>
                <c:pt idx="375">
                  <c:v>1897</c:v>
                </c:pt>
                <c:pt idx="376">
                  <c:v>1898</c:v>
                </c:pt>
                <c:pt idx="377">
                  <c:v>1899</c:v>
                </c:pt>
                <c:pt idx="378">
                  <c:v>1900</c:v>
                </c:pt>
                <c:pt idx="379">
                  <c:v>1901</c:v>
                </c:pt>
                <c:pt idx="380">
                  <c:v>1902</c:v>
                </c:pt>
                <c:pt idx="381">
                  <c:v>1903</c:v>
                </c:pt>
                <c:pt idx="382">
                  <c:v>1904</c:v>
                </c:pt>
                <c:pt idx="383">
                  <c:v>1905</c:v>
                </c:pt>
                <c:pt idx="384">
                  <c:v>1906</c:v>
                </c:pt>
                <c:pt idx="385">
                  <c:v>1907</c:v>
                </c:pt>
                <c:pt idx="386">
                  <c:v>1908</c:v>
                </c:pt>
                <c:pt idx="387">
                  <c:v>1909</c:v>
                </c:pt>
                <c:pt idx="388">
                  <c:v>1910</c:v>
                </c:pt>
                <c:pt idx="389">
                  <c:v>1911</c:v>
                </c:pt>
                <c:pt idx="390">
                  <c:v>1912</c:v>
                </c:pt>
                <c:pt idx="391">
                  <c:v>1913</c:v>
                </c:pt>
                <c:pt idx="392">
                  <c:v>1914</c:v>
                </c:pt>
                <c:pt idx="393">
                  <c:v>1915</c:v>
                </c:pt>
              </c:numCache>
            </c:numRef>
          </c:xVal>
          <c:yVal>
            <c:numRef>
              <c:f>Graph!$G$1524:$G$1915</c:f>
              <c:numCache>
                <c:formatCode>General</c:formatCode>
                <c:ptCount val="3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C9-467A-9D5E-D47B21F8C69F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Graph!$A$1523:$A$1916</c:f>
              <c:numCache>
                <c:formatCode>General</c:formatCode>
                <c:ptCount val="394"/>
                <c:pt idx="0">
                  <c:v>1522</c:v>
                </c:pt>
                <c:pt idx="1">
                  <c:v>1523</c:v>
                </c:pt>
                <c:pt idx="2">
                  <c:v>1524</c:v>
                </c:pt>
                <c:pt idx="3">
                  <c:v>1525</c:v>
                </c:pt>
                <c:pt idx="4">
                  <c:v>1526</c:v>
                </c:pt>
                <c:pt idx="5">
                  <c:v>1527</c:v>
                </c:pt>
                <c:pt idx="6">
                  <c:v>1528</c:v>
                </c:pt>
                <c:pt idx="7">
                  <c:v>1529</c:v>
                </c:pt>
                <c:pt idx="8">
                  <c:v>1530</c:v>
                </c:pt>
                <c:pt idx="9">
                  <c:v>1531</c:v>
                </c:pt>
                <c:pt idx="10">
                  <c:v>1532</c:v>
                </c:pt>
                <c:pt idx="11">
                  <c:v>1533</c:v>
                </c:pt>
                <c:pt idx="12">
                  <c:v>1534</c:v>
                </c:pt>
                <c:pt idx="13">
                  <c:v>1535</c:v>
                </c:pt>
                <c:pt idx="14">
                  <c:v>1536</c:v>
                </c:pt>
                <c:pt idx="15">
                  <c:v>1537</c:v>
                </c:pt>
                <c:pt idx="16">
                  <c:v>1538</c:v>
                </c:pt>
                <c:pt idx="17">
                  <c:v>1539</c:v>
                </c:pt>
                <c:pt idx="18">
                  <c:v>1540</c:v>
                </c:pt>
                <c:pt idx="19">
                  <c:v>1541</c:v>
                </c:pt>
                <c:pt idx="20">
                  <c:v>1542</c:v>
                </c:pt>
                <c:pt idx="21">
                  <c:v>1543</c:v>
                </c:pt>
                <c:pt idx="22">
                  <c:v>1544</c:v>
                </c:pt>
                <c:pt idx="23">
                  <c:v>1545</c:v>
                </c:pt>
                <c:pt idx="24">
                  <c:v>1546</c:v>
                </c:pt>
                <c:pt idx="25">
                  <c:v>1547</c:v>
                </c:pt>
                <c:pt idx="26">
                  <c:v>1548</c:v>
                </c:pt>
                <c:pt idx="27">
                  <c:v>1549</c:v>
                </c:pt>
                <c:pt idx="28">
                  <c:v>1550</c:v>
                </c:pt>
                <c:pt idx="29">
                  <c:v>1551</c:v>
                </c:pt>
                <c:pt idx="30">
                  <c:v>1552</c:v>
                </c:pt>
                <c:pt idx="31">
                  <c:v>1553</c:v>
                </c:pt>
                <c:pt idx="32">
                  <c:v>1554</c:v>
                </c:pt>
                <c:pt idx="33">
                  <c:v>1555</c:v>
                </c:pt>
                <c:pt idx="34">
                  <c:v>1556</c:v>
                </c:pt>
                <c:pt idx="35">
                  <c:v>1557</c:v>
                </c:pt>
                <c:pt idx="36">
                  <c:v>1558</c:v>
                </c:pt>
                <c:pt idx="37">
                  <c:v>1559</c:v>
                </c:pt>
                <c:pt idx="38">
                  <c:v>1560</c:v>
                </c:pt>
                <c:pt idx="39">
                  <c:v>1561</c:v>
                </c:pt>
                <c:pt idx="40">
                  <c:v>1562</c:v>
                </c:pt>
                <c:pt idx="41">
                  <c:v>1563</c:v>
                </c:pt>
                <c:pt idx="42">
                  <c:v>1564</c:v>
                </c:pt>
                <c:pt idx="43">
                  <c:v>1565</c:v>
                </c:pt>
                <c:pt idx="44">
                  <c:v>1566</c:v>
                </c:pt>
                <c:pt idx="45">
                  <c:v>1567</c:v>
                </c:pt>
                <c:pt idx="46">
                  <c:v>1568</c:v>
                </c:pt>
                <c:pt idx="47">
                  <c:v>1569</c:v>
                </c:pt>
                <c:pt idx="48">
                  <c:v>1570</c:v>
                </c:pt>
                <c:pt idx="49">
                  <c:v>1571</c:v>
                </c:pt>
                <c:pt idx="50">
                  <c:v>1572</c:v>
                </c:pt>
                <c:pt idx="51">
                  <c:v>1573</c:v>
                </c:pt>
                <c:pt idx="52">
                  <c:v>1574</c:v>
                </c:pt>
                <c:pt idx="53">
                  <c:v>1575</c:v>
                </c:pt>
                <c:pt idx="54">
                  <c:v>1576</c:v>
                </c:pt>
                <c:pt idx="55">
                  <c:v>1577</c:v>
                </c:pt>
                <c:pt idx="56">
                  <c:v>1578</c:v>
                </c:pt>
                <c:pt idx="57">
                  <c:v>1579</c:v>
                </c:pt>
                <c:pt idx="58">
                  <c:v>1580</c:v>
                </c:pt>
                <c:pt idx="59">
                  <c:v>1581</c:v>
                </c:pt>
                <c:pt idx="60">
                  <c:v>1582</c:v>
                </c:pt>
                <c:pt idx="61">
                  <c:v>1583</c:v>
                </c:pt>
                <c:pt idx="62">
                  <c:v>1584</c:v>
                </c:pt>
                <c:pt idx="63">
                  <c:v>1585</c:v>
                </c:pt>
                <c:pt idx="64">
                  <c:v>1586</c:v>
                </c:pt>
                <c:pt idx="65">
                  <c:v>1587</c:v>
                </c:pt>
                <c:pt idx="66">
                  <c:v>1588</c:v>
                </c:pt>
                <c:pt idx="67">
                  <c:v>1589</c:v>
                </c:pt>
                <c:pt idx="68">
                  <c:v>1590</c:v>
                </c:pt>
                <c:pt idx="69">
                  <c:v>1591</c:v>
                </c:pt>
                <c:pt idx="70">
                  <c:v>1592</c:v>
                </c:pt>
                <c:pt idx="71">
                  <c:v>1593</c:v>
                </c:pt>
                <c:pt idx="72">
                  <c:v>1594</c:v>
                </c:pt>
                <c:pt idx="73">
                  <c:v>1595</c:v>
                </c:pt>
                <c:pt idx="74">
                  <c:v>1596</c:v>
                </c:pt>
                <c:pt idx="75">
                  <c:v>1597</c:v>
                </c:pt>
                <c:pt idx="76">
                  <c:v>1598</c:v>
                </c:pt>
                <c:pt idx="77">
                  <c:v>1599</c:v>
                </c:pt>
                <c:pt idx="78">
                  <c:v>1600</c:v>
                </c:pt>
                <c:pt idx="79">
                  <c:v>1601</c:v>
                </c:pt>
                <c:pt idx="80">
                  <c:v>1602</c:v>
                </c:pt>
                <c:pt idx="81">
                  <c:v>1603</c:v>
                </c:pt>
                <c:pt idx="82">
                  <c:v>1604</c:v>
                </c:pt>
                <c:pt idx="83">
                  <c:v>1605</c:v>
                </c:pt>
                <c:pt idx="84">
                  <c:v>1606</c:v>
                </c:pt>
                <c:pt idx="85">
                  <c:v>1607</c:v>
                </c:pt>
                <c:pt idx="86">
                  <c:v>1608</c:v>
                </c:pt>
                <c:pt idx="87">
                  <c:v>1609</c:v>
                </c:pt>
                <c:pt idx="88">
                  <c:v>1610</c:v>
                </c:pt>
                <c:pt idx="89">
                  <c:v>1611</c:v>
                </c:pt>
                <c:pt idx="90">
                  <c:v>1612</c:v>
                </c:pt>
                <c:pt idx="91">
                  <c:v>1613</c:v>
                </c:pt>
                <c:pt idx="92">
                  <c:v>1614</c:v>
                </c:pt>
                <c:pt idx="93">
                  <c:v>1615</c:v>
                </c:pt>
                <c:pt idx="94">
                  <c:v>1616</c:v>
                </c:pt>
                <c:pt idx="95">
                  <c:v>1617</c:v>
                </c:pt>
                <c:pt idx="96">
                  <c:v>1618</c:v>
                </c:pt>
                <c:pt idx="97">
                  <c:v>1619</c:v>
                </c:pt>
                <c:pt idx="98">
                  <c:v>1620</c:v>
                </c:pt>
                <c:pt idx="99">
                  <c:v>1621</c:v>
                </c:pt>
                <c:pt idx="100">
                  <c:v>1622</c:v>
                </c:pt>
                <c:pt idx="101">
                  <c:v>1623</c:v>
                </c:pt>
                <c:pt idx="102">
                  <c:v>1624</c:v>
                </c:pt>
                <c:pt idx="103">
                  <c:v>1625</c:v>
                </c:pt>
                <c:pt idx="104">
                  <c:v>1626</c:v>
                </c:pt>
                <c:pt idx="105">
                  <c:v>1627</c:v>
                </c:pt>
                <c:pt idx="106">
                  <c:v>1628</c:v>
                </c:pt>
                <c:pt idx="107">
                  <c:v>1629</c:v>
                </c:pt>
                <c:pt idx="108">
                  <c:v>1630</c:v>
                </c:pt>
                <c:pt idx="109">
                  <c:v>1631</c:v>
                </c:pt>
                <c:pt idx="110">
                  <c:v>1632</c:v>
                </c:pt>
                <c:pt idx="111">
                  <c:v>1633</c:v>
                </c:pt>
                <c:pt idx="112">
                  <c:v>1634</c:v>
                </c:pt>
                <c:pt idx="113">
                  <c:v>1635</c:v>
                </c:pt>
                <c:pt idx="114">
                  <c:v>1636</c:v>
                </c:pt>
                <c:pt idx="115">
                  <c:v>1637</c:v>
                </c:pt>
                <c:pt idx="116">
                  <c:v>1638</c:v>
                </c:pt>
                <c:pt idx="117">
                  <c:v>1639</c:v>
                </c:pt>
                <c:pt idx="118">
                  <c:v>1640</c:v>
                </c:pt>
                <c:pt idx="119">
                  <c:v>1641</c:v>
                </c:pt>
                <c:pt idx="120">
                  <c:v>1642</c:v>
                </c:pt>
                <c:pt idx="121">
                  <c:v>1643</c:v>
                </c:pt>
                <c:pt idx="122">
                  <c:v>1644</c:v>
                </c:pt>
                <c:pt idx="123">
                  <c:v>1645</c:v>
                </c:pt>
                <c:pt idx="124">
                  <c:v>1646</c:v>
                </c:pt>
                <c:pt idx="125">
                  <c:v>1647</c:v>
                </c:pt>
                <c:pt idx="126">
                  <c:v>1648</c:v>
                </c:pt>
                <c:pt idx="127">
                  <c:v>1649</c:v>
                </c:pt>
                <c:pt idx="128">
                  <c:v>1650</c:v>
                </c:pt>
                <c:pt idx="129">
                  <c:v>1651</c:v>
                </c:pt>
                <c:pt idx="130">
                  <c:v>1652</c:v>
                </c:pt>
                <c:pt idx="131">
                  <c:v>1653</c:v>
                </c:pt>
                <c:pt idx="132">
                  <c:v>1654</c:v>
                </c:pt>
                <c:pt idx="133">
                  <c:v>1655</c:v>
                </c:pt>
                <c:pt idx="134">
                  <c:v>1656</c:v>
                </c:pt>
                <c:pt idx="135">
                  <c:v>1657</c:v>
                </c:pt>
                <c:pt idx="136">
                  <c:v>1658</c:v>
                </c:pt>
                <c:pt idx="137">
                  <c:v>1659</c:v>
                </c:pt>
                <c:pt idx="138">
                  <c:v>1660</c:v>
                </c:pt>
                <c:pt idx="139">
                  <c:v>1661</c:v>
                </c:pt>
                <c:pt idx="140">
                  <c:v>1662</c:v>
                </c:pt>
                <c:pt idx="141">
                  <c:v>1663</c:v>
                </c:pt>
                <c:pt idx="142">
                  <c:v>1664</c:v>
                </c:pt>
                <c:pt idx="143">
                  <c:v>1665</c:v>
                </c:pt>
                <c:pt idx="144">
                  <c:v>1666</c:v>
                </c:pt>
                <c:pt idx="145">
                  <c:v>1667</c:v>
                </c:pt>
                <c:pt idx="146">
                  <c:v>1668</c:v>
                </c:pt>
                <c:pt idx="147">
                  <c:v>1669</c:v>
                </c:pt>
                <c:pt idx="148">
                  <c:v>1670</c:v>
                </c:pt>
                <c:pt idx="149">
                  <c:v>1671</c:v>
                </c:pt>
                <c:pt idx="150">
                  <c:v>1672</c:v>
                </c:pt>
                <c:pt idx="151">
                  <c:v>1673</c:v>
                </c:pt>
                <c:pt idx="152">
                  <c:v>1674</c:v>
                </c:pt>
                <c:pt idx="153">
                  <c:v>1675</c:v>
                </c:pt>
                <c:pt idx="154">
                  <c:v>1676</c:v>
                </c:pt>
                <c:pt idx="155">
                  <c:v>1677</c:v>
                </c:pt>
                <c:pt idx="156">
                  <c:v>1678</c:v>
                </c:pt>
                <c:pt idx="157">
                  <c:v>1679</c:v>
                </c:pt>
                <c:pt idx="158">
                  <c:v>1680</c:v>
                </c:pt>
                <c:pt idx="159">
                  <c:v>1681</c:v>
                </c:pt>
                <c:pt idx="160">
                  <c:v>1682</c:v>
                </c:pt>
                <c:pt idx="161">
                  <c:v>1683</c:v>
                </c:pt>
                <c:pt idx="162">
                  <c:v>1684</c:v>
                </c:pt>
                <c:pt idx="163">
                  <c:v>1685</c:v>
                </c:pt>
                <c:pt idx="164">
                  <c:v>1686</c:v>
                </c:pt>
                <c:pt idx="165">
                  <c:v>1687</c:v>
                </c:pt>
                <c:pt idx="166">
                  <c:v>1688</c:v>
                </c:pt>
                <c:pt idx="167">
                  <c:v>1689</c:v>
                </c:pt>
                <c:pt idx="168">
                  <c:v>1690</c:v>
                </c:pt>
                <c:pt idx="169">
                  <c:v>1691</c:v>
                </c:pt>
                <c:pt idx="170">
                  <c:v>1692</c:v>
                </c:pt>
                <c:pt idx="171">
                  <c:v>1693</c:v>
                </c:pt>
                <c:pt idx="172">
                  <c:v>1694</c:v>
                </c:pt>
                <c:pt idx="173">
                  <c:v>1695</c:v>
                </c:pt>
                <c:pt idx="174">
                  <c:v>1696</c:v>
                </c:pt>
                <c:pt idx="175">
                  <c:v>1697</c:v>
                </c:pt>
                <c:pt idx="176">
                  <c:v>1698</c:v>
                </c:pt>
                <c:pt idx="177">
                  <c:v>1699</c:v>
                </c:pt>
                <c:pt idx="178">
                  <c:v>1700</c:v>
                </c:pt>
                <c:pt idx="179">
                  <c:v>1701</c:v>
                </c:pt>
                <c:pt idx="180">
                  <c:v>1702</c:v>
                </c:pt>
                <c:pt idx="181">
                  <c:v>1703</c:v>
                </c:pt>
                <c:pt idx="182">
                  <c:v>1704</c:v>
                </c:pt>
                <c:pt idx="183">
                  <c:v>1705</c:v>
                </c:pt>
                <c:pt idx="184">
                  <c:v>1706</c:v>
                </c:pt>
                <c:pt idx="185">
                  <c:v>1707</c:v>
                </c:pt>
                <c:pt idx="186">
                  <c:v>1708</c:v>
                </c:pt>
                <c:pt idx="187">
                  <c:v>1709</c:v>
                </c:pt>
                <c:pt idx="188">
                  <c:v>1710</c:v>
                </c:pt>
                <c:pt idx="189">
                  <c:v>1711</c:v>
                </c:pt>
                <c:pt idx="190">
                  <c:v>1712</c:v>
                </c:pt>
                <c:pt idx="191">
                  <c:v>1713</c:v>
                </c:pt>
                <c:pt idx="192">
                  <c:v>1714</c:v>
                </c:pt>
                <c:pt idx="193">
                  <c:v>1715</c:v>
                </c:pt>
                <c:pt idx="194">
                  <c:v>1716</c:v>
                </c:pt>
                <c:pt idx="195">
                  <c:v>1717</c:v>
                </c:pt>
                <c:pt idx="196">
                  <c:v>1718</c:v>
                </c:pt>
                <c:pt idx="197">
                  <c:v>1719</c:v>
                </c:pt>
                <c:pt idx="198">
                  <c:v>1720</c:v>
                </c:pt>
                <c:pt idx="199">
                  <c:v>1721</c:v>
                </c:pt>
                <c:pt idx="200">
                  <c:v>1722</c:v>
                </c:pt>
                <c:pt idx="201">
                  <c:v>1723</c:v>
                </c:pt>
                <c:pt idx="202">
                  <c:v>1724</c:v>
                </c:pt>
                <c:pt idx="203">
                  <c:v>1725</c:v>
                </c:pt>
                <c:pt idx="204">
                  <c:v>1726</c:v>
                </c:pt>
                <c:pt idx="205">
                  <c:v>1727</c:v>
                </c:pt>
                <c:pt idx="206">
                  <c:v>1728</c:v>
                </c:pt>
                <c:pt idx="207">
                  <c:v>1729</c:v>
                </c:pt>
                <c:pt idx="208">
                  <c:v>1730</c:v>
                </c:pt>
                <c:pt idx="209">
                  <c:v>1731</c:v>
                </c:pt>
                <c:pt idx="210">
                  <c:v>1732</c:v>
                </c:pt>
                <c:pt idx="211">
                  <c:v>1733</c:v>
                </c:pt>
                <c:pt idx="212">
                  <c:v>1734</c:v>
                </c:pt>
                <c:pt idx="213">
                  <c:v>1735</c:v>
                </c:pt>
                <c:pt idx="214">
                  <c:v>1736</c:v>
                </c:pt>
                <c:pt idx="215">
                  <c:v>1737</c:v>
                </c:pt>
                <c:pt idx="216">
                  <c:v>1738</c:v>
                </c:pt>
                <c:pt idx="217">
                  <c:v>1739</c:v>
                </c:pt>
                <c:pt idx="218">
                  <c:v>1740</c:v>
                </c:pt>
                <c:pt idx="219">
                  <c:v>1741</c:v>
                </c:pt>
                <c:pt idx="220">
                  <c:v>1742</c:v>
                </c:pt>
                <c:pt idx="221">
                  <c:v>1743</c:v>
                </c:pt>
                <c:pt idx="222">
                  <c:v>1744</c:v>
                </c:pt>
                <c:pt idx="223">
                  <c:v>1745</c:v>
                </c:pt>
                <c:pt idx="224">
                  <c:v>1746</c:v>
                </c:pt>
                <c:pt idx="225">
                  <c:v>1747</c:v>
                </c:pt>
                <c:pt idx="226">
                  <c:v>1748</c:v>
                </c:pt>
                <c:pt idx="227">
                  <c:v>1749</c:v>
                </c:pt>
                <c:pt idx="228">
                  <c:v>1750</c:v>
                </c:pt>
                <c:pt idx="229">
                  <c:v>1751</c:v>
                </c:pt>
                <c:pt idx="230">
                  <c:v>1752</c:v>
                </c:pt>
                <c:pt idx="231">
                  <c:v>1753</c:v>
                </c:pt>
                <c:pt idx="232">
                  <c:v>1754</c:v>
                </c:pt>
                <c:pt idx="233">
                  <c:v>1755</c:v>
                </c:pt>
                <c:pt idx="234">
                  <c:v>1756</c:v>
                </c:pt>
                <c:pt idx="235">
                  <c:v>1757</c:v>
                </c:pt>
                <c:pt idx="236">
                  <c:v>1758</c:v>
                </c:pt>
                <c:pt idx="237">
                  <c:v>1759</c:v>
                </c:pt>
                <c:pt idx="238">
                  <c:v>1760</c:v>
                </c:pt>
                <c:pt idx="239">
                  <c:v>1761</c:v>
                </c:pt>
                <c:pt idx="240">
                  <c:v>1762</c:v>
                </c:pt>
                <c:pt idx="241">
                  <c:v>1763</c:v>
                </c:pt>
                <c:pt idx="242">
                  <c:v>1764</c:v>
                </c:pt>
                <c:pt idx="243">
                  <c:v>1765</c:v>
                </c:pt>
                <c:pt idx="244">
                  <c:v>1766</c:v>
                </c:pt>
                <c:pt idx="245">
                  <c:v>1767</c:v>
                </c:pt>
                <c:pt idx="246">
                  <c:v>1768</c:v>
                </c:pt>
                <c:pt idx="247">
                  <c:v>1769</c:v>
                </c:pt>
                <c:pt idx="248">
                  <c:v>1770</c:v>
                </c:pt>
                <c:pt idx="249">
                  <c:v>1771</c:v>
                </c:pt>
                <c:pt idx="250">
                  <c:v>1772</c:v>
                </c:pt>
                <c:pt idx="251">
                  <c:v>1773</c:v>
                </c:pt>
                <c:pt idx="252">
                  <c:v>1774</c:v>
                </c:pt>
                <c:pt idx="253">
                  <c:v>1775</c:v>
                </c:pt>
                <c:pt idx="254">
                  <c:v>1776</c:v>
                </c:pt>
                <c:pt idx="255">
                  <c:v>1777</c:v>
                </c:pt>
                <c:pt idx="256">
                  <c:v>1778</c:v>
                </c:pt>
                <c:pt idx="257">
                  <c:v>1779</c:v>
                </c:pt>
                <c:pt idx="258">
                  <c:v>1780</c:v>
                </c:pt>
                <c:pt idx="259">
                  <c:v>1781</c:v>
                </c:pt>
                <c:pt idx="260">
                  <c:v>1782</c:v>
                </c:pt>
                <c:pt idx="261">
                  <c:v>1783</c:v>
                </c:pt>
                <c:pt idx="262">
                  <c:v>1784</c:v>
                </c:pt>
                <c:pt idx="263">
                  <c:v>1785</c:v>
                </c:pt>
                <c:pt idx="264">
                  <c:v>1786</c:v>
                </c:pt>
                <c:pt idx="265">
                  <c:v>1787</c:v>
                </c:pt>
                <c:pt idx="266">
                  <c:v>1788</c:v>
                </c:pt>
                <c:pt idx="267">
                  <c:v>1789</c:v>
                </c:pt>
                <c:pt idx="268">
                  <c:v>1790</c:v>
                </c:pt>
                <c:pt idx="269">
                  <c:v>1791</c:v>
                </c:pt>
                <c:pt idx="270">
                  <c:v>1792</c:v>
                </c:pt>
                <c:pt idx="271">
                  <c:v>1793</c:v>
                </c:pt>
                <c:pt idx="272">
                  <c:v>1794</c:v>
                </c:pt>
                <c:pt idx="273">
                  <c:v>1795</c:v>
                </c:pt>
                <c:pt idx="274">
                  <c:v>1796</c:v>
                </c:pt>
                <c:pt idx="275">
                  <c:v>1797</c:v>
                </c:pt>
                <c:pt idx="276">
                  <c:v>1798</c:v>
                </c:pt>
                <c:pt idx="277">
                  <c:v>1799</c:v>
                </c:pt>
                <c:pt idx="278">
                  <c:v>1800</c:v>
                </c:pt>
                <c:pt idx="279">
                  <c:v>1801</c:v>
                </c:pt>
                <c:pt idx="280">
                  <c:v>1802</c:v>
                </c:pt>
                <c:pt idx="281">
                  <c:v>1803</c:v>
                </c:pt>
                <c:pt idx="282">
                  <c:v>1804</c:v>
                </c:pt>
                <c:pt idx="283">
                  <c:v>1805</c:v>
                </c:pt>
                <c:pt idx="284">
                  <c:v>1806</c:v>
                </c:pt>
                <c:pt idx="285">
                  <c:v>1807</c:v>
                </c:pt>
                <c:pt idx="286">
                  <c:v>1808</c:v>
                </c:pt>
                <c:pt idx="287">
                  <c:v>1809</c:v>
                </c:pt>
                <c:pt idx="288">
                  <c:v>1810</c:v>
                </c:pt>
                <c:pt idx="289">
                  <c:v>1811</c:v>
                </c:pt>
                <c:pt idx="290">
                  <c:v>1812</c:v>
                </c:pt>
                <c:pt idx="291">
                  <c:v>1813</c:v>
                </c:pt>
                <c:pt idx="292">
                  <c:v>1814</c:v>
                </c:pt>
                <c:pt idx="293">
                  <c:v>1815</c:v>
                </c:pt>
                <c:pt idx="294">
                  <c:v>1816</c:v>
                </c:pt>
                <c:pt idx="295">
                  <c:v>1817</c:v>
                </c:pt>
                <c:pt idx="296">
                  <c:v>1818</c:v>
                </c:pt>
                <c:pt idx="297">
                  <c:v>1819</c:v>
                </c:pt>
                <c:pt idx="298">
                  <c:v>1820</c:v>
                </c:pt>
                <c:pt idx="299">
                  <c:v>1821</c:v>
                </c:pt>
                <c:pt idx="300">
                  <c:v>1822</c:v>
                </c:pt>
                <c:pt idx="301">
                  <c:v>1823</c:v>
                </c:pt>
                <c:pt idx="302">
                  <c:v>1824</c:v>
                </c:pt>
                <c:pt idx="303">
                  <c:v>1825</c:v>
                </c:pt>
                <c:pt idx="304">
                  <c:v>1826</c:v>
                </c:pt>
                <c:pt idx="305">
                  <c:v>1827</c:v>
                </c:pt>
                <c:pt idx="306">
                  <c:v>1828</c:v>
                </c:pt>
                <c:pt idx="307">
                  <c:v>1829</c:v>
                </c:pt>
                <c:pt idx="308">
                  <c:v>1830</c:v>
                </c:pt>
                <c:pt idx="309">
                  <c:v>1831</c:v>
                </c:pt>
                <c:pt idx="310">
                  <c:v>1832</c:v>
                </c:pt>
                <c:pt idx="311">
                  <c:v>1833</c:v>
                </c:pt>
                <c:pt idx="312">
                  <c:v>1834</c:v>
                </c:pt>
                <c:pt idx="313">
                  <c:v>1835</c:v>
                </c:pt>
                <c:pt idx="314">
                  <c:v>1836</c:v>
                </c:pt>
                <c:pt idx="315">
                  <c:v>1837</c:v>
                </c:pt>
                <c:pt idx="316">
                  <c:v>1838</c:v>
                </c:pt>
                <c:pt idx="317">
                  <c:v>1839</c:v>
                </c:pt>
                <c:pt idx="318">
                  <c:v>1840</c:v>
                </c:pt>
                <c:pt idx="319">
                  <c:v>1841</c:v>
                </c:pt>
                <c:pt idx="320">
                  <c:v>1842</c:v>
                </c:pt>
                <c:pt idx="321">
                  <c:v>1843</c:v>
                </c:pt>
                <c:pt idx="322">
                  <c:v>1844</c:v>
                </c:pt>
                <c:pt idx="323">
                  <c:v>1845</c:v>
                </c:pt>
                <c:pt idx="324">
                  <c:v>1846</c:v>
                </c:pt>
                <c:pt idx="325">
                  <c:v>1847</c:v>
                </c:pt>
                <c:pt idx="326">
                  <c:v>1848</c:v>
                </c:pt>
                <c:pt idx="327">
                  <c:v>1849</c:v>
                </c:pt>
                <c:pt idx="328">
                  <c:v>1850</c:v>
                </c:pt>
                <c:pt idx="329">
                  <c:v>1851</c:v>
                </c:pt>
                <c:pt idx="330">
                  <c:v>1852</c:v>
                </c:pt>
                <c:pt idx="331">
                  <c:v>1853</c:v>
                </c:pt>
                <c:pt idx="332">
                  <c:v>1854</c:v>
                </c:pt>
                <c:pt idx="333">
                  <c:v>1855</c:v>
                </c:pt>
                <c:pt idx="334">
                  <c:v>1856</c:v>
                </c:pt>
                <c:pt idx="335">
                  <c:v>1857</c:v>
                </c:pt>
                <c:pt idx="336">
                  <c:v>1858</c:v>
                </c:pt>
                <c:pt idx="337">
                  <c:v>1859</c:v>
                </c:pt>
                <c:pt idx="338">
                  <c:v>1860</c:v>
                </c:pt>
                <c:pt idx="339">
                  <c:v>1861</c:v>
                </c:pt>
                <c:pt idx="340">
                  <c:v>1862</c:v>
                </c:pt>
                <c:pt idx="341">
                  <c:v>1863</c:v>
                </c:pt>
                <c:pt idx="342">
                  <c:v>1864</c:v>
                </c:pt>
                <c:pt idx="343">
                  <c:v>1865</c:v>
                </c:pt>
                <c:pt idx="344">
                  <c:v>1866</c:v>
                </c:pt>
                <c:pt idx="345">
                  <c:v>1867</c:v>
                </c:pt>
                <c:pt idx="346">
                  <c:v>1868</c:v>
                </c:pt>
                <c:pt idx="347">
                  <c:v>1869</c:v>
                </c:pt>
                <c:pt idx="348">
                  <c:v>1870</c:v>
                </c:pt>
                <c:pt idx="349">
                  <c:v>1871</c:v>
                </c:pt>
                <c:pt idx="350">
                  <c:v>1872</c:v>
                </c:pt>
                <c:pt idx="351">
                  <c:v>1873</c:v>
                </c:pt>
                <c:pt idx="352">
                  <c:v>1874</c:v>
                </c:pt>
                <c:pt idx="353">
                  <c:v>1875</c:v>
                </c:pt>
                <c:pt idx="354">
                  <c:v>1876</c:v>
                </c:pt>
                <c:pt idx="355">
                  <c:v>1877</c:v>
                </c:pt>
                <c:pt idx="356">
                  <c:v>1878</c:v>
                </c:pt>
                <c:pt idx="357">
                  <c:v>1879</c:v>
                </c:pt>
                <c:pt idx="358">
                  <c:v>1880</c:v>
                </c:pt>
                <c:pt idx="359">
                  <c:v>1881</c:v>
                </c:pt>
                <c:pt idx="360">
                  <c:v>1882</c:v>
                </c:pt>
                <c:pt idx="361">
                  <c:v>1883</c:v>
                </c:pt>
                <c:pt idx="362">
                  <c:v>1884</c:v>
                </c:pt>
                <c:pt idx="363">
                  <c:v>1885</c:v>
                </c:pt>
                <c:pt idx="364">
                  <c:v>1886</c:v>
                </c:pt>
                <c:pt idx="365">
                  <c:v>1887</c:v>
                </c:pt>
                <c:pt idx="366">
                  <c:v>1888</c:v>
                </c:pt>
                <c:pt idx="367">
                  <c:v>1889</c:v>
                </c:pt>
                <c:pt idx="368">
                  <c:v>1890</c:v>
                </c:pt>
                <c:pt idx="369">
                  <c:v>1891</c:v>
                </c:pt>
                <c:pt idx="370">
                  <c:v>1892</c:v>
                </c:pt>
                <c:pt idx="371">
                  <c:v>1893</c:v>
                </c:pt>
                <c:pt idx="372">
                  <c:v>1894</c:v>
                </c:pt>
                <c:pt idx="373">
                  <c:v>1895</c:v>
                </c:pt>
                <c:pt idx="374">
                  <c:v>1896</c:v>
                </c:pt>
                <c:pt idx="375">
                  <c:v>1897</c:v>
                </c:pt>
                <c:pt idx="376">
                  <c:v>1898</c:v>
                </c:pt>
                <c:pt idx="377">
                  <c:v>1899</c:v>
                </c:pt>
                <c:pt idx="378">
                  <c:v>1900</c:v>
                </c:pt>
                <c:pt idx="379">
                  <c:v>1901</c:v>
                </c:pt>
                <c:pt idx="380">
                  <c:v>1902</c:v>
                </c:pt>
                <c:pt idx="381">
                  <c:v>1903</c:v>
                </c:pt>
                <c:pt idx="382">
                  <c:v>1904</c:v>
                </c:pt>
                <c:pt idx="383">
                  <c:v>1905</c:v>
                </c:pt>
                <c:pt idx="384">
                  <c:v>1906</c:v>
                </c:pt>
                <c:pt idx="385">
                  <c:v>1907</c:v>
                </c:pt>
                <c:pt idx="386">
                  <c:v>1908</c:v>
                </c:pt>
                <c:pt idx="387">
                  <c:v>1909</c:v>
                </c:pt>
                <c:pt idx="388">
                  <c:v>1910</c:v>
                </c:pt>
                <c:pt idx="389">
                  <c:v>1911</c:v>
                </c:pt>
                <c:pt idx="390">
                  <c:v>1912</c:v>
                </c:pt>
                <c:pt idx="391">
                  <c:v>1913</c:v>
                </c:pt>
                <c:pt idx="392">
                  <c:v>1914</c:v>
                </c:pt>
                <c:pt idx="393">
                  <c:v>1915</c:v>
                </c:pt>
              </c:numCache>
            </c:numRef>
          </c:xVal>
          <c:yVal>
            <c:numRef>
              <c:f>Graph!$H$1524:$H$1915</c:f>
              <c:numCache>
                <c:formatCode>General</c:formatCode>
                <c:ptCount val="3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C9-467A-9D5E-D47B21F8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01359"/>
        <c:axId val="1136796079"/>
      </c:scatterChart>
      <c:valAx>
        <c:axId val="1136801359"/>
        <c:scaling>
          <c:orientation val="minMax"/>
          <c:max val="1915"/>
          <c:min val="1522"/>
        </c:scaling>
        <c:delete val="0"/>
        <c:axPos val="b"/>
        <c:numFmt formatCode="General" sourceLinked="1"/>
        <c:majorTickMark val="out"/>
        <c:minorTickMark val="none"/>
        <c:tickLblPos val="nextTo"/>
        <c:crossAx val="1136796079"/>
        <c:crosses val="autoZero"/>
        <c:crossBetween val="midCat"/>
      </c:valAx>
      <c:valAx>
        <c:axId val="1136796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6801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Graph!$A$1918:$A$2355</c:f>
              <c:numCache>
                <c:formatCode>General</c:formatCode>
                <c:ptCount val="438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  <c:pt idx="101">
                  <c:v>2018</c:v>
                </c:pt>
                <c:pt idx="102">
                  <c:v>2019</c:v>
                </c:pt>
                <c:pt idx="103">
                  <c:v>2020</c:v>
                </c:pt>
                <c:pt idx="104">
                  <c:v>2021</c:v>
                </c:pt>
                <c:pt idx="105">
                  <c:v>2022</c:v>
                </c:pt>
                <c:pt idx="106">
                  <c:v>2023</c:v>
                </c:pt>
                <c:pt idx="107">
                  <c:v>2024</c:v>
                </c:pt>
                <c:pt idx="108">
                  <c:v>2025</c:v>
                </c:pt>
                <c:pt idx="109">
                  <c:v>2026</c:v>
                </c:pt>
                <c:pt idx="110">
                  <c:v>2027</c:v>
                </c:pt>
                <c:pt idx="111">
                  <c:v>2028</c:v>
                </c:pt>
                <c:pt idx="112">
                  <c:v>2029</c:v>
                </c:pt>
                <c:pt idx="113">
                  <c:v>2030</c:v>
                </c:pt>
                <c:pt idx="114">
                  <c:v>2031</c:v>
                </c:pt>
                <c:pt idx="115">
                  <c:v>2032</c:v>
                </c:pt>
                <c:pt idx="116">
                  <c:v>2033</c:v>
                </c:pt>
                <c:pt idx="117">
                  <c:v>2034</c:v>
                </c:pt>
                <c:pt idx="118">
                  <c:v>2035</c:v>
                </c:pt>
                <c:pt idx="119">
                  <c:v>2036</c:v>
                </c:pt>
                <c:pt idx="120">
                  <c:v>2037</c:v>
                </c:pt>
                <c:pt idx="121">
                  <c:v>2038</c:v>
                </c:pt>
                <c:pt idx="122">
                  <c:v>2039</c:v>
                </c:pt>
                <c:pt idx="123">
                  <c:v>2040</c:v>
                </c:pt>
                <c:pt idx="124">
                  <c:v>2041</c:v>
                </c:pt>
                <c:pt idx="125">
                  <c:v>2042</c:v>
                </c:pt>
                <c:pt idx="126">
                  <c:v>2043</c:v>
                </c:pt>
                <c:pt idx="127">
                  <c:v>2044</c:v>
                </c:pt>
                <c:pt idx="128">
                  <c:v>2045</c:v>
                </c:pt>
                <c:pt idx="129">
                  <c:v>2046</c:v>
                </c:pt>
                <c:pt idx="130">
                  <c:v>2047</c:v>
                </c:pt>
                <c:pt idx="131">
                  <c:v>2048</c:v>
                </c:pt>
                <c:pt idx="132">
                  <c:v>2049</c:v>
                </c:pt>
                <c:pt idx="133">
                  <c:v>2050</c:v>
                </c:pt>
                <c:pt idx="134">
                  <c:v>2051</c:v>
                </c:pt>
                <c:pt idx="135">
                  <c:v>2052</c:v>
                </c:pt>
                <c:pt idx="136">
                  <c:v>2053</c:v>
                </c:pt>
                <c:pt idx="137">
                  <c:v>2054</c:v>
                </c:pt>
                <c:pt idx="138">
                  <c:v>2055</c:v>
                </c:pt>
                <c:pt idx="139">
                  <c:v>2056</c:v>
                </c:pt>
                <c:pt idx="140">
                  <c:v>2057</c:v>
                </c:pt>
                <c:pt idx="141">
                  <c:v>2058</c:v>
                </c:pt>
                <c:pt idx="142">
                  <c:v>2059</c:v>
                </c:pt>
                <c:pt idx="143">
                  <c:v>2060</c:v>
                </c:pt>
                <c:pt idx="144">
                  <c:v>2061</c:v>
                </c:pt>
                <c:pt idx="145">
                  <c:v>2062</c:v>
                </c:pt>
                <c:pt idx="146">
                  <c:v>2063</c:v>
                </c:pt>
                <c:pt idx="147">
                  <c:v>2064</c:v>
                </c:pt>
                <c:pt idx="148">
                  <c:v>2065</c:v>
                </c:pt>
                <c:pt idx="149">
                  <c:v>2066</c:v>
                </c:pt>
                <c:pt idx="150">
                  <c:v>2067</c:v>
                </c:pt>
                <c:pt idx="151">
                  <c:v>2068</c:v>
                </c:pt>
                <c:pt idx="152">
                  <c:v>2069</c:v>
                </c:pt>
                <c:pt idx="153">
                  <c:v>2070</c:v>
                </c:pt>
                <c:pt idx="154">
                  <c:v>2071</c:v>
                </c:pt>
                <c:pt idx="155">
                  <c:v>2072</c:v>
                </c:pt>
                <c:pt idx="156">
                  <c:v>2073</c:v>
                </c:pt>
                <c:pt idx="157">
                  <c:v>2074</c:v>
                </c:pt>
                <c:pt idx="158">
                  <c:v>2075</c:v>
                </c:pt>
                <c:pt idx="159">
                  <c:v>2076</c:v>
                </c:pt>
                <c:pt idx="160">
                  <c:v>2077</c:v>
                </c:pt>
                <c:pt idx="161">
                  <c:v>2078</c:v>
                </c:pt>
                <c:pt idx="162">
                  <c:v>2079</c:v>
                </c:pt>
                <c:pt idx="163">
                  <c:v>2080</c:v>
                </c:pt>
                <c:pt idx="164">
                  <c:v>2081</c:v>
                </c:pt>
                <c:pt idx="165">
                  <c:v>2082</c:v>
                </c:pt>
                <c:pt idx="166">
                  <c:v>2083</c:v>
                </c:pt>
                <c:pt idx="167">
                  <c:v>2084</c:v>
                </c:pt>
                <c:pt idx="168">
                  <c:v>2085</c:v>
                </c:pt>
                <c:pt idx="169">
                  <c:v>2086</c:v>
                </c:pt>
                <c:pt idx="170">
                  <c:v>2087</c:v>
                </c:pt>
                <c:pt idx="171">
                  <c:v>2088</c:v>
                </c:pt>
                <c:pt idx="172">
                  <c:v>2089</c:v>
                </c:pt>
                <c:pt idx="173">
                  <c:v>2090</c:v>
                </c:pt>
                <c:pt idx="174">
                  <c:v>2091</c:v>
                </c:pt>
                <c:pt idx="175">
                  <c:v>2092</c:v>
                </c:pt>
                <c:pt idx="176">
                  <c:v>2093</c:v>
                </c:pt>
                <c:pt idx="177">
                  <c:v>2094</c:v>
                </c:pt>
                <c:pt idx="178">
                  <c:v>2095</c:v>
                </c:pt>
                <c:pt idx="179">
                  <c:v>2096</c:v>
                </c:pt>
                <c:pt idx="180">
                  <c:v>2097</c:v>
                </c:pt>
                <c:pt idx="181">
                  <c:v>2098</c:v>
                </c:pt>
                <c:pt idx="182">
                  <c:v>2099</c:v>
                </c:pt>
                <c:pt idx="183">
                  <c:v>2100</c:v>
                </c:pt>
                <c:pt idx="184">
                  <c:v>2101</c:v>
                </c:pt>
                <c:pt idx="185">
                  <c:v>2102</c:v>
                </c:pt>
                <c:pt idx="186">
                  <c:v>2103</c:v>
                </c:pt>
                <c:pt idx="187">
                  <c:v>2104</c:v>
                </c:pt>
                <c:pt idx="188">
                  <c:v>2105</c:v>
                </c:pt>
                <c:pt idx="189">
                  <c:v>2106</c:v>
                </c:pt>
                <c:pt idx="190">
                  <c:v>2107</c:v>
                </c:pt>
                <c:pt idx="191">
                  <c:v>2108</c:v>
                </c:pt>
                <c:pt idx="192">
                  <c:v>2109</c:v>
                </c:pt>
                <c:pt idx="193">
                  <c:v>2110</c:v>
                </c:pt>
                <c:pt idx="194">
                  <c:v>2111</c:v>
                </c:pt>
                <c:pt idx="195">
                  <c:v>2112</c:v>
                </c:pt>
                <c:pt idx="196">
                  <c:v>2113</c:v>
                </c:pt>
                <c:pt idx="197">
                  <c:v>2114</c:v>
                </c:pt>
                <c:pt idx="198">
                  <c:v>2115</c:v>
                </c:pt>
                <c:pt idx="199">
                  <c:v>2116</c:v>
                </c:pt>
                <c:pt idx="200">
                  <c:v>2117</c:v>
                </c:pt>
                <c:pt idx="201">
                  <c:v>2118</c:v>
                </c:pt>
                <c:pt idx="202">
                  <c:v>2119</c:v>
                </c:pt>
                <c:pt idx="203">
                  <c:v>2120</c:v>
                </c:pt>
                <c:pt idx="204">
                  <c:v>2121</c:v>
                </c:pt>
                <c:pt idx="205">
                  <c:v>2122</c:v>
                </c:pt>
                <c:pt idx="206">
                  <c:v>2123</c:v>
                </c:pt>
                <c:pt idx="207">
                  <c:v>2124</c:v>
                </c:pt>
                <c:pt idx="208">
                  <c:v>2125</c:v>
                </c:pt>
                <c:pt idx="209">
                  <c:v>2126</c:v>
                </c:pt>
                <c:pt idx="210">
                  <c:v>2127</c:v>
                </c:pt>
                <c:pt idx="211">
                  <c:v>2128</c:v>
                </c:pt>
                <c:pt idx="212">
                  <c:v>2129</c:v>
                </c:pt>
                <c:pt idx="213">
                  <c:v>2130</c:v>
                </c:pt>
                <c:pt idx="214">
                  <c:v>2131</c:v>
                </c:pt>
                <c:pt idx="215">
                  <c:v>2132</c:v>
                </c:pt>
                <c:pt idx="216">
                  <c:v>2133</c:v>
                </c:pt>
                <c:pt idx="217">
                  <c:v>2134</c:v>
                </c:pt>
                <c:pt idx="218">
                  <c:v>2135</c:v>
                </c:pt>
                <c:pt idx="219">
                  <c:v>2136</c:v>
                </c:pt>
                <c:pt idx="220">
                  <c:v>2137</c:v>
                </c:pt>
                <c:pt idx="221">
                  <c:v>2138</c:v>
                </c:pt>
                <c:pt idx="222">
                  <c:v>2139</c:v>
                </c:pt>
                <c:pt idx="223">
                  <c:v>2140</c:v>
                </c:pt>
                <c:pt idx="224">
                  <c:v>2141</c:v>
                </c:pt>
                <c:pt idx="225">
                  <c:v>2142</c:v>
                </c:pt>
                <c:pt idx="226">
                  <c:v>2143</c:v>
                </c:pt>
                <c:pt idx="227">
                  <c:v>2144</c:v>
                </c:pt>
                <c:pt idx="228">
                  <c:v>2145</c:v>
                </c:pt>
                <c:pt idx="229">
                  <c:v>2146</c:v>
                </c:pt>
                <c:pt idx="230">
                  <c:v>2147</c:v>
                </c:pt>
                <c:pt idx="231">
                  <c:v>2148</c:v>
                </c:pt>
                <c:pt idx="232">
                  <c:v>2149</c:v>
                </c:pt>
                <c:pt idx="233">
                  <c:v>2150</c:v>
                </c:pt>
                <c:pt idx="234">
                  <c:v>2151</c:v>
                </c:pt>
                <c:pt idx="235">
                  <c:v>2152</c:v>
                </c:pt>
                <c:pt idx="236">
                  <c:v>2153</c:v>
                </c:pt>
                <c:pt idx="237">
                  <c:v>2154</c:v>
                </c:pt>
                <c:pt idx="238">
                  <c:v>2155</c:v>
                </c:pt>
                <c:pt idx="239">
                  <c:v>2156</c:v>
                </c:pt>
                <c:pt idx="240">
                  <c:v>2157</c:v>
                </c:pt>
                <c:pt idx="241">
                  <c:v>2158</c:v>
                </c:pt>
                <c:pt idx="242">
                  <c:v>2159</c:v>
                </c:pt>
                <c:pt idx="243">
                  <c:v>2160</c:v>
                </c:pt>
                <c:pt idx="244">
                  <c:v>2161</c:v>
                </c:pt>
                <c:pt idx="245">
                  <c:v>2162</c:v>
                </c:pt>
                <c:pt idx="246">
                  <c:v>2163</c:v>
                </c:pt>
                <c:pt idx="247">
                  <c:v>2164</c:v>
                </c:pt>
                <c:pt idx="248">
                  <c:v>2165</c:v>
                </c:pt>
                <c:pt idx="249">
                  <c:v>2166</c:v>
                </c:pt>
                <c:pt idx="250">
                  <c:v>2167</c:v>
                </c:pt>
                <c:pt idx="251">
                  <c:v>2168</c:v>
                </c:pt>
                <c:pt idx="252">
                  <c:v>2169</c:v>
                </c:pt>
                <c:pt idx="253">
                  <c:v>2170</c:v>
                </c:pt>
                <c:pt idx="254">
                  <c:v>2171</c:v>
                </c:pt>
                <c:pt idx="255">
                  <c:v>2172</c:v>
                </c:pt>
                <c:pt idx="256">
                  <c:v>2173</c:v>
                </c:pt>
                <c:pt idx="257">
                  <c:v>2174</c:v>
                </c:pt>
                <c:pt idx="258">
                  <c:v>2175</c:v>
                </c:pt>
                <c:pt idx="259">
                  <c:v>2176</c:v>
                </c:pt>
                <c:pt idx="260">
                  <c:v>2177</c:v>
                </c:pt>
                <c:pt idx="261">
                  <c:v>2178</c:v>
                </c:pt>
                <c:pt idx="262">
                  <c:v>2179</c:v>
                </c:pt>
                <c:pt idx="263">
                  <c:v>2180</c:v>
                </c:pt>
                <c:pt idx="264">
                  <c:v>2181</c:v>
                </c:pt>
                <c:pt idx="265">
                  <c:v>2182</c:v>
                </c:pt>
                <c:pt idx="266">
                  <c:v>2183</c:v>
                </c:pt>
                <c:pt idx="267">
                  <c:v>2184</c:v>
                </c:pt>
                <c:pt idx="268">
                  <c:v>2185</c:v>
                </c:pt>
                <c:pt idx="269">
                  <c:v>2186</c:v>
                </c:pt>
                <c:pt idx="270">
                  <c:v>2187</c:v>
                </c:pt>
                <c:pt idx="271">
                  <c:v>2188</c:v>
                </c:pt>
                <c:pt idx="272">
                  <c:v>2189</c:v>
                </c:pt>
                <c:pt idx="273">
                  <c:v>2190</c:v>
                </c:pt>
                <c:pt idx="274">
                  <c:v>2191</c:v>
                </c:pt>
                <c:pt idx="275">
                  <c:v>2192</c:v>
                </c:pt>
                <c:pt idx="276">
                  <c:v>2193</c:v>
                </c:pt>
                <c:pt idx="277">
                  <c:v>2194</c:v>
                </c:pt>
                <c:pt idx="278">
                  <c:v>2195</c:v>
                </c:pt>
                <c:pt idx="279">
                  <c:v>2196</c:v>
                </c:pt>
                <c:pt idx="280">
                  <c:v>2197</c:v>
                </c:pt>
                <c:pt idx="281">
                  <c:v>2198</c:v>
                </c:pt>
                <c:pt idx="282">
                  <c:v>2199</c:v>
                </c:pt>
                <c:pt idx="283">
                  <c:v>2200</c:v>
                </c:pt>
                <c:pt idx="284">
                  <c:v>2201</c:v>
                </c:pt>
                <c:pt idx="285">
                  <c:v>2202</c:v>
                </c:pt>
                <c:pt idx="286">
                  <c:v>2203</c:v>
                </c:pt>
                <c:pt idx="287">
                  <c:v>2204</c:v>
                </c:pt>
                <c:pt idx="288">
                  <c:v>2205</c:v>
                </c:pt>
                <c:pt idx="289">
                  <c:v>2206</c:v>
                </c:pt>
                <c:pt idx="290">
                  <c:v>2207</c:v>
                </c:pt>
                <c:pt idx="291">
                  <c:v>2208</c:v>
                </c:pt>
                <c:pt idx="292">
                  <c:v>2209</c:v>
                </c:pt>
                <c:pt idx="293">
                  <c:v>2210</c:v>
                </c:pt>
                <c:pt idx="294">
                  <c:v>2211</c:v>
                </c:pt>
                <c:pt idx="295">
                  <c:v>2212</c:v>
                </c:pt>
                <c:pt idx="296">
                  <c:v>2213</c:v>
                </c:pt>
                <c:pt idx="297">
                  <c:v>2214</c:v>
                </c:pt>
                <c:pt idx="298">
                  <c:v>2215</c:v>
                </c:pt>
                <c:pt idx="299">
                  <c:v>2216</c:v>
                </c:pt>
                <c:pt idx="300">
                  <c:v>2217</c:v>
                </c:pt>
                <c:pt idx="301">
                  <c:v>2218</c:v>
                </c:pt>
                <c:pt idx="302">
                  <c:v>2219</c:v>
                </c:pt>
                <c:pt idx="303">
                  <c:v>2220</c:v>
                </c:pt>
                <c:pt idx="304">
                  <c:v>2221</c:v>
                </c:pt>
                <c:pt idx="305">
                  <c:v>2222</c:v>
                </c:pt>
                <c:pt idx="306">
                  <c:v>2223</c:v>
                </c:pt>
                <c:pt idx="307">
                  <c:v>2224</c:v>
                </c:pt>
                <c:pt idx="308">
                  <c:v>2225</c:v>
                </c:pt>
                <c:pt idx="309">
                  <c:v>2226</c:v>
                </c:pt>
                <c:pt idx="310">
                  <c:v>2227</c:v>
                </c:pt>
                <c:pt idx="311">
                  <c:v>2228</c:v>
                </c:pt>
                <c:pt idx="312">
                  <c:v>2229</c:v>
                </c:pt>
                <c:pt idx="313">
                  <c:v>2230</c:v>
                </c:pt>
                <c:pt idx="314">
                  <c:v>2231</c:v>
                </c:pt>
                <c:pt idx="315">
                  <c:v>2232</c:v>
                </c:pt>
                <c:pt idx="316">
                  <c:v>2233</c:v>
                </c:pt>
                <c:pt idx="317">
                  <c:v>2234</c:v>
                </c:pt>
                <c:pt idx="318">
                  <c:v>2235</c:v>
                </c:pt>
                <c:pt idx="319">
                  <c:v>2236</c:v>
                </c:pt>
                <c:pt idx="320">
                  <c:v>2237</c:v>
                </c:pt>
                <c:pt idx="321">
                  <c:v>2238</c:v>
                </c:pt>
                <c:pt idx="322">
                  <c:v>2239</c:v>
                </c:pt>
                <c:pt idx="323">
                  <c:v>2240</c:v>
                </c:pt>
                <c:pt idx="324">
                  <c:v>2241</c:v>
                </c:pt>
                <c:pt idx="325">
                  <c:v>2242</c:v>
                </c:pt>
                <c:pt idx="326">
                  <c:v>2243</c:v>
                </c:pt>
                <c:pt idx="327">
                  <c:v>2244</c:v>
                </c:pt>
                <c:pt idx="328">
                  <c:v>2245</c:v>
                </c:pt>
                <c:pt idx="329">
                  <c:v>2246</c:v>
                </c:pt>
                <c:pt idx="330">
                  <c:v>2247</c:v>
                </c:pt>
                <c:pt idx="331">
                  <c:v>2248</c:v>
                </c:pt>
                <c:pt idx="332">
                  <c:v>2249</c:v>
                </c:pt>
                <c:pt idx="333">
                  <c:v>2250</c:v>
                </c:pt>
                <c:pt idx="334">
                  <c:v>2251</c:v>
                </c:pt>
                <c:pt idx="335">
                  <c:v>2252</c:v>
                </c:pt>
                <c:pt idx="336">
                  <c:v>2253</c:v>
                </c:pt>
                <c:pt idx="337">
                  <c:v>2254</c:v>
                </c:pt>
                <c:pt idx="338">
                  <c:v>2255</c:v>
                </c:pt>
                <c:pt idx="339">
                  <c:v>2256</c:v>
                </c:pt>
                <c:pt idx="340">
                  <c:v>2257</c:v>
                </c:pt>
                <c:pt idx="341">
                  <c:v>2258</c:v>
                </c:pt>
                <c:pt idx="342">
                  <c:v>2259</c:v>
                </c:pt>
                <c:pt idx="343">
                  <c:v>2260</c:v>
                </c:pt>
                <c:pt idx="344">
                  <c:v>2261</c:v>
                </c:pt>
                <c:pt idx="345">
                  <c:v>2262</c:v>
                </c:pt>
                <c:pt idx="346">
                  <c:v>2263</c:v>
                </c:pt>
                <c:pt idx="347">
                  <c:v>2264</c:v>
                </c:pt>
                <c:pt idx="348">
                  <c:v>2265</c:v>
                </c:pt>
                <c:pt idx="349">
                  <c:v>2266</c:v>
                </c:pt>
                <c:pt idx="350">
                  <c:v>2267</c:v>
                </c:pt>
                <c:pt idx="351">
                  <c:v>2268</c:v>
                </c:pt>
                <c:pt idx="352">
                  <c:v>2269</c:v>
                </c:pt>
                <c:pt idx="353">
                  <c:v>2270</c:v>
                </c:pt>
                <c:pt idx="354">
                  <c:v>2271</c:v>
                </c:pt>
                <c:pt idx="355">
                  <c:v>2272</c:v>
                </c:pt>
                <c:pt idx="356">
                  <c:v>2273</c:v>
                </c:pt>
                <c:pt idx="357">
                  <c:v>2274</c:v>
                </c:pt>
                <c:pt idx="358">
                  <c:v>2275</c:v>
                </c:pt>
                <c:pt idx="359">
                  <c:v>2276</c:v>
                </c:pt>
                <c:pt idx="360">
                  <c:v>2277</c:v>
                </c:pt>
                <c:pt idx="361">
                  <c:v>2278</c:v>
                </c:pt>
                <c:pt idx="362">
                  <c:v>2279</c:v>
                </c:pt>
                <c:pt idx="363">
                  <c:v>2280</c:v>
                </c:pt>
                <c:pt idx="364">
                  <c:v>2281</c:v>
                </c:pt>
                <c:pt idx="365">
                  <c:v>2282</c:v>
                </c:pt>
                <c:pt idx="366">
                  <c:v>2283</c:v>
                </c:pt>
                <c:pt idx="367">
                  <c:v>2284</c:v>
                </c:pt>
                <c:pt idx="368">
                  <c:v>2285</c:v>
                </c:pt>
                <c:pt idx="369">
                  <c:v>2286</c:v>
                </c:pt>
                <c:pt idx="370">
                  <c:v>2287</c:v>
                </c:pt>
                <c:pt idx="371">
                  <c:v>2288</c:v>
                </c:pt>
                <c:pt idx="372">
                  <c:v>2289</c:v>
                </c:pt>
                <c:pt idx="373">
                  <c:v>2290</c:v>
                </c:pt>
                <c:pt idx="374">
                  <c:v>2291</c:v>
                </c:pt>
                <c:pt idx="375">
                  <c:v>2292</c:v>
                </c:pt>
                <c:pt idx="376">
                  <c:v>2293</c:v>
                </c:pt>
                <c:pt idx="377">
                  <c:v>2294</c:v>
                </c:pt>
                <c:pt idx="378">
                  <c:v>2295</c:v>
                </c:pt>
                <c:pt idx="379">
                  <c:v>2296</c:v>
                </c:pt>
                <c:pt idx="380">
                  <c:v>2297</c:v>
                </c:pt>
                <c:pt idx="381">
                  <c:v>2298</c:v>
                </c:pt>
                <c:pt idx="382">
                  <c:v>2299</c:v>
                </c:pt>
                <c:pt idx="383">
                  <c:v>2300</c:v>
                </c:pt>
                <c:pt idx="384">
                  <c:v>2301</c:v>
                </c:pt>
                <c:pt idx="385">
                  <c:v>2302</c:v>
                </c:pt>
                <c:pt idx="386">
                  <c:v>2303</c:v>
                </c:pt>
                <c:pt idx="387">
                  <c:v>2304</c:v>
                </c:pt>
                <c:pt idx="388">
                  <c:v>2305</c:v>
                </c:pt>
                <c:pt idx="389">
                  <c:v>2306</c:v>
                </c:pt>
                <c:pt idx="390">
                  <c:v>2307</c:v>
                </c:pt>
                <c:pt idx="391">
                  <c:v>2308</c:v>
                </c:pt>
                <c:pt idx="392">
                  <c:v>2309</c:v>
                </c:pt>
                <c:pt idx="393">
                  <c:v>2310</c:v>
                </c:pt>
                <c:pt idx="394">
                  <c:v>2311</c:v>
                </c:pt>
                <c:pt idx="395">
                  <c:v>2312</c:v>
                </c:pt>
                <c:pt idx="396">
                  <c:v>2313</c:v>
                </c:pt>
                <c:pt idx="397">
                  <c:v>2314</c:v>
                </c:pt>
                <c:pt idx="398">
                  <c:v>2315</c:v>
                </c:pt>
                <c:pt idx="399">
                  <c:v>2316</c:v>
                </c:pt>
                <c:pt idx="400">
                  <c:v>2317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2321</c:v>
                </c:pt>
                <c:pt idx="405">
                  <c:v>2322</c:v>
                </c:pt>
                <c:pt idx="406">
                  <c:v>2323</c:v>
                </c:pt>
                <c:pt idx="407">
                  <c:v>2324</c:v>
                </c:pt>
                <c:pt idx="408">
                  <c:v>2325</c:v>
                </c:pt>
                <c:pt idx="409">
                  <c:v>2326</c:v>
                </c:pt>
                <c:pt idx="410">
                  <c:v>2327</c:v>
                </c:pt>
                <c:pt idx="411">
                  <c:v>2328</c:v>
                </c:pt>
                <c:pt idx="412">
                  <c:v>2329</c:v>
                </c:pt>
                <c:pt idx="413">
                  <c:v>2330</c:v>
                </c:pt>
                <c:pt idx="414">
                  <c:v>2331</c:v>
                </c:pt>
                <c:pt idx="415">
                  <c:v>2332</c:v>
                </c:pt>
                <c:pt idx="416">
                  <c:v>2333</c:v>
                </c:pt>
                <c:pt idx="417">
                  <c:v>2334</c:v>
                </c:pt>
                <c:pt idx="418">
                  <c:v>2335</c:v>
                </c:pt>
                <c:pt idx="419">
                  <c:v>2336</c:v>
                </c:pt>
                <c:pt idx="420">
                  <c:v>2337</c:v>
                </c:pt>
                <c:pt idx="421">
                  <c:v>2338</c:v>
                </c:pt>
                <c:pt idx="422">
                  <c:v>2339</c:v>
                </c:pt>
                <c:pt idx="423">
                  <c:v>2340</c:v>
                </c:pt>
                <c:pt idx="424">
                  <c:v>2341</c:v>
                </c:pt>
                <c:pt idx="425">
                  <c:v>2342</c:v>
                </c:pt>
                <c:pt idx="426">
                  <c:v>2343</c:v>
                </c:pt>
                <c:pt idx="427">
                  <c:v>2344</c:v>
                </c:pt>
                <c:pt idx="428">
                  <c:v>2345</c:v>
                </c:pt>
                <c:pt idx="429">
                  <c:v>2346</c:v>
                </c:pt>
                <c:pt idx="430">
                  <c:v>2347</c:v>
                </c:pt>
                <c:pt idx="431">
                  <c:v>2348</c:v>
                </c:pt>
                <c:pt idx="432">
                  <c:v>2349</c:v>
                </c:pt>
                <c:pt idx="433">
                  <c:v>2350</c:v>
                </c:pt>
                <c:pt idx="434">
                  <c:v>2351</c:v>
                </c:pt>
                <c:pt idx="435">
                  <c:v>2352</c:v>
                </c:pt>
                <c:pt idx="436">
                  <c:v>2353</c:v>
                </c:pt>
                <c:pt idx="437">
                  <c:v>2354</c:v>
                </c:pt>
              </c:numCache>
            </c:numRef>
          </c:xVal>
          <c:yVal>
            <c:numRef>
              <c:f>Graph!$D$1919:$D$2354</c:f>
              <c:numCache>
                <c:formatCode>General</c:formatCode>
                <c:ptCount val="436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1-43CE-BA97-C6BD867127D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Graph!$A$1918:$A$2355</c:f>
              <c:numCache>
                <c:formatCode>General</c:formatCode>
                <c:ptCount val="438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  <c:pt idx="101">
                  <c:v>2018</c:v>
                </c:pt>
                <c:pt idx="102">
                  <c:v>2019</c:v>
                </c:pt>
                <c:pt idx="103">
                  <c:v>2020</c:v>
                </c:pt>
                <c:pt idx="104">
                  <c:v>2021</c:v>
                </c:pt>
                <c:pt idx="105">
                  <c:v>2022</c:v>
                </c:pt>
                <c:pt idx="106">
                  <c:v>2023</c:v>
                </c:pt>
                <c:pt idx="107">
                  <c:v>2024</c:v>
                </c:pt>
                <c:pt idx="108">
                  <c:v>2025</c:v>
                </c:pt>
                <c:pt idx="109">
                  <c:v>2026</c:v>
                </c:pt>
                <c:pt idx="110">
                  <c:v>2027</c:v>
                </c:pt>
                <c:pt idx="111">
                  <c:v>2028</c:v>
                </c:pt>
                <c:pt idx="112">
                  <c:v>2029</c:v>
                </c:pt>
                <c:pt idx="113">
                  <c:v>2030</c:v>
                </c:pt>
                <c:pt idx="114">
                  <c:v>2031</c:v>
                </c:pt>
                <c:pt idx="115">
                  <c:v>2032</c:v>
                </c:pt>
                <c:pt idx="116">
                  <c:v>2033</c:v>
                </c:pt>
                <c:pt idx="117">
                  <c:v>2034</c:v>
                </c:pt>
                <c:pt idx="118">
                  <c:v>2035</c:v>
                </c:pt>
                <c:pt idx="119">
                  <c:v>2036</c:v>
                </c:pt>
                <c:pt idx="120">
                  <c:v>2037</c:v>
                </c:pt>
                <c:pt idx="121">
                  <c:v>2038</c:v>
                </c:pt>
                <c:pt idx="122">
                  <c:v>2039</c:v>
                </c:pt>
                <c:pt idx="123">
                  <c:v>2040</c:v>
                </c:pt>
                <c:pt idx="124">
                  <c:v>2041</c:v>
                </c:pt>
                <c:pt idx="125">
                  <c:v>2042</c:v>
                </c:pt>
                <c:pt idx="126">
                  <c:v>2043</c:v>
                </c:pt>
                <c:pt idx="127">
                  <c:v>2044</c:v>
                </c:pt>
                <c:pt idx="128">
                  <c:v>2045</c:v>
                </c:pt>
                <c:pt idx="129">
                  <c:v>2046</c:v>
                </c:pt>
                <c:pt idx="130">
                  <c:v>2047</c:v>
                </c:pt>
                <c:pt idx="131">
                  <c:v>2048</c:v>
                </c:pt>
                <c:pt idx="132">
                  <c:v>2049</c:v>
                </c:pt>
                <c:pt idx="133">
                  <c:v>2050</c:v>
                </c:pt>
                <c:pt idx="134">
                  <c:v>2051</c:v>
                </c:pt>
                <c:pt idx="135">
                  <c:v>2052</c:v>
                </c:pt>
                <c:pt idx="136">
                  <c:v>2053</c:v>
                </c:pt>
                <c:pt idx="137">
                  <c:v>2054</c:v>
                </c:pt>
                <c:pt idx="138">
                  <c:v>2055</c:v>
                </c:pt>
                <c:pt idx="139">
                  <c:v>2056</c:v>
                </c:pt>
                <c:pt idx="140">
                  <c:v>2057</c:v>
                </c:pt>
                <c:pt idx="141">
                  <c:v>2058</c:v>
                </c:pt>
                <c:pt idx="142">
                  <c:v>2059</c:v>
                </c:pt>
                <c:pt idx="143">
                  <c:v>2060</c:v>
                </c:pt>
                <c:pt idx="144">
                  <c:v>2061</c:v>
                </c:pt>
                <c:pt idx="145">
                  <c:v>2062</c:v>
                </c:pt>
                <c:pt idx="146">
                  <c:v>2063</c:v>
                </c:pt>
                <c:pt idx="147">
                  <c:v>2064</c:v>
                </c:pt>
                <c:pt idx="148">
                  <c:v>2065</c:v>
                </c:pt>
                <c:pt idx="149">
                  <c:v>2066</c:v>
                </c:pt>
                <c:pt idx="150">
                  <c:v>2067</c:v>
                </c:pt>
                <c:pt idx="151">
                  <c:v>2068</c:v>
                </c:pt>
                <c:pt idx="152">
                  <c:v>2069</c:v>
                </c:pt>
                <c:pt idx="153">
                  <c:v>2070</c:v>
                </c:pt>
                <c:pt idx="154">
                  <c:v>2071</c:v>
                </c:pt>
                <c:pt idx="155">
                  <c:v>2072</c:v>
                </c:pt>
                <c:pt idx="156">
                  <c:v>2073</c:v>
                </c:pt>
                <c:pt idx="157">
                  <c:v>2074</c:v>
                </c:pt>
                <c:pt idx="158">
                  <c:v>2075</c:v>
                </c:pt>
                <c:pt idx="159">
                  <c:v>2076</c:v>
                </c:pt>
                <c:pt idx="160">
                  <c:v>2077</c:v>
                </c:pt>
                <c:pt idx="161">
                  <c:v>2078</c:v>
                </c:pt>
                <c:pt idx="162">
                  <c:v>2079</c:v>
                </c:pt>
                <c:pt idx="163">
                  <c:v>2080</c:v>
                </c:pt>
                <c:pt idx="164">
                  <c:v>2081</c:v>
                </c:pt>
                <c:pt idx="165">
                  <c:v>2082</c:v>
                </c:pt>
                <c:pt idx="166">
                  <c:v>2083</c:v>
                </c:pt>
                <c:pt idx="167">
                  <c:v>2084</c:v>
                </c:pt>
                <c:pt idx="168">
                  <c:v>2085</c:v>
                </c:pt>
                <c:pt idx="169">
                  <c:v>2086</c:v>
                </c:pt>
                <c:pt idx="170">
                  <c:v>2087</c:v>
                </c:pt>
                <c:pt idx="171">
                  <c:v>2088</c:v>
                </c:pt>
                <c:pt idx="172">
                  <c:v>2089</c:v>
                </c:pt>
                <c:pt idx="173">
                  <c:v>2090</c:v>
                </c:pt>
                <c:pt idx="174">
                  <c:v>2091</c:v>
                </c:pt>
                <c:pt idx="175">
                  <c:v>2092</c:v>
                </c:pt>
                <c:pt idx="176">
                  <c:v>2093</c:v>
                </c:pt>
                <c:pt idx="177">
                  <c:v>2094</c:v>
                </c:pt>
                <c:pt idx="178">
                  <c:v>2095</c:v>
                </c:pt>
                <c:pt idx="179">
                  <c:v>2096</c:v>
                </c:pt>
                <c:pt idx="180">
                  <c:v>2097</c:v>
                </c:pt>
                <c:pt idx="181">
                  <c:v>2098</c:v>
                </c:pt>
                <c:pt idx="182">
                  <c:v>2099</c:v>
                </c:pt>
                <c:pt idx="183">
                  <c:v>2100</c:v>
                </c:pt>
                <c:pt idx="184">
                  <c:v>2101</c:v>
                </c:pt>
                <c:pt idx="185">
                  <c:v>2102</c:v>
                </c:pt>
                <c:pt idx="186">
                  <c:v>2103</c:v>
                </c:pt>
                <c:pt idx="187">
                  <c:v>2104</c:v>
                </c:pt>
                <c:pt idx="188">
                  <c:v>2105</c:v>
                </c:pt>
                <c:pt idx="189">
                  <c:v>2106</c:v>
                </c:pt>
                <c:pt idx="190">
                  <c:v>2107</c:v>
                </c:pt>
                <c:pt idx="191">
                  <c:v>2108</c:v>
                </c:pt>
                <c:pt idx="192">
                  <c:v>2109</c:v>
                </c:pt>
                <c:pt idx="193">
                  <c:v>2110</c:v>
                </c:pt>
                <c:pt idx="194">
                  <c:v>2111</c:v>
                </c:pt>
                <c:pt idx="195">
                  <c:v>2112</c:v>
                </c:pt>
                <c:pt idx="196">
                  <c:v>2113</c:v>
                </c:pt>
                <c:pt idx="197">
                  <c:v>2114</c:v>
                </c:pt>
                <c:pt idx="198">
                  <c:v>2115</c:v>
                </c:pt>
                <c:pt idx="199">
                  <c:v>2116</c:v>
                </c:pt>
                <c:pt idx="200">
                  <c:v>2117</c:v>
                </c:pt>
                <c:pt idx="201">
                  <c:v>2118</c:v>
                </c:pt>
                <c:pt idx="202">
                  <c:v>2119</c:v>
                </c:pt>
                <c:pt idx="203">
                  <c:v>2120</c:v>
                </c:pt>
                <c:pt idx="204">
                  <c:v>2121</c:v>
                </c:pt>
                <c:pt idx="205">
                  <c:v>2122</c:v>
                </c:pt>
                <c:pt idx="206">
                  <c:v>2123</c:v>
                </c:pt>
                <c:pt idx="207">
                  <c:v>2124</c:v>
                </c:pt>
                <c:pt idx="208">
                  <c:v>2125</c:v>
                </c:pt>
                <c:pt idx="209">
                  <c:v>2126</c:v>
                </c:pt>
                <c:pt idx="210">
                  <c:v>2127</c:v>
                </c:pt>
                <c:pt idx="211">
                  <c:v>2128</c:v>
                </c:pt>
                <c:pt idx="212">
                  <c:v>2129</c:v>
                </c:pt>
                <c:pt idx="213">
                  <c:v>2130</c:v>
                </c:pt>
                <c:pt idx="214">
                  <c:v>2131</c:v>
                </c:pt>
                <c:pt idx="215">
                  <c:v>2132</c:v>
                </c:pt>
                <c:pt idx="216">
                  <c:v>2133</c:v>
                </c:pt>
                <c:pt idx="217">
                  <c:v>2134</c:v>
                </c:pt>
                <c:pt idx="218">
                  <c:v>2135</c:v>
                </c:pt>
                <c:pt idx="219">
                  <c:v>2136</c:v>
                </c:pt>
                <c:pt idx="220">
                  <c:v>2137</c:v>
                </c:pt>
                <c:pt idx="221">
                  <c:v>2138</c:v>
                </c:pt>
                <c:pt idx="222">
                  <c:v>2139</c:v>
                </c:pt>
                <c:pt idx="223">
                  <c:v>2140</c:v>
                </c:pt>
                <c:pt idx="224">
                  <c:v>2141</c:v>
                </c:pt>
                <c:pt idx="225">
                  <c:v>2142</c:v>
                </c:pt>
                <c:pt idx="226">
                  <c:v>2143</c:v>
                </c:pt>
                <c:pt idx="227">
                  <c:v>2144</c:v>
                </c:pt>
                <c:pt idx="228">
                  <c:v>2145</c:v>
                </c:pt>
                <c:pt idx="229">
                  <c:v>2146</c:v>
                </c:pt>
                <c:pt idx="230">
                  <c:v>2147</c:v>
                </c:pt>
                <c:pt idx="231">
                  <c:v>2148</c:v>
                </c:pt>
                <c:pt idx="232">
                  <c:v>2149</c:v>
                </c:pt>
                <c:pt idx="233">
                  <c:v>2150</c:v>
                </c:pt>
                <c:pt idx="234">
                  <c:v>2151</c:v>
                </c:pt>
                <c:pt idx="235">
                  <c:v>2152</c:v>
                </c:pt>
                <c:pt idx="236">
                  <c:v>2153</c:v>
                </c:pt>
                <c:pt idx="237">
                  <c:v>2154</c:v>
                </c:pt>
                <c:pt idx="238">
                  <c:v>2155</c:v>
                </c:pt>
                <c:pt idx="239">
                  <c:v>2156</c:v>
                </c:pt>
                <c:pt idx="240">
                  <c:v>2157</c:v>
                </c:pt>
                <c:pt idx="241">
                  <c:v>2158</c:v>
                </c:pt>
                <c:pt idx="242">
                  <c:v>2159</c:v>
                </c:pt>
                <c:pt idx="243">
                  <c:v>2160</c:v>
                </c:pt>
                <c:pt idx="244">
                  <c:v>2161</c:v>
                </c:pt>
                <c:pt idx="245">
                  <c:v>2162</c:v>
                </c:pt>
                <c:pt idx="246">
                  <c:v>2163</c:v>
                </c:pt>
                <c:pt idx="247">
                  <c:v>2164</c:v>
                </c:pt>
                <c:pt idx="248">
                  <c:v>2165</c:v>
                </c:pt>
                <c:pt idx="249">
                  <c:v>2166</c:v>
                </c:pt>
                <c:pt idx="250">
                  <c:v>2167</c:v>
                </c:pt>
                <c:pt idx="251">
                  <c:v>2168</c:v>
                </c:pt>
                <c:pt idx="252">
                  <c:v>2169</c:v>
                </c:pt>
                <c:pt idx="253">
                  <c:v>2170</c:v>
                </c:pt>
                <c:pt idx="254">
                  <c:v>2171</c:v>
                </c:pt>
                <c:pt idx="255">
                  <c:v>2172</c:v>
                </c:pt>
                <c:pt idx="256">
                  <c:v>2173</c:v>
                </c:pt>
                <c:pt idx="257">
                  <c:v>2174</c:v>
                </c:pt>
                <c:pt idx="258">
                  <c:v>2175</c:v>
                </c:pt>
                <c:pt idx="259">
                  <c:v>2176</c:v>
                </c:pt>
                <c:pt idx="260">
                  <c:v>2177</c:v>
                </c:pt>
                <c:pt idx="261">
                  <c:v>2178</c:v>
                </c:pt>
                <c:pt idx="262">
                  <c:v>2179</c:v>
                </c:pt>
                <c:pt idx="263">
                  <c:v>2180</c:v>
                </c:pt>
                <c:pt idx="264">
                  <c:v>2181</c:v>
                </c:pt>
                <c:pt idx="265">
                  <c:v>2182</c:v>
                </c:pt>
                <c:pt idx="266">
                  <c:v>2183</c:v>
                </c:pt>
                <c:pt idx="267">
                  <c:v>2184</c:v>
                </c:pt>
                <c:pt idx="268">
                  <c:v>2185</c:v>
                </c:pt>
                <c:pt idx="269">
                  <c:v>2186</c:v>
                </c:pt>
                <c:pt idx="270">
                  <c:v>2187</c:v>
                </c:pt>
                <c:pt idx="271">
                  <c:v>2188</c:v>
                </c:pt>
                <c:pt idx="272">
                  <c:v>2189</c:v>
                </c:pt>
                <c:pt idx="273">
                  <c:v>2190</c:v>
                </c:pt>
                <c:pt idx="274">
                  <c:v>2191</c:v>
                </c:pt>
                <c:pt idx="275">
                  <c:v>2192</c:v>
                </c:pt>
                <c:pt idx="276">
                  <c:v>2193</c:v>
                </c:pt>
                <c:pt idx="277">
                  <c:v>2194</c:v>
                </c:pt>
                <c:pt idx="278">
                  <c:v>2195</c:v>
                </c:pt>
                <c:pt idx="279">
                  <c:v>2196</c:v>
                </c:pt>
                <c:pt idx="280">
                  <c:v>2197</c:v>
                </c:pt>
                <c:pt idx="281">
                  <c:v>2198</c:v>
                </c:pt>
                <c:pt idx="282">
                  <c:v>2199</c:v>
                </c:pt>
                <c:pt idx="283">
                  <c:v>2200</c:v>
                </c:pt>
                <c:pt idx="284">
                  <c:v>2201</c:v>
                </c:pt>
                <c:pt idx="285">
                  <c:v>2202</c:v>
                </c:pt>
                <c:pt idx="286">
                  <c:v>2203</c:v>
                </c:pt>
                <c:pt idx="287">
                  <c:v>2204</c:v>
                </c:pt>
                <c:pt idx="288">
                  <c:v>2205</c:v>
                </c:pt>
                <c:pt idx="289">
                  <c:v>2206</c:v>
                </c:pt>
                <c:pt idx="290">
                  <c:v>2207</c:v>
                </c:pt>
                <c:pt idx="291">
                  <c:v>2208</c:v>
                </c:pt>
                <c:pt idx="292">
                  <c:v>2209</c:v>
                </c:pt>
                <c:pt idx="293">
                  <c:v>2210</c:v>
                </c:pt>
                <c:pt idx="294">
                  <c:v>2211</c:v>
                </c:pt>
                <c:pt idx="295">
                  <c:v>2212</c:v>
                </c:pt>
                <c:pt idx="296">
                  <c:v>2213</c:v>
                </c:pt>
                <c:pt idx="297">
                  <c:v>2214</c:v>
                </c:pt>
                <c:pt idx="298">
                  <c:v>2215</c:v>
                </c:pt>
                <c:pt idx="299">
                  <c:v>2216</c:v>
                </c:pt>
                <c:pt idx="300">
                  <c:v>2217</c:v>
                </c:pt>
                <c:pt idx="301">
                  <c:v>2218</c:v>
                </c:pt>
                <c:pt idx="302">
                  <c:v>2219</c:v>
                </c:pt>
                <c:pt idx="303">
                  <c:v>2220</c:v>
                </c:pt>
                <c:pt idx="304">
                  <c:v>2221</c:v>
                </c:pt>
                <c:pt idx="305">
                  <c:v>2222</c:v>
                </c:pt>
                <c:pt idx="306">
                  <c:v>2223</c:v>
                </c:pt>
                <c:pt idx="307">
                  <c:v>2224</c:v>
                </c:pt>
                <c:pt idx="308">
                  <c:v>2225</c:v>
                </c:pt>
                <c:pt idx="309">
                  <c:v>2226</c:v>
                </c:pt>
                <c:pt idx="310">
                  <c:v>2227</c:v>
                </c:pt>
                <c:pt idx="311">
                  <c:v>2228</c:v>
                </c:pt>
                <c:pt idx="312">
                  <c:v>2229</c:v>
                </c:pt>
                <c:pt idx="313">
                  <c:v>2230</c:v>
                </c:pt>
                <c:pt idx="314">
                  <c:v>2231</c:v>
                </c:pt>
                <c:pt idx="315">
                  <c:v>2232</c:v>
                </c:pt>
                <c:pt idx="316">
                  <c:v>2233</c:v>
                </c:pt>
                <c:pt idx="317">
                  <c:v>2234</c:v>
                </c:pt>
                <c:pt idx="318">
                  <c:v>2235</c:v>
                </c:pt>
                <c:pt idx="319">
                  <c:v>2236</c:v>
                </c:pt>
                <c:pt idx="320">
                  <c:v>2237</c:v>
                </c:pt>
                <c:pt idx="321">
                  <c:v>2238</c:v>
                </c:pt>
                <c:pt idx="322">
                  <c:v>2239</c:v>
                </c:pt>
                <c:pt idx="323">
                  <c:v>2240</c:v>
                </c:pt>
                <c:pt idx="324">
                  <c:v>2241</c:v>
                </c:pt>
                <c:pt idx="325">
                  <c:v>2242</c:v>
                </c:pt>
                <c:pt idx="326">
                  <c:v>2243</c:v>
                </c:pt>
                <c:pt idx="327">
                  <c:v>2244</c:v>
                </c:pt>
                <c:pt idx="328">
                  <c:v>2245</c:v>
                </c:pt>
                <c:pt idx="329">
                  <c:v>2246</c:v>
                </c:pt>
                <c:pt idx="330">
                  <c:v>2247</c:v>
                </c:pt>
                <c:pt idx="331">
                  <c:v>2248</c:v>
                </c:pt>
                <c:pt idx="332">
                  <c:v>2249</c:v>
                </c:pt>
                <c:pt idx="333">
                  <c:v>2250</c:v>
                </c:pt>
                <c:pt idx="334">
                  <c:v>2251</c:v>
                </c:pt>
                <c:pt idx="335">
                  <c:v>2252</c:v>
                </c:pt>
                <c:pt idx="336">
                  <c:v>2253</c:v>
                </c:pt>
                <c:pt idx="337">
                  <c:v>2254</c:v>
                </c:pt>
                <c:pt idx="338">
                  <c:v>2255</c:v>
                </c:pt>
                <c:pt idx="339">
                  <c:v>2256</c:v>
                </c:pt>
                <c:pt idx="340">
                  <c:v>2257</c:v>
                </c:pt>
                <c:pt idx="341">
                  <c:v>2258</c:v>
                </c:pt>
                <c:pt idx="342">
                  <c:v>2259</c:v>
                </c:pt>
                <c:pt idx="343">
                  <c:v>2260</c:v>
                </c:pt>
                <c:pt idx="344">
                  <c:v>2261</c:v>
                </c:pt>
                <c:pt idx="345">
                  <c:v>2262</c:v>
                </c:pt>
                <c:pt idx="346">
                  <c:v>2263</c:v>
                </c:pt>
                <c:pt idx="347">
                  <c:v>2264</c:v>
                </c:pt>
                <c:pt idx="348">
                  <c:v>2265</c:v>
                </c:pt>
                <c:pt idx="349">
                  <c:v>2266</c:v>
                </c:pt>
                <c:pt idx="350">
                  <c:v>2267</c:v>
                </c:pt>
                <c:pt idx="351">
                  <c:v>2268</c:v>
                </c:pt>
                <c:pt idx="352">
                  <c:v>2269</c:v>
                </c:pt>
                <c:pt idx="353">
                  <c:v>2270</c:v>
                </c:pt>
                <c:pt idx="354">
                  <c:v>2271</c:v>
                </c:pt>
                <c:pt idx="355">
                  <c:v>2272</c:v>
                </c:pt>
                <c:pt idx="356">
                  <c:v>2273</c:v>
                </c:pt>
                <c:pt idx="357">
                  <c:v>2274</c:v>
                </c:pt>
                <c:pt idx="358">
                  <c:v>2275</c:v>
                </c:pt>
                <c:pt idx="359">
                  <c:v>2276</c:v>
                </c:pt>
                <c:pt idx="360">
                  <c:v>2277</c:v>
                </c:pt>
                <c:pt idx="361">
                  <c:v>2278</c:v>
                </c:pt>
                <c:pt idx="362">
                  <c:v>2279</c:v>
                </c:pt>
                <c:pt idx="363">
                  <c:v>2280</c:v>
                </c:pt>
                <c:pt idx="364">
                  <c:v>2281</c:v>
                </c:pt>
                <c:pt idx="365">
                  <c:v>2282</c:v>
                </c:pt>
                <c:pt idx="366">
                  <c:v>2283</c:v>
                </c:pt>
                <c:pt idx="367">
                  <c:v>2284</c:v>
                </c:pt>
                <c:pt idx="368">
                  <c:v>2285</c:v>
                </c:pt>
                <c:pt idx="369">
                  <c:v>2286</c:v>
                </c:pt>
                <c:pt idx="370">
                  <c:v>2287</c:v>
                </c:pt>
                <c:pt idx="371">
                  <c:v>2288</c:v>
                </c:pt>
                <c:pt idx="372">
                  <c:v>2289</c:v>
                </c:pt>
                <c:pt idx="373">
                  <c:v>2290</c:v>
                </c:pt>
                <c:pt idx="374">
                  <c:v>2291</c:v>
                </c:pt>
                <c:pt idx="375">
                  <c:v>2292</c:v>
                </c:pt>
                <c:pt idx="376">
                  <c:v>2293</c:v>
                </c:pt>
                <c:pt idx="377">
                  <c:v>2294</c:v>
                </c:pt>
                <c:pt idx="378">
                  <c:v>2295</c:v>
                </c:pt>
                <c:pt idx="379">
                  <c:v>2296</c:v>
                </c:pt>
                <c:pt idx="380">
                  <c:v>2297</c:v>
                </c:pt>
                <c:pt idx="381">
                  <c:v>2298</c:v>
                </c:pt>
                <c:pt idx="382">
                  <c:v>2299</c:v>
                </c:pt>
                <c:pt idx="383">
                  <c:v>2300</c:v>
                </c:pt>
                <c:pt idx="384">
                  <c:v>2301</c:v>
                </c:pt>
                <c:pt idx="385">
                  <c:v>2302</c:v>
                </c:pt>
                <c:pt idx="386">
                  <c:v>2303</c:v>
                </c:pt>
                <c:pt idx="387">
                  <c:v>2304</c:v>
                </c:pt>
                <c:pt idx="388">
                  <c:v>2305</c:v>
                </c:pt>
                <c:pt idx="389">
                  <c:v>2306</c:v>
                </c:pt>
                <c:pt idx="390">
                  <c:v>2307</c:v>
                </c:pt>
                <c:pt idx="391">
                  <c:v>2308</c:v>
                </c:pt>
                <c:pt idx="392">
                  <c:v>2309</c:v>
                </c:pt>
                <c:pt idx="393">
                  <c:v>2310</c:v>
                </c:pt>
                <c:pt idx="394">
                  <c:v>2311</c:v>
                </c:pt>
                <c:pt idx="395">
                  <c:v>2312</c:v>
                </c:pt>
                <c:pt idx="396">
                  <c:v>2313</c:v>
                </c:pt>
                <c:pt idx="397">
                  <c:v>2314</c:v>
                </c:pt>
                <c:pt idx="398">
                  <c:v>2315</c:v>
                </c:pt>
                <c:pt idx="399">
                  <c:v>2316</c:v>
                </c:pt>
                <c:pt idx="400">
                  <c:v>2317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2321</c:v>
                </c:pt>
                <c:pt idx="405">
                  <c:v>2322</c:v>
                </c:pt>
                <c:pt idx="406">
                  <c:v>2323</c:v>
                </c:pt>
                <c:pt idx="407">
                  <c:v>2324</c:v>
                </c:pt>
                <c:pt idx="408">
                  <c:v>2325</c:v>
                </c:pt>
                <c:pt idx="409">
                  <c:v>2326</c:v>
                </c:pt>
                <c:pt idx="410">
                  <c:v>2327</c:v>
                </c:pt>
                <c:pt idx="411">
                  <c:v>2328</c:v>
                </c:pt>
                <c:pt idx="412">
                  <c:v>2329</c:v>
                </c:pt>
                <c:pt idx="413">
                  <c:v>2330</c:v>
                </c:pt>
                <c:pt idx="414">
                  <c:v>2331</c:v>
                </c:pt>
                <c:pt idx="415">
                  <c:v>2332</c:v>
                </c:pt>
                <c:pt idx="416">
                  <c:v>2333</c:v>
                </c:pt>
                <c:pt idx="417">
                  <c:v>2334</c:v>
                </c:pt>
                <c:pt idx="418">
                  <c:v>2335</c:v>
                </c:pt>
                <c:pt idx="419">
                  <c:v>2336</c:v>
                </c:pt>
                <c:pt idx="420">
                  <c:v>2337</c:v>
                </c:pt>
                <c:pt idx="421">
                  <c:v>2338</c:v>
                </c:pt>
                <c:pt idx="422">
                  <c:v>2339</c:v>
                </c:pt>
                <c:pt idx="423">
                  <c:v>2340</c:v>
                </c:pt>
                <c:pt idx="424">
                  <c:v>2341</c:v>
                </c:pt>
                <c:pt idx="425">
                  <c:v>2342</c:v>
                </c:pt>
                <c:pt idx="426">
                  <c:v>2343</c:v>
                </c:pt>
                <c:pt idx="427">
                  <c:v>2344</c:v>
                </c:pt>
                <c:pt idx="428">
                  <c:v>2345</c:v>
                </c:pt>
                <c:pt idx="429">
                  <c:v>2346</c:v>
                </c:pt>
                <c:pt idx="430">
                  <c:v>2347</c:v>
                </c:pt>
                <c:pt idx="431">
                  <c:v>2348</c:v>
                </c:pt>
                <c:pt idx="432">
                  <c:v>2349</c:v>
                </c:pt>
                <c:pt idx="433">
                  <c:v>2350</c:v>
                </c:pt>
                <c:pt idx="434">
                  <c:v>2351</c:v>
                </c:pt>
                <c:pt idx="435">
                  <c:v>2352</c:v>
                </c:pt>
                <c:pt idx="436">
                  <c:v>2353</c:v>
                </c:pt>
                <c:pt idx="437">
                  <c:v>2354</c:v>
                </c:pt>
              </c:numCache>
            </c:numRef>
          </c:xVal>
          <c:yVal>
            <c:numRef>
              <c:f>Graph!$B$1919:$B$2354</c:f>
              <c:numCache>
                <c:formatCode>General</c:formatCode>
                <c:ptCount val="4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31-43CE-BA97-C6BD867127D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Graph!$A$1918:$A$2355</c:f>
              <c:numCache>
                <c:formatCode>General</c:formatCode>
                <c:ptCount val="438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  <c:pt idx="101">
                  <c:v>2018</c:v>
                </c:pt>
                <c:pt idx="102">
                  <c:v>2019</c:v>
                </c:pt>
                <c:pt idx="103">
                  <c:v>2020</c:v>
                </c:pt>
                <c:pt idx="104">
                  <c:v>2021</c:v>
                </c:pt>
                <c:pt idx="105">
                  <c:v>2022</c:v>
                </c:pt>
                <c:pt idx="106">
                  <c:v>2023</c:v>
                </c:pt>
                <c:pt idx="107">
                  <c:v>2024</c:v>
                </c:pt>
                <c:pt idx="108">
                  <c:v>2025</c:v>
                </c:pt>
                <c:pt idx="109">
                  <c:v>2026</c:v>
                </c:pt>
                <c:pt idx="110">
                  <c:v>2027</c:v>
                </c:pt>
                <c:pt idx="111">
                  <c:v>2028</c:v>
                </c:pt>
                <c:pt idx="112">
                  <c:v>2029</c:v>
                </c:pt>
                <c:pt idx="113">
                  <c:v>2030</c:v>
                </c:pt>
                <c:pt idx="114">
                  <c:v>2031</c:v>
                </c:pt>
                <c:pt idx="115">
                  <c:v>2032</c:v>
                </c:pt>
                <c:pt idx="116">
                  <c:v>2033</c:v>
                </c:pt>
                <c:pt idx="117">
                  <c:v>2034</c:v>
                </c:pt>
                <c:pt idx="118">
                  <c:v>2035</c:v>
                </c:pt>
                <c:pt idx="119">
                  <c:v>2036</c:v>
                </c:pt>
                <c:pt idx="120">
                  <c:v>2037</c:v>
                </c:pt>
                <c:pt idx="121">
                  <c:v>2038</c:v>
                </c:pt>
                <c:pt idx="122">
                  <c:v>2039</c:v>
                </c:pt>
                <c:pt idx="123">
                  <c:v>2040</c:v>
                </c:pt>
                <c:pt idx="124">
                  <c:v>2041</c:v>
                </c:pt>
                <c:pt idx="125">
                  <c:v>2042</c:v>
                </c:pt>
                <c:pt idx="126">
                  <c:v>2043</c:v>
                </c:pt>
                <c:pt idx="127">
                  <c:v>2044</c:v>
                </c:pt>
                <c:pt idx="128">
                  <c:v>2045</c:v>
                </c:pt>
                <c:pt idx="129">
                  <c:v>2046</c:v>
                </c:pt>
                <c:pt idx="130">
                  <c:v>2047</c:v>
                </c:pt>
                <c:pt idx="131">
                  <c:v>2048</c:v>
                </c:pt>
                <c:pt idx="132">
                  <c:v>2049</c:v>
                </c:pt>
                <c:pt idx="133">
                  <c:v>2050</c:v>
                </c:pt>
                <c:pt idx="134">
                  <c:v>2051</c:v>
                </c:pt>
                <c:pt idx="135">
                  <c:v>2052</c:v>
                </c:pt>
                <c:pt idx="136">
                  <c:v>2053</c:v>
                </c:pt>
                <c:pt idx="137">
                  <c:v>2054</c:v>
                </c:pt>
                <c:pt idx="138">
                  <c:v>2055</c:v>
                </c:pt>
                <c:pt idx="139">
                  <c:v>2056</c:v>
                </c:pt>
                <c:pt idx="140">
                  <c:v>2057</c:v>
                </c:pt>
                <c:pt idx="141">
                  <c:v>2058</c:v>
                </c:pt>
                <c:pt idx="142">
                  <c:v>2059</c:v>
                </c:pt>
                <c:pt idx="143">
                  <c:v>2060</c:v>
                </c:pt>
                <c:pt idx="144">
                  <c:v>2061</c:v>
                </c:pt>
                <c:pt idx="145">
                  <c:v>2062</c:v>
                </c:pt>
                <c:pt idx="146">
                  <c:v>2063</c:v>
                </c:pt>
                <c:pt idx="147">
                  <c:v>2064</c:v>
                </c:pt>
                <c:pt idx="148">
                  <c:v>2065</c:v>
                </c:pt>
                <c:pt idx="149">
                  <c:v>2066</c:v>
                </c:pt>
                <c:pt idx="150">
                  <c:v>2067</c:v>
                </c:pt>
                <c:pt idx="151">
                  <c:v>2068</c:v>
                </c:pt>
                <c:pt idx="152">
                  <c:v>2069</c:v>
                </c:pt>
                <c:pt idx="153">
                  <c:v>2070</c:v>
                </c:pt>
                <c:pt idx="154">
                  <c:v>2071</c:v>
                </c:pt>
                <c:pt idx="155">
                  <c:v>2072</c:v>
                </c:pt>
                <c:pt idx="156">
                  <c:v>2073</c:v>
                </c:pt>
                <c:pt idx="157">
                  <c:v>2074</c:v>
                </c:pt>
                <c:pt idx="158">
                  <c:v>2075</c:v>
                </c:pt>
                <c:pt idx="159">
                  <c:v>2076</c:v>
                </c:pt>
                <c:pt idx="160">
                  <c:v>2077</c:v>
                </c:pt>
                <c:pt idx="161">
                  <c:v>2078</c:v>
                </c:pt>
                <c:pt idx="162">
                  <c:v>2079</c:v>
                </c:pt>
                <c:pt idx="163">
                  <c:v>2080</c:v>
                </c:pt>
                <c:pt idx="164">
                  <c:v>2081</c:v>
                </c:pt>
                <c:pt idx="165">
                  <c:v>2082</c:v>
                </c:pt>
                <c:pt idx="166">
                  <c:v>2083</c:v>
                </c:pt>
                <c:pt idx="167">
                  <c:v>2084</c:v>
                </c:pt>
                <c:pt idx="168">
                  <c:v>2085</c:v>
                </c:pt>
                <c:pt idx="169">
                  <c:v>2086</c:v>
                </c:pt>
                <c:pt idx="170">
                  <c:v>2087</c:v>
                </c:pt>
                <c:pt idx="171">
                  <c:v>2088</c:v>
                </c:pt>
                <c:pt idx="172">
                  <c:v>2089</c:v>
                </c:pt>
                <c:pt idx="173">
                  <c:v>2090</c:v>
                </c:pt>
                <c:pt idx="174">
                  <c:v>2091</c:v>
                </c:pt>
                <c:pt idx="175">
                  <c:v>2092</c:v>
                </c:pt>
                <c:pt idx="176">
                  <c:v>2093</c:v>
                </c:pt>
                <c:pt idx="177">
                  <c:v>2094</c:v>
                </c:pt>
                <c:pt idx="178">
                  <c:v>2095</c:v>
                </c:pt>
                <c:pt idx="179">
                  <c:v>2096</c:v>
                </c:pt>
                <c:pt idx="180">
                  <c:v>2097</c:v>
                </c:pt>
                <c:pt idx="181">
                  <c:v>2098</c:v>
                </c:pt>
                <c:pt idx="182">
                  <c:v>2099</c:v>
                </c:pt>
                <c:pt idx="183">
                  <c:v>2100</c:v>
                </c:pt>
                <c:pt idx="184">
                  <c:v>2101</c:v>
                </c:pt>
                <c:pt idx="185">
                  <c:v>2102</c:v>
                </c:pt>
                <c:pt idx="186">
                  <c:v>2103</c:v>
                </c:pt>
                <c:pt idx="187">
                  <c:v>2104</c:v>
                </c:pt>
                <c:pt idx="188">
                  <c:v>2105</c:v>
                </c:pt>
                <c:pt idx="189">
                  <c:v>2106</c:v>
                </c:pt>
                <c:pt idx="190">
                  <c:v>2107</c:v>
                </c:pt>
                <c:pt idx="191">
                  <c:v>2108</c:v>
                </c:pt>
                <c:pt idx="192">
                  <c:v>2109</c:v>
                </c:pt>
                <c:pt idx="193">
                  <c:v>2110</c:v>
                </c:pt>
                <c:pt idx="194">
                  <c:v>2111</c:v>
                </c:pt>
                <c:pt idx="195">
                  <c:v>2112</c:v>
                </c:pt>
                <c:pt idx="196">
                  <c:v>2113</c:v>
                </c:pt>
                <c:pt idx="197">
                  <c:v>2114</c:v>
                </c:pt>
                <c:pt idx="198">
                  <c:v>2115</c:v>
                </c:pt>
                <c:pt idx="199">
                  <c:v>2116</c:v>
                </c:pt>
                <c:pt idx="200">
                  <c:v>2117</c:v>
                </c:pt>
                <c:pt idx="201">
                  <c:v>2118</c:v>
                </c:pt>
                <c:pt idx="202">
                  <c:v>2119</c:v>
                </c:pt>
                <c:pt idx="203">
                  <c:v>2120</c:v>
                </c:pt>
                <c:pt idx="204">
                  <c:v>2121</c:v>
                </c:pt>
                <c:pt idx="205">
                  <c:v>2122</c:v>
                </c:pt>
                <c:pt idx="206">
                  <c:v>2123</c:v>
                </c:pt>
                <c:pt idx="207">
                  <c:v>2124</c:v>
                </c:pt>
                <c:pt idx="208">
                  <c:v>2125</c:v>
                </c:pt>
                <c:pt idx="209">
                  <c:v>2126</c:v>
                </c:pt>
                <c:pt idx="210">
                  <c:v>2127</c:v>
                </c:pt>
                <c:pt idx="211">
                  <c:v>2128</c:v>
                </c:pt>
                <c:pt idx="212">
                  <c:v>2129</c:v>
                </c:pt>
                <c:pt idx="213">
                  <c:v>2130</c:v>
                </c:pt>
                <c:pt idx="214">
                  <c:v>2131</c:v>
                </c:pt>
                <c:pt idx="215">
                  <c:v>2132</c:v>
                </c:pt>
                <c:pt idx="216">
                  <c:v>2133</c:v>
                </c:pt>
                <c:pt idx="217">
                  <c:v>2134</c:v>
                </c:pt>
                <c:pt idx="218">
                  <c:v>2135</c:v>
                </c:pt>
                <c:pt idx="219">
                  <c:v>2136</c:v>
                </c:pt>
                <c:pt idx="220">
                  <c:v>2137</c:v>
                </c:pt>
                <c:pt idx="221">
                  <c:v>2138</c:v>
                </c:pt>
                <c:pt idx="222">
                  <c:v>2139</c:v>
                </c:pt>
                <c:pt idx="223">
                  <c:v>2140</c:v>
                </c:pt>
                <c:pt idx="224">
                  <c:v>2141</c:v>
                </c:pt>
                <c:pt idx="225">
                  <c:v>2142</c:v>
                </c:pt>
                <c:pt idx="226">
                  <c:v>2143</c:v>
                </c:pt>
                <c:pt idx="227">
                  <c:v>2144</c:v>
                </c:pt>
                <c:pt idx="228">
                  <c:v>2145</c:v>
                </c:pt>
                <c:pt idx="229">
                  <c:v>2146</c:v>
                </c:pt>
                <c:pt idx="230">
                  <c:v>2147</c:v>
                </c:pt>
                <c:pt idx="231">
                  <c:v>2148</c:v>
                </c:pt>
                <c:pt idx="232">
                  <c:v>2149</c:v>
                </c:pt>
                <c:pt idx="233">
                  <c:v>2150</c:v>
                </c:pt>
                <c:pt idx="234">
                  <c:v>2151</c:v>
                </c:pt>
                <c:pt idx="235">
                  <c:v>2152</c:v>
                </c:pt>
                <c:pt idx="236">
                  <c:v>2153</c:v>
                </c:pt>
                <c:pt idx="237">
                  <c:v>2154</c:v>
                </c:pt>
                <c:pt idx="238">
                  <c:v>2155</c:v>
                </c:pt>
                <c:pt idx="239">
                  <c:v>2156</c:v>
                </c:pt>
                <c:pt idx="240">
                  <c:v>2157</c:v>
                </c:pt>
                <c:pt idx="241">
                  <c:v>2158</c:v>
                </c:pt>
                <c:pt idx="242">
                  <c:v>2159</c:v>
                </c:pt>
                <c:pt idx="243">
                  <c:v>2160</c:v>
                </c:pt>
                <c:pt idx="244">
                  <c:v>2161</c:v>
                </c:pt>
                <c:pt idx="245">
                  <c:v>2162</c:v>
                </c:pt>
                <c:pt idx="246">
                  <c:v>2163</c:v>
                </c:pt>
                <c:pt idx="247">
                  <c:v>2164</c:v>
                </c:pt>
                <c:pt idx="248">
                  <c:v>2165</c:v>
                </c:pt>
                <c:pt idx="249">
                  <c:v>2166</c:v>
                </c:pt>
                <c:pt idx="250">
                  <c:v>2167</c:v>
                </c:pt>
                <c:pt idx="251">
                  <c:v>2168</c:v>
                </c:pt>
                <c:pt idx="252">
                  <c:v>2169</c:v>
                </c:pt>
                <c:pt idx="253">
                  <c:v>2170</c:v>
                </c:pt>
                <c:pt idx="254">
                  <c:v>2171</c:v>
                </c:pt>
                <c:pt idx="255">
                  <c:v>2172</c:v>
                </c:pt>
                <c:pt idx="256">
                  <c:v>2173</c:v>
                </c:pt>
                <c:pt idx="257">
                  <c:v>2174</c:v>
                </c:pt>
                <c:pt idx="258">
                  <c:v>2175</c:v>
                </c:pt>
                <c:pt idx="259">
                  <c:v>2176</c:v>
                </c:pt>
                <c:pt idx="260">
                  <c:v>2177</c:v>
                </c:pt>
                <c:pt idx="261">
                  <c:v>2178</c:v>
                </c:pt>
                <c:pt idx="262">
                  <c:v>2179</c:v>
                </c:pt>
                <c:pt idx="263">
                  <c:v>2180</c:v>
                </c:pt>
                <c:pt idx="264">
                  <c:v>2181</c:v>
                </c:pt>
                <c:pt idx="265">
                  <c:v>2182</c:v>
                </c:pt>
                <c:pt idx="266">
                  <c:v>2183</c:v>
                </c:pt>
                <c:pt idx="267">
                  <c:v>2184</c:v>
                </c:pt>
                <c:pt idx="268">
                  <c:v>2185</c:v>
                </c:pt>
                <c:pt idx="269">
                  <c:v>2186</c:v>
                </c:pt>
                <c:pt idx="270">
                  <c:v>2187</c:v>
                </c:pt>
                <c:pt idx="271">
                  <c:v>2188</c:v>
                </c:pt>
                <c:pt idx="272">
                  <c:v>2189</c:v>
                </c:pt>
                <c:pt idx="273">
                  <c:v>2190</c:v>
                </c:pt>
                <c:pt idx="274">
                  <c:v>2191</c:v>
                </c:pt>
                <c:pt idx="275">
                  <c:v>2192</c:v>
                </c:pt>
                <c:pt idx="276">
                  <c:v>2193</c:v>
                </c:pt>
                <c:pt idx="277">
                  <c:v>2194</c:v>
                </c:pt>
                <c:pt idx="278">
                  <c:v>2195</c:v>
                </c:pt>
                <c:pt idx="279">
                  <c:v>2196</c:v>
                </c:pt>
                <c:pt idx="280">
                  <c:v>2197</c:v>
                </c:pt>
                <c:pt idx="281">
                  <c:v>2198</c:v>
                </c:pt>
                <c:pt idx="282">
                  <c:v>2199</c:v>
                </c:pt>
                <c:pt idx="283">
                  <c:v>2200</c:v>
                </c:pt>
                <c:pt idx="284">
                  <c:v>2201</c:v>
                </c:pt>
                <c:pt idx="285">
                  <c:v>2202</c:v>
                </c:pt>
                <c:pt idx="286">
                  <c:v>2203</c:v>
                </c:pt>
                <c:pt idx="287">
                  <c:v>2204</c:v>
                </c:pt>
                <c:pt idx="288">
                  <c:v>2205</c:v>
                </c:pt>
                <c:pt idx="289">
                  <c:v>2206</c:v>
                </c:pt>
                <c:pt idx="290">
                  <c:v>2207</c:v>
                </c:pt>
                <c:pt idx="291">
                  <c:v>2208</c:v>
                </c:pt>
                <c:pt idx="292">
                  <c:v>2209</c:v>
                </c:pt>
                <c:pt idx="293">
                  <c:v>2210</c:v>
                </c:pt>
                <c:pt idx="294">
                  <c:v>2211</c:v>
                </c:pt>
                <c:pt idx="295">
                  <c:v>2212</c:v>
                </c:pt>
                <c:pt idx="296">
                  <c:v>2213</c:v>
                </c:pt>
                <c:pt idx="297">
                  <c:v>2214</c:v>
                </c:pt>
                <c:pt idx="298">
                  <c:v>2215</c:v>
                </c:pt>
                <c:pt idx="299">
                  <c:v>2216</c:v>
                </c:pt>
                <c:pt idx="300">
                  <c:v>2217</c:v>
                </c:pt>
                <c:pt idx="301">
                  <c:v>2218</c:v>
                </c:pt>
                <c:pt idx="302">
                  <c:v>2219</c:v>
                </c:pt>
                <c:pt idx="303">
                  <c:v>2220</c:v>
                </c:pt>
                <c:pt idx="304">
                  <c:v>2221</c:v>
                </c:pt>
                <c:pt idx="305">
                  <c:v>2222</c:v>
                </c:pt>
                <c:pt idx="306">
                  <c:v>2223</c:v>
                </c:pt>
                <c:pt idx="307">
                  <c:v>2224</c:v>
                </c:pt>
                <c:pt idx="308">
                  <c:v>2225</c:v>
                </c:pt>
                <c:pt idx="309">
                  <c:v>2226</c:v>
                </c:pt>
                <c:pt idx="310">
                  <c:v>2227</c:v>
                </c:pt>
                <c:pt idx="311">
                  <c:v>2228</c:v>
                </c:pt>
                <c:pt idx="312">
                  <c:v>2229</c:v>
                </c:pt>
                <c:pt idx="313">
                  <c:v>2230</c:v>
                </c:pt>
                <c:pt idx="314">
                  <c:v>2231</c:v>
                </c:pt>
                <c:pt idx="315">
                  <c:v>2232</c:v>
                </c:pt>
                <c:pt idx="316">
                  <c:v>2233</c:v>
                </c:pt>
                <c:pt idx="317">
                  <c:v>2234</c:v>
                </c:pt>
                <c:pt idx="318">
                  <c:v>2235</c:v>
                </c:pt>
                <c:pt idx="319">
                  <c:v>2236</c:v>
                </c:pt>
                <c:pt idx="320">
                  <c:v>2237</c:v>
                </c:pt>
                <c:pt idx="321">
                  <c:v>2238</c:v>
                </c:pt>
                <c:pt idx="322">
                  <c:v>2239</c:v>
                </c:pt>
                <c:pt idx="323">
                  <c:v>2240</c:v>
                </c:pt>
                <c:pt idx="324">
                  <c:v>2241</c:v>
                </c:pt>
                <c:pt idx="325">
                  <c:v>2242</c:v>
                </c:pt>
                <c:pt idx="326">
                  <c:v>2243</c:v>
                </c:pt>
                <c:pt idx="327">
                  <c:v>2244</c:v>
                </c:pt>
                <c:pt idx="328">
                  <c:v>2245</c:v>
                </c:pt>
                <c:pt idx="329">
                  <c:v>2246</c:v>
                </c:pt>
                <c:pt idx="330">
                  <c:v>2247</c:v>
                </c:pt>
                <c:pt idx="331">
                  <c:v>2248</c:v>
                </c:pt>
                <c:pt idx="332">
                  <c:v>2249</c:v>
                </c:pt>
                <c:pt idx="333">
                  <c:v>2250</c:v>
                </c:pt>
                <c:pt idx="334">
                  <c:v>2251</c:v>
                </c:pt>
                <c:pt idx="335">
                  <c:v>2252</c:v>
                </c:pt>
                <c:pt idx="336">
                  <c:v>2253</c:v>
                </c:pt>
                <c:pt idx="337">
                  <c:v>2254</c:v>
                </c:pt>
                <c:pt idx="338">
                  <c:v>2255</c:v>
                </c:pt>
                <c:pt idx="339">
                  <c:v>2256</c:v>
                </c:pt>
                <c:pt idx="340">
                  <c:v>2257</c:v>
                </c:pt>
                <c:pt idx="341">
                  <c:v>2258</c:v>
                </c:pt>
                <c:pt idx="342">
                  <c:v>2259</c:v>
                </c:pt>
                <c:pt idx="343">
                  <c:v>2260</c:v>
                </c:pt>
                <c:pt idx="344">
                  <c:v>2261</c:v>
                </c:pt>
                <c:pt idx="345">
                  <c:v>2262</c:v>
                </c:pt>
                <c:pt idx="346">
                  <c:v>2263</c:v>
                </c:pt>
                <c:pt idx="347">
                  <c:v>2264</c:v>
                </c:pt>
                <c:pt idx="348">
                  <c:v>2265</c:v>
                </c:pt>
                <c:pt idx="349">
                  <c:v>2266</c:v>
                </c:pt>
                <c:pt idx="350">
                  <c:v>2267</c:v>
                </c:pt>
                <c:pt idx="351">
                  <c:v>2268</c:v>
                </c:pt>
                <c:pt idx="352">
                  <c:v>2269</c:v>
                </c:pt>
                <c:pt idx="353">
                  <c:v>2270</c:v>
                </c:pt>
                <c:pt idx="354">
                  <c:v>2271</c:v>
                </c:pt>
                <c:pt idx="355">
                  <c:v>2272</c:v>
                </c:pt>
                <c:pt idx="356">
                  <c:v>2273</c:v>
                </c:pt>
                <c:pt idx="357">
                  <c:v>2274</c:v>
                </c:pt>
                <c:pt idx="358">
                  <c:v>2275</c:v>
                </c:pt>
                <c:pt idx="359">
                  <c:v>2276</c:v>
                </c:pt>
                <c:pt idx="360">
                  <c:v>2277</c:v>
                </c:pt>
                <c:pt idx="361">
                  <c:v>2278</c:v>
                </c:pt>
                <c:pt idx="362">
                  <c:v>2279</c:v>
                </c:pt>
                <c:pt idx="363">
                  <c:v>2280</c:v>
                </c:pt>
                <c:pt idx="364">
                  <c:v>2281</c:v>
                </c:pt>
                <c:pt idx="365">
                  <c:v>2282</c:v>
                </c:pt>
                <c:pt idx="366">
                  <c:v>2283</c:v>
                </c:pt>
                <c:pt idx="367">
                  <c:v>2284</c:v>
                </c:pt>
                <c:pt idx="368">
                  <c:v>2285</c:v>
                </c:pt>
                <c:pt idx="369">
                  <c:v>2286</c:v>
                </c:pt>
                <c:pt idx="370">
                  <c:v>2287</c:v>
                </c:pt>
                <c:pt idx="371">
                  <c:v>2288</c:v>
                </c:pt>
                <c:pt idx="372">
                  <c:v>2289</c:v>
                </c:pt>
                <c:pt idx="373">
                  <c:v>2290</c:v>
                </c:pt>
                <c:pt idx="374">
                  <c:v>2291</c:v>
                </c:pt>
                <c:pt idx="375">
                  <c:v>2292</c:v>
                </c:pt>
                <c:pt idx="376">
                  <c:v>2293</c:v>
                </c:pt>
                <c:pt idx="377">
                  <c:v>2294</c:v>
                </c:pt>
                <c:pt idx="378">
                  <c:v>2295</c:v>
                </c:pt>
                <c:pt idx="379">
                  <c:v>2296</c:v>
                </c:pt>
                <c:pt idx="380">
                  <c:v>2297</c:v>
                </c:pt>
                <c:pt idx="381">
                  <c:v>2298</c:v>
                </c:pt>
                <c:pt idx="382">
                  <c:v>2299</c:v>
                </c:pt>
                <c:pt idx="383">
                  <c:v>2300</c:v>
                </c:pt>
                <c:pt idx="384">
                  <c:v>2301</c:v>
                </c:pt>
                <c:pt idx="385">
                  <c:v>2302</c:v>
                </c:pt>
                <c:pt idx="386">
                  <c:v>2303</c:v>
                </c:pt>
                <c:pt idx="387">
                  <c:v>2304</c:v>
                </c:pt>
                <c:pt idx="388">
                  <c:v>2305</c:v>
                </c:pt>
                <c:pt idx="389">
                  <c:v>2306</c:v>
                </c:pt>
                <c:pt idx="390">
                  <c:v>2307</c:v>
                </c:pt>
                <c:pt idx="391">
                  <c:v>2308</c:v>
                </c:pt>
                <c:pt idx="392">
                  <c:v>2309</c:v>
                </c:pt>
                <c:pt idx="393">
                  <c:v>2310</c:v>
                </c:pt>
                <c:pt idx="394">
                  <c:v>2311</c:v>
                </c:pt>
                <c:pt idx="395">
                  <c:v>2312</c:v>
                </c:pt>
                <c:pt idx="396">
                  <c:v>2313</c:v>
                </c:pt>
                <c:pt idx="397">
                  <c:v>2314</c:v>
                </c:pt>
                <c:pt idx="398">
                  <c:v>2315</c:v>
                </c:pt>
                <c:pt idx="399">
                  <c:v>2316</c:v>
                </c:pt>
                <c:pt idx="400">
                  <c:v>2317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2321</c:v>
                </c:pt>
                <c:pt idx="405">
                  <c:v>2322</c:v>
                </c:pt>
                <c:pt idx="406">
                  <c:v>2323</c:v>
                </c:pt>
                <c:pt idx="407">
                  <c:v>2324</c:v>
                </c:pt>
                <c:pt idx="408">
                  <c:v>2325</c:v>
                </c:pt>
                <c:pt idx="409">
                  <c:v>2326</c:v>
                </c:pt>
                <c:pt idx="410">
                  <c:v>2327</c:v>
                </c:pt>
                <c:pt idx="411">
                  <c:v>2328</c:v>
                </c:pt>
                <c:pt idx="412">
                  <c:v>2329</c:v>
                </c:pt>
                <c:pt idx="413">
                  <c:v>2330</c:v>
                </c:pt>
                <c:pt idx="414">
                  <c:v>2331</c:v>
                </c:pt>
                <c:pt idx="415">
                  <c:v>2332</c:v>
                </c:pt>
                <c:pt idx="416">
                  <c:v>2333</c:v>
                </c:pt>
                <c:pt idx="417">
                  <c:v>2334</c:v>
                </c:pt>
                <c:pt idx="418">
                  <c:v>2335</c:v>
                </c:pt>
                <c:pt idx="419">
                  <c:v>2336</c:v>
                </c:pt>
                <c:pt idx="420">
                  <c:v>2337</c:v>
                </c:pt>
                <c:pt idx="421">
                  <c:v>2338</c:v>
                </c:pt>
                <c:pt idx="422">
                  <c:v>2339</c:v>
                </c:pt>
                <c:pt idx="423">
                  <c:v>2340</c:v>
                </c:pt>
                <c:pt idx="424">
                  <c:v>2341</c:v>
                </c:pt>
                <c:pt idx="425">
                  <c:v>2342</c:v>
                </c:pt>
                <c:pt idx="426">
                  <c:v>2343</c:v>
                </c:pt>
                <c:pt idx="427">
                  <c:v>2344</c:v>
                </c:pt>
                <c:pt idx="428">
                  <c:v>2345</c:v>
                </c:pt>
                <c:pt idx="429">
                  <c:v>2346</c:v>
                </c:pt>
                <c:pt idx="430">
                  <c:v>2347</c:v>
                </c:pt>
                <c:pt idx="431">
                  <c:v>2348</c:v>
                </c:pt>
                <c:pt idx="432">
                  <c:v>2349</c:v>
                </c:pt>
                <c:pt idx="433">
                  <c:v>2350</c:v>
                </c:pt>
                <c:pt idx="434">
                  <c:v>2351</c:v>
                </c:pt>
                <c:pt idx="435">
                  <c:v>2352</c:v>
                </c:pt>
                <c:pt idx="436">
                  <c:v>2353</c:v>
                </c:pt>
                <c:pt idx="437">
                  <c:v>2354</c:v>
                </c:pt>
              </c:numCache>
            </c:numRef>
          </c:xVal>
          <c:yVal>
            <c:numRef>
              <c:f>Graph!$C$1919:$C$2354</c:f>
              <c:numCache>
                <c:formatCode>General</c:formatCode>
                <c:ptCount val="436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1-43CE-BA97-C6BD867127D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Graph!$A$1918:$A$2355</c:f>
              <c:numCache>
                <c:formatCode>General</c:formatCode>
                <c:ptCount val="438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  <c:pt idx="101">
                  <c:v>2018</c:v>
                </c:pt>
                <c:pt idx="102">
                  <c:v>2019</c:v>
                </c:pt>
                <c:pt idx="103">
                  <c:v>2020</c:v>
                </c:pt>
                <c:pt idx="104">
                  <c:v>2021</c:v>
                </c:pt>
                <c:pt idx="105">
                  <c:v>2022</c:v>
                </c:pt>
                <c:pt idx="106">
                  <c:v>2023</c:v>
                </c:pt>
                <c:pt idx="107">
                  <c:v>2024</c:v>
                </c:pt>
                <c:pt idx="108">
                  <c:v>2025</c:v>
                </c:pt>
                <c:pt idx="109">
                  <c:v>2026</c:v>
                </c:pt>
                <c:pt idx="110">
                  <c:v>2027</c:v>
                </c:pt>
                <c:pt idx="111">
                  <c:v>2028</c:v>
                </c:pt>
                <c:pt idx="112">
                  <c:v>2029</c:v>
                </c:pt>
                <c:pt idx="113">
                  <c:v>2030</c:v>
                </c:pt>
                <c:pt idx="114">
                  <c:v>2031</c:v>
                </c:pt>
                <c:pt idx="115">
                  <c:v>2032</c:v>
                </c:pt>
                <c:pt idx="116">
                  <c:v>2033</c:v>
                </c:pt>
                <c:pt idx="117">
                  <c:v>2034</c:v>
                </c:pt>
                <c:pt idx="118">
                  <c:v>2035</c:v>
                </c:pt>
                <c:pt idx="119">
                  <c:v>2036</c:v>
                </c:pt>
                <c:pt idx="120">
                  <c:v>2037</c:v>
                </c:pt>
                <c:pt idx="121">
                  <c:v>2038</c:v>
                </c:pt>
                <c:pt idx="122">
                  <c:v>2039</c:v>
                </c:pt>
                <c:pt idx="123">
                  <c:v>2040</c:v>
                </c:pt>
                <c:pt idx="124">
                  <c:v>2041</c:v>
                </c:pt>
                <c:pt idx="125">
                  <c:v>2042</c:v>
                </c:pt>
                <c:pt idx="126">
                  <c:v>2043</c:v>
                </c:pt>
                <c:pt idx="127">
                  <c:v>2044</c:v>
                </c:pt>
                <c:pt idx="128">
                  <c:v>2045</c:v>
                </c:pt>
                <c:pt idx="129">
                  <c:v>2046</c:v>
                </c:pt>
                <c:pt idx="130">
                  <c:v>2047</c:v>
                </c:pt>
                <c:pt idx="131">
                  <c:v>2048</c:v>
                </c:pt>
                <c:pt idx="132">
                  <c:v>2049</c:v>
                </c:pt>
                <c:pt idx="133">
                  <c:v>2050</c:v>
                </c:pt>
                <c:pt idx="134">
                  <c:v>2051</c:v>
                </c:pt>
                <c:pt idx="135">
                  <c:v>2052</c:v>
                </c:pt>
                <c:pt idx="136">
                  <c:v>2053</c:v>
                </c:pt>
                <c:pt idx="137">
                  <c:v>2054</c:v>
                </c:pt>
                <c:pt idx="138">
                  <c:v>2055</c:v>
                </c:pt>
                <c:pt idx="139">
                  <c:v>2056</c:v>
                </c:pt>
                <c:pt idx="140">
                  <c:v>2057</c:v>
                </c:pt>
                <c:pt idx="141">
                  <c:v>2058</c:v>
                </c:pt>
                <c:pt idx="142">
                  <c:v>2059</c:v>
                </c:pt>
                <c:pt idx="143">
                  <c:v>2060</c:v>
                </c:pt>
                <c:pt idx="144">
                  <c:v>2061</c:v>
                </c:pt>
                <c:pt idx="145">
                  <c:v>2062</c:v>
                </c:pt>
                <c:pt idx="146">
                  <c:v>2063</c:v>
                </c:pt>
                <c:pt idx="147">
                  <c:v>2064</c:v>
                </c:pt>
                <c:pt idx="148">
                  <c:v>2065</c:v>
                </c:pt>
                <c:pt idx="149">
                  <c:v>2066</c:v>
                </c:pt>
                <c:pt idx="150">
                  <c:v>2067</c:v>
                </c:pt>
                <c:pt idx="151">
                  <c:v>2068</c:v>
                </c:pt>
                <c:pt idx="152">
                  <c:v>2069</c:v>
                </c:pt>
                <c:pt idx="153">
                  <c:v>2070</c:v>
                </c:pt>
                <c:pt idx="154">
                  <c:v>2071</c:v>
                </c:pt>
                <c:pt idx="155">
                  <c:v>2072</c:v>
                </c:pt>
                <c:pt idx="156">
                  <c:v>2073</c:v>
                </c:pt>
                <c:pt idx="157">
                  <c:v>2074</c:v>
                </c:pt>
                <c:pt idx="158">
                  <c:v>2075</c:v>
                </c:pt>
                <c:pt idx="159">
                  <c:v>2076</c:v>
                </c:pt>
                <c:pt idx="160">
                  <c:v>2077</c:v>
                </c:pt>
                <c:pt idx="161">
                  <c:v>2078</c:v>
                </c:pt>
                <c:pt idx="162">
                  <c:v>2079</c:v>
                </c:pt>
                <c:pt idx="163">
                  <c:v>2080</c:v>
                </c:pt>
                <c:pt idx="164">
                  <c:v>2081</c:v>
                </c:pt>
                <c:pt idx="165">
                  <c:v>2082</c:v>
                </c:pt>
                <c:pt idx="166">
                  <c:v>2083</c:v>
                </c:pt>
                <c:pt idx="167">
                  <c:v>2084</c:v>
                </c:pt>
                <c:pt idx="168">
                  <c:v>2085</c:v>
                </c:pt>
                <c:pt idx="169">
                  <c:v>2086</c:v>
                </c:pt>
                <c:pt idx="170">
                  <c:v>2087</c:v>
                </c:pt>
                <c:pt idx="171">
                  <c:v>2088</c:v>
                </c:pt>
                <c:pt idx="172">
                  <c:v>2089</c:v>
                </c:pt>
                <c:pt idx="173">
                  <c:v>2090</c:v>
                </c:pt>
                <c:pt idx="174">
                  <c:v>2091</c:v>
                </c:pt>
                <c:pt idx="175">
                  <c:v>2092</c:v>
                </c:pt>
                <c:pt idx="176">
                  <c:v>2093</c:v>
                </c:pt>
                <c:pt idx="177">
                  <c:v>2094</c:v>
                </c:pt>
                <c:pt idx="178">
                  <c:v>2095</c:v>
                </c:pt>
                <c:pt idx="179">
                  <c:v>2096</c:v>
                </c:pt>
                <c:pt idx="180">
                  <c:v>2097</c:v>
                </c:pt>
                <c:pt idx="181">
                  <c:v>2098</c:v>
                </c:pt>
                <c:pt idx="182">
                  <c:v>2099</c:v>
                </c:pt>
                <c:pt idx="183">
                  <c:v>2100</c:v>
                </c:pt>
                <c:pt idx="184">
                  <c:v>2101</c:v>
                </c:pt>
                <c:pt idx="185">
                  <c:v>2102</c:v>
                </c:pt>
                <c:pt idx="186">
                  <c:v>2103</c:v>
                </c:pt>
                <c:pt idx="187">
                  <c:v>2104</c:v>
                </c:pt>
                <c:pt idx="188">
                  <c:v>2105</c:v>
                </c:pt>
                <c:pt idx="189">
                  <c:v>2106</c:v>
                </c:pt>
                <c:pt idx="190">
                  <c:v>2107</c:v>
                </c:pt>
                <c:pt idx="191">
                  <c:v>2108</c:v>
                </c:pt>
                <c:pt idx="192">
                  <c:v>2109</c:v>
                </c:pt>
                <c:pt idx="193">
                  <c:v>2110</c:v>
                </c:pt>
                <c:pt idx="194">
                  <c:v>2111</c:v>
                </c:pt>
                <c:pt idx="195">
                  <c:v>2112</c:v>
                </c:pt>
                <c:pt idx="196">
                  <c:v>2113</c:v>
                </c:pt>
                <c:pt idx="197">
                  <c:v>2114</c:v>
                </c:pt>
                <c:pt idx="198">
                  <c:v>2115</c:v>
                </c:pt>
                <c:pt idx="199">
                  <c:v>2116</c:v>
                </c:pt>
                <c:pt idx="200">
                  <c:v>2117</c:v>
                </c:pt>
                <c:pt idx="201">
                  <c:v>2118</c:v>
                </c:pt>
                <c:pt idx="202">
                  <c:v>2119</c:v>
                </c:pt>
                <c:pt idx="203">
                  <c:v>2120</c:v>
                </c:pt>
                <c:pt idx="204">
                  <c:v>2121</c:v>
                </c:pt>
                <c:pt idx="205">
                  <c:v>2122</c:v>
                </c:pt>
                <c:pt idx="206">
                  <c:v>2123</c:v>
                </c:pt>
                <c:pt idx="207">
                  <c:v>2124</c:v>
                </c:pt>
                <c:pt idx="208">
                  <c:v>2125</c:v>
                </c:pt>
                <c:pt idx="209">
                  <c:v>2126</c:v>
                </c:pt>
                <c:pt idx="210">
                  <c:v>2127</c:v>
                </c:pt>
                <c:pt idx="211">
                  <c:v>2128</c:v>
                </c:pt>
                <c:pt idx="212">
                  <c:v>2129</c:v>
                </c:pt>
                <c:pt idx="213">
                  <c:v>2130</c:v>
                </c:pt>
                <c:pt idx="214">
                  <c:v>2131</c:v>
                </c:pt>
                <c:pt idx="215">
                  <c:v>2132</c:v>
                </c:pt>
                <c:pt idx="216">
                  <c:v>2133</c:v>
                </c:pt>
                <c:pt idx="217">
                  <c:v>2134</c:v>
                </c:pt>
                <c:pt idx="218">
                  <c:v>2135</c:v>
                </c:pt>
                <c:pt idx="219">
                  <c:v>2136</c:v>
                </c:pt>
                <c:pt idx="220">
                  <c:v>2137</c:v>
                </c:pt>
                <c:pt idx="221">
                  <c:v>2138</c:v>
                </c:pt>
                <c:pt idx="222">
                  <c:v>2139</c:v>
                </c:pt>
                <c:pt idx="223">
                  <c:v>2140</c:v>
                </c:pt>
                <c:pt idx="224">
                  <c:v>2141</c:v>
                </c:pt>
                <c:pt idx="225">
                  <c:v>2142</c:v>
                </c:pt>
                <c:pt idx="226">
                  <c:v>2143</c:v>
                </c:pt>
                <c:pt idx="227">
                  <c:v>2144</c:v>
                </c:pt>
                <c:pt idx="228">
                  <c:v>2145</c:v>
                </c:pt>
                <c:pt idx="229">
                  <c:v>2146</c:v>
                </c:pt>
                <c:pt idx="230">
                  <c:v>2147</c:v>
                </c:pt>
                <c:pt idx="231">
                  <c:v>2148</c:v>
                </c:pt>
                <c:pt idx="232">
                  <c:v>2149</c:v>
                </c:pt>
                <c:pt idx="233">
                  <c:v>2150</c:v>
                </c:pt>
                <c:pt idx="234">
                  <c:v>2151</c:v>
                </c:pt>
                <c:pt idx="235">
                  <c:v>2152</c:v>
                </c:pt>
                <c:pt idx="236">
                  <c:v>2153</c:v>
                </c:pt>
                <c:pt idx="237">
                  <c:v>2154</c:v>
                </c:pt>
                <c:pt idx="238">
                  <c:v>2155</c:v>
                </c:pt>
                <c:pt idx="239">
                  <c:v>2156</c:v>
                </c:pt>
                <c:pt idx="240">
                  <c:v>2157</c:v>
                </c:pt>
                <c:pt idx="241">
                  <c:v>2158</c:v>
                </c:pt>
                <c:pt idx="242">
                  <c:v>2159</c:v>
                </c:pt>
                <c:pt idx="243">
                  <c:v>2160</c:v>
                </c:pt>
                <c:pt idx="244">
                  <c:v>2161</c:v>
                </c:pt>
                <c:pt idx="245">
                  <c:v>2162</c:v>
                </c:pt>
                <c:pt idx="246">
                  <c:v>2163</c:v>
                </c:pt>
                <c:pt idx="247">
                  <c:v>2164</c:v>
                </c:pt>
                <c:pt idx="248">
                  <c:v>2165</c:v>
                </c:pt>
                <c:pt idx="249">
                  <c:v>2166</c:v>
                </c:pt>
                <c:pt idx="250">
                  <c:v>2167</c:v>
                </c:pt>
                <c:pt idx="251">
                  <c:v>2168</c:v>
                </c:pt>
                <c:pt idx="252">
                  <c:v>2169</c:v>
                </c:pt>
                <c:pt idx="253">
                  <c:v>2170</c:v>
                </c:pt>
                <c:pt idx="254">
                  <c:v>2171</c:v>
                </c:pt>
                <c:pt idx="255">
                  <c:v>2172</c:v>
                </c:pt>
                <c:pt idx="256">
                  <c:v>2173</c:v>
                </c:pt>
                <c:pt idx="257">
                  <c:v>2174</c:v>
                </c:pt>
                <c:pt idx="258">
                  <c:v>2175</c:v>
                </c:pt>
                <c:pt idx="259">
                  <c:v>2176</c:v>
                </c:pt>
                <c:pt idx="260">
                  <c:v>2177</c:v>
                </c:pt>
                <c:pt idx="261">
                  <c:v>2178</c:v>
                </c:pt>
                <c:pt idx="262">
                  <c:v>2179</c:v>
                </c:pt>
                <c:pt idx="263">
                  <c:v>2180</c:v>
                </c:pt>
                <c:pt idx="264">
                  <c:v>2181</c:v>
                </c:pt>
                <c:pt idx="265">
                  <c:v>2182</c:v>
                </c:pt>
                <c:pt idx="266">
                  <c:v>2183</c:v>
                </c:pt>
                <c:pt idx="267">
                  <c:v>2184</c:v>
                </c:pt>
                <c:pt idx="268">
                  <c:v>2185</c:v>
                </c:pt>
                <c:pt idx="269">
                  <c:v>2186</c:v>
                </c:pt>
                <c:pt idx="270">
                  <c:v>2187</c:v>
                </c:pt>
                <c:pt idx="271">
                  <c:v>2188</c:v>
                </c:pt>
                <c:pt idx="272">
                  <c:v>2189</c:v>
                </c:pt>
                <c:pt idx="273">
                  <c:v>2190</c:v>
                </c:pt>
                <c:pt idx="274">
                  <c:v>2191</c:v>
                </c:pt>
                <c:pt idx="275">
                  <c:v>2192</c:v>
                </c:pt>
                <c:pt idx="276">
                  <c:v>2193</c:v>
                </c:pt>
                <c:pt idx="277">
                  <c:v>2194</c:v>
                </c:pt>
                <c:pt idx="278">
                  <c:v>2195</c:v>
                </c:pt>
                <c:pt idx="279">
                  <c:v>2196</c:v>
                </c:pt>
                <c:pt idx="280">
                  <c:v>2197</c:v>
                </c:pt>
                <c:pt idx="281">
                  <c:v>2198</c:v>
                </c:pt>
                <c:pt idx="282">
                  <c:v>2199</c:v>
                </c:pt>
                <c:pt idx="283">
                  <c:v>2200</c:v>
                </c:pt>
                <c:pt idx="284">
                  <c:v>2201</c:v>
                </c:pt>
                <c:pt idx="285">
                  <c:v>2202</c:v>
                </c:pt>
                <c:pt idx="286">
                  <c:v>2203</c:v>
                </c:pt>
                <c:pt idx="287">
                  <c:v>2204</c:v>
                </c:pt>
                <c:pt idx="288">
                  <c:v>2205</c:v>
                </c:pt>
                <c:pt idx="289">
                  <c:v>2206</c:v>
                </c:pt>
                <c:pt idx="290">
                  <c:v>2207</c:v>
                </c:pt>
                <c:pt idx="291">
                  <c:v>2208</c:v>
                </c:pt>
                <c:pt idx="292">
                  <c:v>2209</c:v>
                </c:pt>
                <c:pt idx="293">
                  <c:v>2210</c:v>
                </c:pt>
                <c:pt idx="294">
                  <c:v>2211</c:v>
                </c:pt>
                <c:pt idx="295">
                  <c:v>2212</c:v>
                </c:pt>
                <c:pt idx="296">
                  <c:v>2213</c:v>
                </c:pt>
                <c:pt idx="297">
                  <c:v>2214</c:v>
                </c:pt>
                <c:pt idx="298">
                  <c:v>2215</c:v>
                </c:pt>
                <c:pt idx="299">
                  <c:v>2216</c:v>
                </c:pt>
                <c:pt idx="300">
                  <c:v>2217</c:v>
                </c:pt>
                <c:pt idx="301">
                  <c:v>2218</c:v>
                </c:pt>
                <c:pt idx="302">
                  <c:v>2219</c:v>
                </c:pt>
                <c:pt idx="303">
                  <c:v>2220</c:v>
                </c:pt>
                <c:pt idx="304">
                  <c:v>2221</c:v>
                </c:pt>
                <c:pt idx="305">
                  <c:v>2222</c:v>
                </c:pt>
                <c:pt idx="306">
                  <c:v>2223</c:v>
                </c:pt>
                <c:pt idx="307">
                  <c:v>2224</c:v>
                </c:pt>
                <c:pt idx="308">
                  <c:v>2225</c:v>
                </c:pt>
                <c:pt idx="309">
                  <c:v>2226</c:v>
                </c:pt>
                <c:pt idx="310">
                  <c:v>2227</c:v>
                </c:pt>
                <c:pt idx="311">
                  <c:v>2228</c:v>
                </c:pt>
                <c:pt idx="312">
                  <c:v>2229</c:v>
                </c:pt>
                <c:pt idx="313">
                  <c:v>2230</c:v>
                </c:pt>
                <c:pt idx="314">
                  <c:v>2231</c:v>
                </c:pt>
                <c:pt idx="315">
                  <c:v>2232</c:v>
                </c:pt>
                <c:pt idx="316">
                  <c:v>2233</c:v>
                </c:pt>
                <c:pt idx="317">
                  <c:v>2234</c:v>
                </c:pt>
                <c:pt idx="318">
                  <c:v>2235</c:v>
                </c:pt>
                <c:pt idx="319">
                  <c:v>2236</c:v>
                </c:pt>
                <c:pt idx="320">
                  <c:v>2237</c:v>
                </c:pt>
                <c:pt idx="321">
                  <c:v>2238</c:v>
                </c:pt>
                <c:pt idx="322">
                  <c:v>2239</c:v>
                </c:pt>
                <c:pt idx="323">
                  <c:v>2240</c:v>
                </c:pt>
                <c:pt idx="324">
                  <c:v>2241</c:v>
                </c:pt>
                <c:pt idx="325">
                  <c:v>2242</c:v>
                </c:pt>
                <c:pt idx="326">
                  <c:v>2243</c:v>
                </c:pt>
                <c:pt idx="327">
                  <c:v>2244</c:v>
                </c:pt>
                <c:pt idx="328">
                  <c:v>2245</c:v>
                </c:pt>
                <c:pt idx="329">
                  <c:v>2246</c:v>
                </c:pt>
                <c:pt idx="330">
                  <c:v>2247</c:v>
                </c:pt>
                <c:pt idx="331">
                  <c:v>2248</c:v>
                </c:pt>
                <c:pt idx="332">
                  <c:v>2249</c:v>
                </c:pt>
                <c:pt idx="333">
                  <c:v>2250</c:v>
                </c:pt>
                <c:pt idx="334">
                  <c:v>2251</c:v>
                </c:pt>
                <c:pt idx="335">
                  <c:v>2252</c:v>
                </c:pt>
                <c:pt idx="336">
                  <c:v>2253</c:v>
                </c:pt>
                <c:pt idx="337">
                  <c:v>2254</c:v>
                </c:pt>
                <c:pt idx="338">
                  <c:v>2255</c:v>
                </c:pt>
                <c:pt idx="339">
                  <c:v>2256</c:v>
                </c:pt>
                <c:pt idx="340">
                  <c:v>2257</c:v>
                </c:pt>
                <c:pt idx="341">
                  <c:v>2258</c:v>
                </c:pt>
                <c:pt idx="342">
                  <c:v>2259</c:v>
                </c:pt>
                <c:pt idx="343">
                  <c:v>2260</c:v>
                </c:pt>
                <c:pt idx="344">
                  <c:v>2261</c:v>
                </c:pt>
                <c:pt idx="345">
                  <c:v>2262</c:v>
                </c:pt>
                <c:pt idx="346">
                  <c:v>2263</c:v>
                </c:pt>
                <c:pt idx="347">
                  <c:v>2264</c:v>
                </c:pt>
                <c:pt idx="348">
                  <c:v>2265</c:v>
                </c:pt>
                <c:pt idx="349">
                  <c:v>2266</c:v>
                </c:pt>
                <c:pt idx="350">
                  <c:v>2267</c:v>
                </c:pt>
                <c:pt idx="351">
                  <c:v>2268</c:v>
                </c:pt>
                <c:pt idx="352">
                  <c:v>2269</c:v>
                </c:pt>
                <c:pt idx="353">
                  <c:v>2270</c:v>
                </c:pt>
                <c:pt idx="354">
                  <c:v>2271</c:v>
                </c:pt>
                <c:pt idx="355">
                  <c:v>2272</c:v>
                </c:pt>
                <c:pt idx="356">
                  <c:v>2273</c:v>
                </c:pt>
                <c:pt idx="357">
                  <c:v>2274</c:v>
                </c:pt>
                <c:pt idx="358">
                  <c:v>2275</c:v>
                </c:pt>
                <c:pt idx="359">
                  <c:v>2276</c:v>
                </c:pt>
                <c:pt idx="360">
                  <c:v>2277</c:v>
                </c:pt>
                <c:pt idx="361">
                  <c:v>2278</c:v>
                </c:pt>
                <c:pt idx="362">
                  <c:v>2279</c:v>
                </c:pt>
                <c:pt idx="363">
                  <c:v>2280</c:v>
                </c:pt>
                <c:pt idx="364">
                  <c:v>2281</c:v>
                </c:pt>
                <c:pt idx="365">
                  <c:v>2282</c:v>
                </c:pt>
                <c:pt idx="366">
                  <c:v>2283</c:v>
                </c:pt>
                <c:pt idx="367">
                  <c:v>2284</c:v>
                </c:pt>
                <c:pt idx="368">
                  <c:v>2285</c:v>
                </c:pt>
                <c:pt idx="369">
                  <c:v>2286</c:v>
                </c:pt>
                <c:pt idx="370">
                  <c:v>2287</c:v>
                </c:pt>
                <c:pt idx="371">
                  <c:v>2288</c:v>
                </c:pt>
                <c:pt idx="372">
                  <c:v>2289</c:v>
                </c:pt>
                <c:pt idx="373">
                  <c:v>2290</c:v>
                </c:pt>
                <c:pt idx="374">
                  <c:v>2291</c:v>
                </c:pt>
                <c:pt idx="375">
                  <c:v>2292</c:v>
                </c:pt>
                <c:pt idx="376">
                  <c:v>2293</c:v>
                </c:pt>
                <c:pt idx="377">
                  <c:v>2294</c:v>
                </c:pt>
                <c:pt idx="378">
                  <c:v>2295</c:v>
                </c:pt>
                <c:pt idx="379">
                  <c:v>2296</c:v>
                </c:pt>
                <c:pt idx="380">
                  <c:v>2297</c:v>
                </c:pt>
                <c:pt idx="381">
                  <c:v>2298</c:v>
                </c:pt>
                <c:pt idx="382">
                  <c:v>2299</c:v>
                </c:pt>
                <c:pt idx="383">
                  <c:v>2300</c:v>
                </c:pt>
                <c:pt idx="384">
                  <c:v>2301</c:v>
                </c:pt>
                <c:pt idx="385">
                  <c:v>2302</c:v>
                </c:pt>
                <c:pt idx="386">
                  <c:v>2303</c:v>
                </c:pt>
                <c:pt idx="387">
                  <c:v>2304</c:v>
                </c:pt>
                <c:pt idx="388">
                  <c:v>2305</c:v>
                </c:pt>
                <c:pt idx="389">
                  <c:v>2306</c:v>
                </c:pt>
                <c:pt idx="390">
                  <c:v>2307</c:v>
                </c:pt>
                <c:pt idx="391">
                  <c:v>2308</c:v>
                </c:pt>
                <c:pt idx="392">
                  <c:v>2309</c:v>
                </c:pt>
                <c:pt idx="393">
                  <c:v>2310</c:v>
                </c:pt>
                <c:pt idx="394">
                  <c:v>2311</c:v>
                </c:pt>
                <c:pt idx="395">
                  <c:v>2312</c:v>
                </c:pt>
                <c:pt idx="396">
                  <c:v>2313</c:v>
                </c:pt>
                <c:pt idx="397">
                  <c:v>2314</c:v>
                </c:pt>
                <c:pt idx="398">
                  <c:v>2315</c:v>
                </c:pt>
                <c:pt idx="399">
                  <c:v>2316</c:v>
                </c:pt>
                <c:pt idx="400">
                  <c:v>2317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2321</c:v>
                </c:pt>
                <c:pt idx="405">
                  <c:v>2322</c:v>
                </c:pt>
                <c:pt idx="406">
                  <c:v>2323</c:v>
                </c:pt>
                <c:pt idx="407">
                  <c:v>2324</c:v>
                </c:pt>
                <c:pt idx="408">
                  <c:v>2325</c:v>
                </c:pt>
                <c:pt idx="409">
                  <c:v>2326</c:v>
                </c:pt>
                <c:pt idx="410">
                  <c:v>2327</c:v>
                </c:pt>
                <c:pt idx="411">
                  <c:v>2328</c:v>
                </c:pt>
                <c:pt idx="412">
                  <c:v>2329</c:v>
                </c:pt>
                <c:pt idx="413">
                  <c:v>2330</c:v>
                </c:pt>
                <c:pt idx="414">
                  <c:v>2331</c:v>
                </c:pt>
                <c:pt idx="415">
                  <c:v>2332</c:v>
                </c:pt>
                <c:pt idx="416">
                  <c:v>2333</c:v>
                </c:pt>
                <c:pt idx="417">
                  <c:v>2334</c:v>
                </c:pt>
                <c:pt idx="418">
                  <c:v>2335</c:v>
                </c:pt>
                <c:pt idx="419">
                  <c:v>2336</c:v>
                </c:pt>
                <c:pt idx="420">
                  <c:v>2337</c:v>
                </c:pt>
                <c:pt idx="421">
                  <c:v>2338</c:v>
                </c:pt>
                <c:pt idx="422">
                  <c:v>2339</c:v>
                </c:pt>
                <c:pt idx="423">
                  <c:v>2340</c:v>
                </c:pt>
                <c:pt idx="424">
                  <c:v>2341</c:v>
                </c:pt>
                <c:pt idx="425">
                  <c:v>2342</c:v>
                </c:pt>
                <c:pt idx="426">
                  <c:v>2343</c:v>
                </c:pt>
                <c:pt idx="427">
                  <c:v>2344</c:v>
                </c:pt>
                <c:pt idx="428">
                  <c:v>2345</c:v>
                </c:pt>
                <c:pt idx="429">
                  <c:v>2346</c:v>
                </c:pt>
                <c:pt idx="430">
                  <c:v>2347</c:v>
                </c:pt>
                <c:pt idx="431">
                  <c:v>2348</c:v>
                </c:pt>
                <c:pt idx="432">
                  <c:v>2349</c:v>
                </c:pt>
                <c:pt idx="433">
                  <c:v>2350</c:v>
                </c:pt>
                <c:pt idx="434">
                  <c:v>2351</c:v>
                </c:pt>
                <c:pt idx="435">
                  <c:v>2352</c:v>
                </c:pt>
                <c:pt idx="436">
                  <c:v>2353</c:v>
                </c:pt>
                <c:pt idx="437">
                  <c:v>2354</c:v>
                </c:pt>
              </c:numCache>
            </c:numRef>
          </c:xVal>
          <c:yVal>
            <c:numRef>
              <c:f>Graph!$E$1919:$E$2354</c:f>
              <c:numCache>
                <c:formatCode>General</c:formatCode>
                <c:ptCount val="436"/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1-43CE-BA97-C6BD867127D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Graph!$A$1918:$A$2355</c:f>
              <c:numCache>
                <c:formatCode>General</c:formatCode>
                <c:ptCount val="438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  <c:pt idx="101">
                  <c:v>2018</c:v>
                </c:pt>
                <c:pt idx="102">
                  <c:v>2019</c:v>
                </c:pt>
                <c:pt idx="103">
                  <c:v>2020</c:v>
                </c:pt>
                <c:pt idx="104">
                  <c:v>2021</c:v>
                </c:pt>
                <c:pt idx="105">
                  <c:v>2022</c:v>
                </c:pt>
                <c:pt idx="106">
                  <c:v>2023</c:v>
                </c:pt>
                <c:pt idx="107">
                  <c:v>2024</c:v>
                </c:pt>
                <c:pt idx="108">
                  <c:v>2025</c:v>
                </c:pt>
                <c:pt idx="109">
                  <c:v>2026</c:v>
                </c:pt>
                <c:pt idx="110">
                  <c:v>2027</c:v>
                </c:pt>
                <c:pt idx="111">
                  <c:v>2028</c:v>
                </c:pt>
                <c:pt idx="112">
                  <c:v>2029</c:v>
                </c:pt>
                <c:pt idx="113">
                  <c:v>2030</c:v>
                </c:pt>
                <c:pt idx="114">
                  <c:v>2031</c:v>
                </c:pt>
                <c:pt idx="115">
                  <c:v>2032</c:v>
                </c:pt>
                <c:pt idx="116">
                  <c:v>2033</c:v>
                </c:pt>
                <c:pt idx="117">
                  <c:v>2034</c:v>
                </c:pt>
                <c:pt idx="118">
                  <c:v>2035</c:v>
                </c:pt>
                <c:pt idx="119">
                  <c:v>2036</c:v>
                </c:pt>
                <c:pt idx="120">
                  <c:v>2037</c:v>
                </c:pt>
                <c:pt idx="121">
                  <c:v>2038</c:v>
                </c:pt>
                <c:pt idx="122">
                  <c:v>2039</c:v>
                </c:pt>
                <c:pt idx="123">
                  <c:v>2040</c:v>
                </c:pt>
                <c:pt idx="124">
                  <c:v>2041</c:v>
                </c:pt>
                <c:pt idx="125">
                  <c:v>2042</c:v>
                </c:pt>
                <c:pt idx="126">
                  <c:v>2043</c:v>
                </c:pt>
                <c:pt idx="127">
                  <c:v>2044</c:v>
                </c:pt>
                <c:pt idx="128">
                  <c:v>2045</c:v>
                </c:pt>
                <c:pt idx="129">
                  <c:v>2046</c:v>
                </c:pt>
                <c:pt idx="130">
                  <c:v>2047</c:v>
                </c:pt>
                <c:pt idx="131">
                  <c:v>2048</c:v>
                </c:pt>
                <c:pt idx="132">
                  <c:v>2049</c:v>
                </c:pt>
                <c:pt idx="133">
                  <c:v>2050</c:v>
                </c:pt>
                <c:pt idx="134">
                  <c:v>2051</c:v>
                </c:pt>
                <c:pt idx="135">
                  <c:v>2052</c:v>
                </c:pt>
                <c:pt idx="136">
                  <c:v>2053</c:v>
                </c:pt>
                <c:pt idx="137">
                  <c:v>2054</c:v>
                </c:pt>
                <c:pt idx="138">
                  <c:v>2055</c:v>
                </c:pt>
                <c:pt idx="139">
                  <c:v>2056</c:v>
                </c:pt>
                <c:pt idx="140">
                  <c:v>2057</c:v>
                </c:pt>
                <c:pt idx="141">
                  <c:v>2058</c:v>
                </c:pt>
                <c:pt idx="142">
                  <c:v>2059</c:v>
                </c:pt>
                <c:pt idx="143">
                  <c:v>2060</c:v>
                </c:pt>
                <c:pt idx="144">
                  <c:v>2061</c:v>
                </c:pt>
                <c:pt idx="145">
                  <c:v>2062</c:v>
                </c:pt>
                <c:pt idx="146">
                  <c:v>2063</c:v>
                </c:pt>
                <c:pt idx="147">
                  <c:v>2064</c:v>
                </c:pt>
                <c:pt idx="148">
                  <c:v>2065</c:v>
                </c:pt>
                <c:pt idx="149">
                  <c:v>2066</c:v>
                </c:pt>
                <c:pt idx="150">
                  <c:v>2067</c:v>
                </c:pt>
                <c:pt idx="151">
                  <c:v>2068</c:v>
                </c:pt>
                <c:pt idx="152">
                  <c:v>2069</c:v>
                </c:pt>
                <c:pt idx="153">
                  <c:v>2070</c:v>
                </c:pt>
                <c:pt idx="154">
                  <c:v>2071</c:v>
                </c:pt>
                <c:pt idx="155">
                  <c:v>2072</c:v>
                </c:pt>
                <c:pt idx="156">
                  <c:v>2073</c:v>
                </c:pt>
                <c:pt idx="157">
                  <c:v>2074</c:v>
                </c:pt>
                <c:pt idx="158">
                  <c:v>2075</c:v>
                </c:pt>
                <c:pt idx="159">
                  <c:v>2076</c:v>
                </c:pt>
                <c:pt idx="160">
                  <c:v>2077</c:v>
                </c:pt>
                <c:pt idx="161">
                  <c:v>2078</c:v>
                </c:pt>
                <c:pt idx="162">
                  <c:v>2079</c:v>
                </c:pt>
                <c:pt idx="163">
                  <c:v>2080</c:v>
                </c:pt>
                <c:pt idx="164">
                  <c:v>2081</c:v>
                </c:pt>
                <c:pt idx="165">
                  <c:v>2082</c:v>
                </c:pt>
                <c:pt idx="166">
                  <c:v>2083</c:v>
                </c:pt>
                <c:pt idx="167">
                  <c:v>2084</c:v>
                </c:pt>
                <c:pt idx="168">
                  <c:v>2085</c:v>
                </c:pt>
                <c:pt idx="169">
                  <c:v>2086</c:v>
                </c:pt>
                <c:pt idx="170">
                  <c:v>2087</c:v>
                </c:pt>
                <c:pt idx="171">
                  <c:v>2088</c:v>
                </c:pt>
                <c:pt idx="172">
                  <c:v>2089</c:v>
                </c:pt>
                <c:pt idx="173">
                  <c:v>2090</c:v>
                </c:pt>
                <c:pt idx="174">
                  <c:v>2091</c:v>
                </c:pt>
                <c:pt idx="175">
                  <c:v>2092</c:v>
                </c:pt>
                <c:pt idx="176">
                  <c:v>2093</c:v>
                </c:pt>
                <c:pt idx="177">
                  <c:v>2094</c:v>
                </c:pt>
                <c:pt idx="178">
                  <c:v>2095</c:v>
                </c:pt>
                <c:pt idx="179">
                  <c:v>2096</c:v>
                </c:pt>
                <c:pt idx="180">
                  <c:v>2097</c:v>
                </c:pt>
                <c:pt idx="181">
                  <c:v>2098</c:v>
                </c:pt>
                <c:pt idx="182">
                  <c:v>2099</c:v>
                </c:pt>
                <c:pt idx="183">
                  <c:v>2100</c:v>
                </c:pt>
                <c:pt idx="184">
                  <c:v>2101</c:v>
                </c:pt>
                <c:pt idx="185">
                  <c:v>2102</c:v>
                </c:pt>
                <c:pt idx="186">
                  <c:v>2103</c:v>
                </c:pt>
                <c:pt idx="187">
                  <c:v>2104</c:v>
                </c:pt>
                <c:pt idx="188">
                  <c:v>2105</c:v>
                </c:pt>
                <c:pt idx="189">
                  <c:v>2106</c:v>
                </c:pt>
                <c:pt idx="190">
                  <c:v>2107</c:v>
                </c:pt>
                <c:pt idx="191">
                  <c:v>2108</c:v>
                </c:pt>
                <c:pt idx="192">
                  <c:v>2109</c:v>
                </c:pt>
                <c:pt idx="193">
                  <c:v>2110</c:v>
                </c:pt>
                <c:pt idx="194">
                  <c:v>2111</c:v>
                </c:pt>
                <c:pt idx="195">
                  <c:v>2112</c:v>
                </c:pt>
                <c:pt idx="196">
                  <c:v>2113</c:v>
                </c:pt>
                <c:pt idx="197">
                  <c:v>2114</c:v>
                </c:pt>
                <c:pt idx="198">
                  <c:v>2115</c:v>
                </c:pt>
                <c:pt idx="199">
                  <c:v>2116</c:v>
                </c:pt>
                <c:pt idx="200">
                  <c:v>2117</c:v>
                </c:pt>
                <c:pt idx="201">
                  <c:v>2118</c:v>
                </c:pt>
                <c:pt idx="202">
                  <c:v>2119</c:v>
                </c:pt>
                <c:pt idx="203">
                  <c:v>2120</c:v>
                </c:pt>
                <c:pt idx="204">
                  <c:v>2121</c:v>
                </c:pt>
                <c:pt idx="205">
                  <c:v>2122</c:v>
                </c:pt>
                <c:pt idx="206">
                  <c:v>2123</c:v>
                </c:pt>
                <c:pt idx="207">
                  <c:v>2124</c:v>
                </c:pt>
                <c:pt idx="208">
                  <c:v>2125</c:v>
                </c:pt>
                <c:pt idx="209">
                  <c:v>2126</c:v>
                </c:pt>
                <c:pt idx="210">
                  <c:v>2127</c:v>
                </c:pt>
                <c:pt idx="211">
                  <c:v>2128</c:v>
                </c:pt>
                <c:pt idx="212">
                  <c:v>2129</c:v>
                </c:pt>
                <c:pt idx="213">
                  <c:v>2130</c:v>
                </c:pt>
                <c:pt idx="214">
                  <c:v>2131</c:v>
                </c:pt>
                <c:pt idx="215">
                  <c:v>2132</c:v>
                </c:pt>
                <c:pt idx="216">
                  <c:v>2133</c:v>
                </c:pt>
                <c:pt idx="217">
                  <c:v>2134</c:v>
                </c:pt>
                <c:pt idx="218">
                  <c:v>2135</c:v>
                </c:pt>
                <c:pt idx="219">
                  <c:v>2136</c:v>
                </c:pt>
                <c:pt idx="220">
                  <c:v>2137</c:v>
                </c:pt>
                <c:pt idx="221">
                  <c:v>2138</c:v>
                </c:pt>
                <c:pt idx="222">
                  <c:v>2139</c:v>
                </c:pt>
                <c:pt idx="223">
                  <c:v>2140</c:v>
                </c:pt>
                <c:pt idx="224">
                  <c:v>2141</c:v>
                </c:pt>
                <c:pt idx="225">
                  <c:v>2142</c:v>
                </c:pt>
                <c:pt idx="226">
                  <c:v>2143</c:v>
                </c:pt>
                <c:pt idx="227">
                  <c:v>2144</c:v>
                </c:pt>
                <c:pt idx="228">
                  <c:v>2145</c:v>
                </c:pt>
                <c:pt idx="229">
                  <c:v>2146</c:v>
                </c:pt>
                <c:pt idx="230">
                  <c:v>2147</c:v>
                </c:pt>
                <c:pt idx="231">
                  <c:v>2148</c:v>
                </c:pt>
                <c:pt idx="232">
                  <c:v>2149</c:v>
                </c:pt>
                <c:pt idx="233">
                  <c:v>2150</c:v>
                </c:pt>
                <c:pt idx="234">
                  <c:v>2151</c:v>
                </c:pt>
                <c:pt idx="235">
                  <c:v>2152</c:v>
                </c:pt>
                <c:pt idx="236">
                  <c:v>2153</c:v>
                </c:pt>
                <c:pt idx="237">
                  <c:v>2154</c:v>
                </c:pt>
                <c:pt idx="238">
                  <c:v>2155</c:v>
                </c:pt>
                <c:pt idx="239">
                  <c:v>2156</c:v>
                </c:pt>
                <c:pt idx="240">
                  <c:v>2157</c:v>
                </c:pt>
                <c:pt idx="241">
                  <c:v>2158</c:v>
                </c:pt>
                <c:pt idx="242">
                  <c:v>2159</c:v>
                </c:pt>
                <c:pt idx="243">
                  <c:v>2160</c:v>
                </c:pt>
                <c:pt idx="244">
                  <c:v>2161</c:v>
                </c:pt>
                <c:pt idx="245">
                  <c:v>2162</c:v>
                </c:pt>
                <c:pt idx="246">
                  <c:v>2163</c:v>
                </c:pt>
                <c:pt idx="247">
                  <c:v>2164</c:v>
                </c:pt>
                <c:pt idx="248">
                  <c:v>2165</c:v>
                </c:pt>
                <c:pt idx="249">
                  <c:v>2166</c:v>
                </c:pt>
                <c:pt idx="250">
                  <c:v>2167</c:v>
                </c:pt>
                <c:pt idx="251">
                  <c:v>2168</c:v>
                </c:pt>
                <c:pt idx="252">
                  <c:v>2169</c:v>
                </c:pt>
                <c:pt idx="253">
                  <c:v>2170</c:v>
                </c:pt>
                <c:pt idx="254">
                  <c:v>2171</c:v>
                </c:pt>
                <c:pt idx="255">
                  <c:v>2172</c:v>
                </c:pt>
                <c:pt idx="256">
                  <c:v>2173</c:v>
                </c:pt>
                <c:pt idx="257">
                  <c:v>2174</c:v>
                </c:pt>
                <c:pt idx="258">
                  <c:v>2175</c:v>
                </c:pt>
                <c:pt idx="259">
                  <c:v>2176</c:v>
                </c:pt>
                <c:pt idx="260">
                  <c:v>2177</c:v>
                </c:pt>
                <c:pt idx="261">
                  <c:v>2178</c:v>
                </c:pt>
                <c:pt idx="262">
                  <c:v>2179</c:v>
                </c:pt>
                <c:pt idx="263">
                  <c:v>2180</c:v>
                </c:pt>
                <c:pt idx="264">
                  <c:v>2181</c:v>
                </c:pt>
                <c:pt idx="265">
                  <c:v>2182</c:v>
                </c:pt>
                <c:pt idx="266">
                  <c:v>2183</c:v>
                </c:pt>
                <c:pt idx="267">
                  <c:v>2184</c:v>
                </c:pt>
                <c:pt idx="268">
                  <c:v>2185</c:v>
                </c:pt>
                <c:pt idx="269">
                  <c:v>2186</c:v>
                </c:pt>
                <c:pt idx="270">
                  <c:v>2187</c:v>
                </c:pt>
                <c:pt idx="271">
                  <c:v>2188</c:v>
                </c:pt>
                <c:pt idx="272">
                  <c:v>2189</c:v>
                </c:pt>
                <c:pt idx="273">
                  <c:v>2190</c:v>
                </c:pt>
                <c:pt idx="274">
                  <c:v>2191</c:v>
                </c:pt>
                <c:pt idx="275">
                  <c:v>2192</c:v>
                </c:pt>
                <c:pt idx="276">
                  <c:v>2193</c:v>
                </c:pt>
                <c:pt idx="277">
                  <c:v>2194</c:v>
                </c:pt>
                <c:pt idx="278">
                  <c:v>2195</c:v>
                </c:pt>
                <c:pt idx="279">
                  <c:v>2196</c:v>
                </c:pt>
                <c:pt idx="280">
                  <c:v>2197</c:v>
                </c:pt>
                <c:pt idx="281">
                  <c:v>2198</c:v>
                </c:pt>
                <c:pt idx="282">
                  <c:v>2199</c:v>
                </c:pt>
                <c:pt idx="283">
                  <c:v>2200</c:v>
                </c:pt>
                <c:pt idx="284">
                  <c:v>2201</c:v>
                </c:pt>
                <c:pt idx="285">
                  <c:v>2202</c:v>
                </c:pt>
                <c:pt idx="286">
                  <c:v>2203</c:v>
                </c:pt>
                <c:pt idx="287">
                  <c:v>2204</c:v>
                </c:pt>
                <c:pt idx="288">
                  <c:v>2205</c:v>
                </c:pt>
                <c:pt idx="289">
                  <c:v>2206</c:v>
                </c:pt>
                <c:pt idx="290">
                  <c:v>2207</c:v>
                </c:pt>
                <c:pt idx="291">
                  <c:v>2208</c:v>
                </c:pt>
                <c:pt idx="292">
                  <c:v>2209</c:v>
                </c:pt>
                <c:pt idx="293">
                  <c:v>2210</c:v>
                </c:pt>
                <c:pt idx="294">
                  <c:v>2211</c:v>
                </c:pt>
                <c:pt idx="295">
                  <c:v>2212</c:v>
                </c:pt>
                <c:pt idx="296">
                  <c:v>2213</c:v>
                </c:pt>
                <c:pt idx="297">
                  <c:v>2214</c:v>
                </c:pt>
                <c:pt idx="298">
                  <c:v>2215</c:v>
                </c:pt>
                <c:pt idx="299">
                  <c:v>2216</c:v>
                </c:pt>
                <c:pt idx="300">
                  <c:v>2217</c:v>
                </c:pt>
                <c:pt idx="301">
                  <c:v>2218</c:v>
                </c:pt>
                <c:pt idx="302">
                  <c:v>2219</c:v>
                </c:pt>
                <c:pt idx="303">
                  <c:v>2220</c:v>
                </c:pt>
                <c:pt idx="304">
                  <c:v>2221</c:v>
                </c:pt>
                <c:pt idx="305">
                  <c:v>2222</c:v>
                </c:pt>
                <c:pt idx="306">
                  <c:v>2223</c:v>
                </c:pt>
                <c:pt idx="307">
                  <c:v>2224</c:v>
                </c:pt>
                <c:pt idx="308">
                  <c:v>2225</c:v>
                </c:pt>
                <c:pt idx="309">
                  <c:v>2226</c:v>
                </c:pt>
                <c:pt idx="310">
                  <c:v>2227</c:v>
                </c:pt>
                <c:pt idx="311">
                  <c:v>2228</c:v>
                </c:pt>
                <c:pt idx="312">
                  <c:v>2229</c:v>
                </c:pt>
                <c:pt idx="313">
                  <c:v>2230</c:v>
                </c:pt>
                <c:pt idx="314">
                  <c:v>2231</c:v>
                </c:pt>
                <c:pt idx="315">
                  <c:v>2232</c:v>
                </c:pt>
                <c:pt idx="316">
                  <c:v>2233</c:v>
                </c:pt>
                <c:pt idx="317">
                  <c:v>2234</c:v>
                </c:pt>
                <c:pt idx="318">
                  <c:v>2235</c:v>
                </c:pt>
                <c:pt idx="319">
                  <c:v>2236</c:v>
                </c:pt>
                <c:pt idx="320">
                  <c:v>2237</c:v>
                </c:pt>
                <c:pt idx="321">
                  <c:v>2238</c:v>
                </c:pt>
                <c:pt idx="322">
                  <c:v>2239</c:v>
                </c:pt>
                <c:pt idx="323">
                  <c:v>2240</c:v>
                </c:pt>
                <c:pt idx="324">
                  <c:v>2241</c:v>
                </c:pt>
                <c:pt idx="325">
                  <c:v>2242</c:v>
                </c:pt>
                <c:pt idx="326">
                  <c:v>2243</c:v>
                </c:pt>
                <c:pt idx="327">
                  <c:v>2244</c:v>
                </c:pt>
                <c:pt idx="328">
                  <c:v>2245</c:v>
                </c:pt>
                <c:pt idx="329">
                  <c:v>2246</c:v>
                </c:pt>
                <c:pt idx="330">
                  <c:v>2247</c:v>
                </c:pt>
                <c:pt idx="331">
                  <c:v>2248</c:v>
                </c:pt>
                <c:pt idx="332">
                  <c:v>2249</c:v>
                </c:pt>
                <c:pt idx="333">
                  <c:v>2250</c:v>
                </c:pt>
                <c:pt idx="334">
                  <c:v>2251</c:v>
                </c:pt>
                <c:pt idx="335">
                  <c:v>2252</c:v>
                </c:pt>
                <c:pt idx="336">
                  <c:v>2253</c:v>
                </c:pt>
                <c:pt idx="337">
                  <c:v>2254</c:v>
                </c:pt>
                <c:pt idx="338">
                  <c:v>2255</c:v>
                </c:pt>
                <c:pt idx="339">
                  <c:v>2256</c:v>
                </c:pt>
                <c:pt idx="340">
                  <c:v>2257</c:v>
                </c:pt>
                <c:pt idx="341">
                  <c:v>2258</c:v>
                </c:pt>
                <c:pt idx="342">
                  <c:v>2259</c:v>
                </c:pt>
                <c:pt idx="343">
                  <c:v>2260</c:v>
                </c:pt>
                <c:pt idx="344">
                  <c:v>2261</c:v>
                </c:pt>
                <c:pt idx="345">
                  <c:v>2262</c:v>
                </c:pt>
                <c:pt idx="346">
                  <c:v>2263</c:v>
                </c:pt>
                <c:pt idx="347">
                  <c:v>2264</c:v>
                </c:pt>
                <c:pt idx="348">
                  <c:v>2265</c:v>
                </c:pt>
                <c:pt idx="349">
                  <c:v>2266</c:v>
                </c:pt>
                <c:pt idx="350">
                  <c:v>2267</c:v>
                </c:pt>
                <c:pt idx="351">
                  <c:v>2268</c:v>
                </c:pt>
                <c:pt idx="352">
                  <c:v>2269</c:v>
                </c:pt>
                <c:pt idx="353">
                  <c:v>2270</c:v>
                </c:pt>
                <c:pt idx="354">
                  <c:v>2271</c:v>
                </c:pt>
                <c:pt idx="355">
                  <c:v>2272</c:v>
                </c:pt>
                <c:pt idx="356">
                  <c:v>2273</c:v>
                </c:pt>
                <c:pt idx="357">
                  <c:v>2274</c:v>
                </c:pt>
                <c:pt idx="358">
                  <c:v>2275</c:v>
                </c:pt>
                <c:pt idx="359">
                  <c:v>2276</c:v>
                </c:pt>
                <c:pt idx="360">
                  <c:v>2277</c:v>
                </c:pt>
                <c:pt idx="361">
                  <c:v>2278</c:v>
                </c:pt>
                <c:pt idx="362">
                  <c:v>2279</c:v>
                </c:pt>
                <c:pt idx="363">
                  <c:v>2280</c:v>
                </c:pt>
                <c:pt idx="364">
                  <c:v>2281</c:v>
                </c:pt>
                <c:pt idx="365">
                  <c:v>2282</c:v>
                </c:pt>
                <c:pt idx="366">
                  <c:v>2283</c:v>
                </c:pt>
                <c:pt idx="367">
                  <c:v>2284</c:v>
                </c:pt>
                <c:pt idx="368">
                  <c:v>2285</c:v>
                </c:pt>
                <c:pt idx="369">
                  <c:v>2286</c:v>
                </c:pt>
                <c:pt idx="370">
                  <c:v>2287</c:v>
                </c:pt>
                <c:pt idx="371">
                  <c:v>2288</c:v>
                </c:pt>
                <c:pt idx="372">
                  <c:v>2289</c:v>
                </c:pt>
                <c:pt idx="373">
                  <c:v>2290</c:v>
                </c:pt>
                <c:pt idx="374">
                  <c:v>2291</c:v>
                </c:pt>
                <c:pt idx="375">
                  <c:v>2292</c:v>
                </c:pt>
                <c:pt idx="376">
                  <c:v>2293</c:v>
                </c:pt>
                <c:pt idx="377">
                  <c:v>2294</c:v>
                </c:pt>
                <c:pt idx="378">
                  <c:v>2295</c:v>
                </c:pt>
                <c:pt idx="379">
                  <c:v>2296</c:v>
                </c:pt>
                <c:pt idx="380">
                  <c:v>2297</c:v>
                </c:pt>
                <c:pt idx="381">
                  <c:v>2298</c:v>
                </c:pt>
                <c:pt idx="382">
                  <c:v>2299</c:v>
                </c:pt>
                <c:pt idx="383">
                  <c:v>2300</c:v>
                </c:pt>
                <c:pt idx="384">
                  <c:v>2301</c:v>
                </c:pt>
                <c:pt idx="385">
                  <c:v>2302</c:v>
                </c:pt>
                <c:pt idx="386">
                  <c:v>2303</c:v>
                </c:pt>
                <c:pt idx="387">
                  <c:v>2304</c:v>
                </c:pt>
                <c:pt idx="388">
                  <c:v>2305</c:v>
                </c:pt>
                <c:pt idx="389">
                  <c:v>2306</c:v>
                </c:pt>
                <c:pt idx="390">
                  <c:v>2307</c:v>
                </c:pt>
                <c:pt idx="391">
                  <c:v>2308</c:v>
                </c:pt>
                <c:pt idx="392">
                  <c:v>2309</c:v>
                </c:pt>
                <c:pt idx="393">
                  <c:v>2310</c:v>
                </c:pt>
                <c:pt idx="394">
                  <c:v>2311</c:v>
                </c:pt>
                <c:pt idx="395">
                  <c:v>2312</c:v>
                </c:pt>
                <c:pt idx="396">
                  <c:v>2313</c:v>
                </c:pt>
                <c:pt idx="397">
                  <c:v>2314</c:v>
                </c:pt>
                <c:pt idx="398">
                  <c:v>2315</c:v>
                </c:pt>
                <c:pt idx="399">
                  <c:v>2316</c:v>
                </c:pt>
                <c:pt idx="400">
                  <c:v>2317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2321</c:v>
                </c:pt>
                <c:pt idx="405">
                  <c:v>2322</c:v>
                </c:pt>
                <c:pt idx="406">
                  <c:v>2323</c:v>
                </c:pt>
                <c:pt idx="407">
                  <c:v>2324</c:v>
                </c:pt>
                <c:pt idx="408">
                  <c:v>2325</c:v>
                </c:pt>
                <c:pt idx="409">
                  <c:v>2326</c:v>
                </c:pt>
                <c:pt idx="410">
                  <c:v>2327</c:v>
                </c:pt>
                <c:pt idx="411">
                  <c:v>2328</c:v>
                </c:pt>
                <c:pt idx="412">
                  <c:v>2329</c:v>
                </c:pt>
                <c:pt idx="413">
                  <c:v>2330</c:v>
                </c:pt>
                <c:pt idx="414">
                  <c:v>2331</c:v>
                </c:pt>
                <c:pt idx="415">
                  <c:v>2332</c:v>
                </c:pt>
                <c:pt idx="416">
                  <c:v>2333</c:v>
                </c:pt>
                <c:pt idx="417">
                  <c:v>2334</c:v>
                </c:pt>
                <c:pt idx="418">
                  <c:v>2335</c:v>
                </c:pt>
                <c:pt idx="419">
                  <c:v>2336</c:v>
                </c:pt>
                <c:pt idx="420">
                  <c:v>2337</c:v>
                </c:pt>
                <c:pt idx="421">
                  <c:v>2338</c:v>
                </c:pt>
                <c:pt idx="422">
                  <c:v>2339</c:v>
                </c:pt>
                <c:pt idx="423">
                  <c:v>2340</c:v>
                </c:pt>
                <c:pt idx="424">
                  <c:v>2341</c:v>
                </c:pt>
                <c:pt idx="425">
                  <c:v>2342</c:v>
                </c:pt>
                <c:pt idx="426">
                  <c:v>2343</c:v>
                </c:pt>
                <c:pt idx="427">
                  <c:v>2344</c:v>
                </c:pt>
                <c:pt idx="428">
                  <c:v>2345</c:v>
                </c:pt>
                <c:pt idx="429">
                  <c:v>2346</c:v>
                </c:pt>
                <c:pt idx="430">
                  <c:v>2347</c:v>
                </c:pt>
                <c:pt idx="431">
                  <c:v>2348</c:v>
                </c:pt>
                <c:pt idx="432">
                  <c:v>2349</c:v>
                </c:pt>
                <c:pt idx="433">
                  <c:v>2350</c:v>
                </c:pt>
                <c:pt idx="434">
                  <c:v>2351</c:v>
                </c:pt>
                <c:pt idx="435">
                  <c:v>2352</c:v>
                </c:pt>
                <c:pt idx="436">
                  <c:v>2353</c:v>
                </c:pt>
                <c:pt idx="437">
                  <c:v>2354</c:v>
                </c:pt>
              </c:numCache>
            </c:numRef>
          </c:xVal>
          <c:yVal>
            <c:numRef>
              <c:f>Graph!$G$1919:$G$2354</c:f>
              <c:numCache>
                <c:formatCode>General</c:formatCode>
                <c:ptCount val="4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31-43CE-BA97-C6BD867127D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Graph!$A$1918:$A$2355</c:f>
              <c:numCache>
                <c:formatCode>General</c:formatCode>
                <c:ptCount val="438"/>
                <c:pt idx="0">
                  <c:v>1917</c:v>
                </c:pt>
                <c:pt idx="1">
                  <c:v>1918</c:v>
                </c:pt>
                <c:pt idx="2">
                  <c:v>1919</c:v>
                </c:pt>
                <c:pt idx="3">
                  <c:v>1920</c:v>
                </c:pt>
                <c:pt idx="4">
                  <c:v>1921</c:v>
                </c:pt>
                <c:pt idx="5">
                  <c:v>1922</c:v>
                </c:pt>
                <c:pt idx="6">
                  <c:v>1923</c:v>
                </c:pt>
                <c:pt idx="7">
                  <c:v>1924</c:v>
                </c:pt>
                <c:pt idx="8">
                  <c:v>1925</c:v>
                </c:pt>
                <c:pt idx="9">
                  <c:v>1926</c:v>
                </c:pt>
                <c:pt idx="10">
                  <c:v>1927</c:v>
                </c:pt>
                <c:pt idx="11">
                  <c:v>1928</c:v>
                </c:pt>
                <c:pt idx="12">
                  <c:v>1929</c:v>
                </c:pt>
                <c:pt idx="13">
                  <c:v>1930</c:v>
                </c:pt>
                <c:pt idx="14">
                  <c:v>1931</c:v>
                </c:pt>
                <c:pt idx="15">
                  <c:v>1932</c:v>
                </c:pt>
                <c:pt idx="16">
                  <c:v>1933</c:v>
                </c:pt>
                <c:pt idx="17">
                  <c:v>1934</c:v>
                </c:pt>
                <c:pt idx="18">
                  <c:v>1935</c:v>
                </c:pt>
                <c:pt idx="19">
                  <c:v>1936</c:v>
                </c:pt>
                <c:pt idx="20">
                  <c:v>1937</c:v>
                </c:pt>
                <c:pt idx="21">
                  <c:v>1938</c:v>
                </c:pt>
                <c:pt idx="22">
                  <c:v>1939</c:v>
                </c:pt>
                <c:pt idx="23">
                  <c:v>1940</c:v>
                </c:pt>
                <c:pt idx="24">
                  <c:v>1941</c:v>
                </c:pt>
                <c:pt idx="25">
                  <c:v>1942</c:v>
                </c:pt>
                <c:pt idx="26">
                  <c:v>1943</c:v>
                </c:pt>
                <c:pt idx="27">
                  <c:v>1944</c:v>
                </c:pt>
                <c:pt idx="28">
                  <c:v>1945</c:v>
                </c:pt>
                <c:pt idx="29">
                  <c:v>1946</c:v>
                </c:pt>
                <c:pt idx="30">
                  <c:v>1947</c:v>
                </c:pt>
                <c:pt idx="31">
                  <c:v>1948</c:v>
                </c:pt>
                <c:pt idx="32">
                  <c:v>1949</c:v>
                </c:pt>
                <c:pt idx="33">
                  <c:v>1950</c:v>
                </c:pt>
                <c:pt idx="34">
                  <c:v>1951</c:v>
                </c:pt>
                <c:pt idx="35">
                  <c:v>1952</c:v>
                </c:pt>
                <c:pt idx="36">
                  <c:v>1953</c:v>
                </c:pt>
                <c:pt idx="37">
                  <c:v>1954</c:v>
                </c:pt>
                <c:pt idx="38">
                  <c:v>1955</c:v>
                </c:pt>
                <c:pt idx="39">
                  <c:v>1956</c:v>
                </c:pt>
                <c:pt idx="40">
                  <c:v>1957</c:v>
                </c:pt>
                <c:pt idx="41">
                  <c:v>1958</c:v>
                </c:pt>
                <c:pt idx="42">
                  <c:v>1959</c:v>
                </c:pt>
                <c:pt idx="43">
                  <c:v>1960</c:v>
                </c:pt>
                <c:pt idx="44">
                  <c:v>1961</c:v>
                </c:pt>
                <c:pt idx="45">
                  <c:v>1962</c:v>
                </c:pt>
                <c:pt idx="46">
                  <c:v>1963</c:v>
                </c:pt>
                <c:pt idx="47">
                  <c:v>1964</c:v>
                </c:pt>
                <c:pt idx="48">
                  <c:v>1965</c:v>
                </c:pt>
                <c:pt idx="49">
                  <c:v>1966</c:v>
                </c:pt>
                <c:pt idx="50">
                  <c:v>1967</c:v>
                </c:pt>
                <c:pt idx="51">
                  <c:v>1968</c:v>
                </c:pt>
                <c:pt idx="52">
                  <c:v>1969</c:v>
                </c:pt>
                <c:pt idx="53">
                  <c:v>1970</c:v>
                </c:pt>
                <c:pt idx="54">
                  <c:v>1971</c:v>
                </c:pt>
                <c:pt idx="55">
                  <c:v>1972</c:v>
                </c:pt>
                <c:pt idx="56">
                  <c:v>1973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1977</c:v>
                </c:pt>
                <c:pt idx="61">
                  <c:v>1978</c:v>
                </c:pt>
                <c:pt idx="62">
                  <c:v>1979</c:v>
                </c:pt>
                <c:pt idx="63">
                  <c:v>1980</c:v>
                </c:pt>
                <c:pt idx="64">
                  <c:v>1981</c:v>
                </c:pt>
                <c:pt idx="65">
                  <c:v>1982</c:v>
                </c:pt>
                <c:pt idx="66">
                  <c:v>1983</c:v>
                </c:pt>
                <c:pt idx="67">
                  <c:v>1984</c:v>
                </c:pt>
                <c:pt idx="68">
                  <c:v>1985</c:v>
                </c:pt>
                <c:pt idx="69">
                  <c:v>1986</c:v>
                </c:pt>
                <c:pt idx="70">
                  <c:v>1987</c:v>
                </c:pt>
                <c:pt idx="71">
                  <c:v>1988</c:v>
                </c:pt>
                <c:pt idx="72">
                  <c:v>1989</c:v>
                </c:pt>
                <c:pt idx="73">
                  <c:v>1990</c:v>
                </c:pt>
                <c:pt idx="74">
                  <c:v>1991</c:v>
                </c:pt>
                <c:pt idx="75">
                  <c:v>1992</c:v>
                </c:pt>
                <c:pt idx="76">
                  <c:v>1993</c:v>
                </c:pt>
                <c:pt idx="77">
                  <c:v>1994</c:v>
                </c:pt>
                <c:pt idx="78">
                  <c:v>1995</c:v>
                </c:pt>
                <c:pt idx="79">
                  <c:v>1996</c:v>
                </c:pt>
                <c:pt idx="80">
                  <c:v>1997</c:v>
                </c:pt>
                <c:pt idx="81">
                  <c:v>1998</c:v>
                </c:pt>
                <c:pt idx="82">
                  <c:v>1999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2003</c:v>
                </c:pt>
                <c:pt idx="87">
                  <c:v>2004</c:v>
                </c:pt>
                <c:pt idx="88">
                  <c:v>2005</c:v>
                </c:pt>
                <c:pt idx="89">
                  <c:v>2006</c:v>
                </c:pt>
                <c:pt idx="90">
                  <c:v>2007</c:v>
                </c:pt>
                <c:pt idx="91">
                  <c:v>2008</c:v>
                </c:pt>
                <c:pt idx="92">
                  <c:v>2009</c:v>
                </c:pt>
                <c:pt idx="93">
                  <c:v>2010</c:v>
                </c:pt>
                <c:pt idx="94">
                  <c:v>2011</c:v>
                </c:pt>
                <c:pt idx="95">
                  <c:v>2012</c:v>
                </c:pt>
                <c:pt idx="96">
                  <c:v>2013</c:v>
                </c:pt>
                <c:pt idx="97">
                  <c:v>2014</c:v>
                </c:pt>
                <c:pt idx="98">
                  <c:v>2015</c:v>
                </c:pt>
                <c:pt idx="99">
                  <c:v>2016</c:v>
                </c:pt>
                <c:pt idx="100">
                  <c:v>2017</c:v>
                </c:pt>
                <c:pt idx="101">
                  <c:v>2018</c:v>
                </c:pt>
                <c:pt idx="102">
                  <c:v>2019</c:v>
                </c:pt>
                <c:pt idx="103">
                  <c:v>2020</c:v>
                </c:pt>
                <c:pt idx="104">
                  <c:v>2021</c:v>
                </c:pt>
                <c:pt idx="105">
                  <c:v>2022</c:v>
                </c:pt>
                <c:pt idx="106">
                  <c:v>2023</c:v>
                </c:pt>
                <c:pt idx="107">
                  <c:v>2024</c:v>
                </c:pt>
                <c:pt idx="108">
                  <c:v>2025</c:v>
                </c:pt>
                <c:pt idx="109">
                  <c:v>2026</c:v>
                </c:pt>
                <c:pt idx="110">
                  <c:v>2027</c:v>
                </c:pt>
                <c:pt idx="111">
                  <c:v>2028</c:v>
                </c:pt>
                <c:pt idx="112">
                  <c:v>2029</c:v>
                </c:pt>
                <c:pt idx="113">
                  <c:v>2030</c:v>
                </c:pt>
                <c:pt idx="114">
                  <c:v>2031</c:v>
                </c:pt>
                <c:pt idx="115">
                  <c:v>2032</c:v>
                </c:pt>
                <c:pt idx="116">
                  <c:v>2033</c:v>
                </c:pt>
                <c:pt idx="117">
                  <c:v>2034</c:v>
                </c:pt>
                <c:pt idx="118">
                  <c:v>2035</c:v>
                </c:pt>
                <c:pt idx="119">
                  <c:v>2036</c:v>
                </c:pt>
                <c:pt idx="120">
                  <c:v>2037</c:v>
                </c:pt>
                <c:pt idx="121">
                  <c:v>2038</c:v>
                </c:pt>
                <c:pt idx="122">
                  <c:v>2039</c:v>
                </c:pt>
                <c:pt idx="123">
                  <c:v>2040</c:v>
                </c:pt>
                <c:pt idx="124">
                  <c:v>2041</c:v>
                </c:pt>
                <c:pt idx="125">
                  <c:v>2042</c:v>
                </c:pt>
                <c:pt idx="126">
                  <c:v>2043</c:v>
                </c:pt>
                <c:pt idx="127">
                  <c:v>2044</c:v>
                </c:pt>
                <c:pt idx="128">
                  <c:v>2045</c:v>
                </c:pt>
                <c:pt idx="129">
                  <c:v>2046</c:v>
                </c:pt>
                <c:pt idx="130">
                  <c:v>2047</c:v>
                </c:pt>
                <c:pt idx="131">
                  <c:v>2048</c:v>
                </c:pt>
                <c:pt idx="132">
                  <c:v>2049</c:v>
                </c:pt>
                <c:pt idx="133">
                  <c:v>2050</c:v>
                </c:pt>
                <c:pt idx="134">
                  <c:v>2051</c:v>
                </c:pt>
                <c:pt idx="135">
                  <c:v>2052</c:v>
                </c:pt>
                <c:pt idx="136">
                  <c:v>2053</c:v>
                </c:pt>
                <c:pt idx="137">
                  <c:v>2054</c:v>
                </c:pt>
                <c:pt idx="138">
                  <c:v>2055</c:v>
                </c:pt>
                <c:pt idx="139">
                  <c:v>2056</c:v>
                </c:pt>
                <c:pt idx="140">
                  <c:v>2057</c:v>
                </c:pt>
                <c:pt idx="141">
                  <c:v>2058</c:v>
                </c:pt>
                <c:pt idx="142">
                  <c:v>2059</c:v>
                </c:pt>
                <c:pt idx="143">
                  <c:v>2060</c:v>
                </c:pt>
                <c:pt idx="144">
                  <c:v>2061</c:v>
                </c:pt>
                <c:pt idx="145">
                  <c:v>2062</c:v>
                </c:pt>
                <c:pt idx="146">
                  <c:v>2063</c:v>
                </c:pt>
                <c:pt idx="147">
                  <c:v>2064</c:v>
                </c:pt>
                <c:pt idx="148">
                  <c:v>2065</c:v>
                </c:pt>
                <c:pt idx="149">
                  <c:v>2066</c:v>
                </c:pt>
                <c:pt idx="150">
                  <c:v>2067</c:v>
                </c:pt>
                <c:pt idx="151">
                  <c:v>2068</c:v>
                </c:pt>
                <c:pt idx="152">
                  <c:v>2069</c:v>
                </c:pt>
                <c:pt idx="153">
                  <c:v>2070</c:v>
                </c:pt>
                <c:pt idx="154">
                  <c:v>2071</c:v>
                </c:pt>
                <c:pt idx="155">
                  <c:v>2072</c:v>
                </c:pt>
                <c:pt idx="156">
                  <c:v>2073</c:v>
                </c:pt>
                <c:pt idx="157">
                  <c:v>2074</c:v>
                </c:pt>
                <c:pt idx="158">
                  <c:v>2075</c:v>
                </c:pt>
                <c:pt idx="159">
                  <c:v>2076</c:v>
                </c:pt>
                <c:pt idx="160">
                  <c:v>2077</c:v>
                </c:pt>
                <c:pt idx="161">
                  <c:v>2078</c:v>
                </c:pt>
                <c:pt idx="162">
                  <c:v>2079</c:v>
                </c:pt>
                <c:pt idx="163">
                  <c:v>2080</c:v>
                </c:pt>
                <c:pt idx="164">
                  <c:v>2081</c:v>
                </c:pt>
                <c:pt idx="165">
                  <c:v>2082</c:v>
                </c:pt>
                <c:pt idx="166">
                  <c:v>2083</c:v>
                </c:pt>
                <c:pt idx="167">
                  <c:v>2084</c:v>
                </c:pt>
                <c:pt idx="168">
                  <c:v>2085</c:v>
                </c:pt>
                <c:pt idx="169">
                  <c:v>2086</c:v>
                </c:pt>
                <c:pt idx="170">
                  <c:v>2087</c:v>
                </c:pt>
                <c:pt idx="171">
                  <c:v>2088</c:v>
                </c:pt>
                <c:pt idx="172">
                  <c:v>2089</c:v>
                </c:pt>
                <c:pt idx="173">
                  <c:v>2090</c:v>
                </c:pt>
                <c:pt idx="174">
                  <c:v>2091</c:v>
                </c:pt>
                <c:pt idx="175">
                  <c:v>2092</c:v>
                </c:pt>
                <c:pt idx="176">
                  <c:v>2093</c:v>
                </c:pt>
                <c:pt idx="177">
                  <c:v>2094</c:v>
                </c:pt>
                <c:pt idx="178">
                  <c:v>2095</c:v>
                </c:pt>
                <c:pt idx="179">
                  <c:v>2096</c:v>
                </c:pt>
                <c:pt idx="180">
                  <c:v>2097</c:v>
                </c:pt>
                <c:pt idx="181">
                  <c:v>2098</c:v>
                </c:pt>
                <c:pt idx="182">
                  <c:v>2099</c:v>
                </c:pt>
                <c:pt idx="183">
                  <c:v>2100</c:v>
                </c:pt>
                <c:pt idx="184">
                  <c:v>2101</c:v>
                </c:pt>
                <c:pt idx="185">
                  <c:v>2102</c:v>
                </c:pt>
                <c:pt idx="186">
                  <c:v>2103</c:v>
                </c:pt>
                <c:pt idx="187">
                  <c:v>2104</c:v>
                </c:pt>
                <c:pt idx="188">
                  <c:v>2105</c:v>
                </c:pt>
                <c:pt idx="189">
                  <c:v>2106</c:v>
                </c:pt>
                <c:pt idx="190">
                  <c:v>2107</c:v>
                </c:pt>
                <c:pt idx="191">
                  <c:v>2108</c:v>
                </c:pt>
                <c:pt idx="192">
                  <c:v>2109</c:v>
                </c:pt>
                <c:pt idx="193">
                  <c:v>2110</c:v>
                </c:pt>
                <c:pt idx="194">
                  <c:v>2111</c:v>
                </c:pt>
                <c:pt idx="195">
                  <c:v>2112</c:v>
                </c:pt>
                <c:pt idx="196">
                  <c:v>2113</c:v>
                </c:pt>
                <c:pt idx="197">
                  <c:v>2114</c:v>
                </c:pt>
                <c:pt idx="198">
                  <c:v>2115</c:v>
                </c:pt>
                <c:pt idx="199">
                  <c:v>2116</c:v>
                </c:pt>
                <c:pt idx="200">
                  <c:v>2117</c:v>
                </c:pt>
                <c:pt idx="201">
                  <c:v>2118</c:v>
                </c:pt>
                <c:pt idx="202">
                  <c:v>2119</c:v>
                </c:pt>
                <c:pt idx="203">
                  <c:v>2120</c:v>
                </c:pt>
                <c:pt idx="204">
                  <c:v>2121</c:v>
                </c:pt>
                <c:pt idx="205">
                  <c:v>2122</c:v>
                </c:pt>
                <c:pt idx="206">
                  <c:v>2123</c:v>
                </c:pt>
                <c:pt idx="207">
                  <c:v>2124</c:v>
                </c:pt>
                <c:pt idx="208">
                  <c:v>2125</c:v>
                </c:pt>
                <c:pt idx="209">
                  <c:v>2126</c:v>
                </c:pt>
                <c:pt idx="210">
                  <c:v>2127</c:v>
                </c:pt>
                <c:pt idx="211">
                  <c:v>2128</c:v>
                </c:pt>
                <c:pt idx="212">
                  <c:v>2129</c:v>
                </c:pt>
                <c:pt idx="213">
                  <c:v>2130</c:v>
                </c:pt>
                <c:pt idx="214">
                  <c:v>2131</c:v>
                </c:pt>
                <c:pt idx="215">
                  <c:v>2132</c:v>
                </c:pt>
                <c:pt idx="216">
                  <c:v>2133</c:v>
                </c:pt>
                <c:pt idx="217">
                  <c:v>2134</c:v>
                </c:pt>
                <c:pt idx="218">
                  <c:v>2135</c:v>
                </c:pt>
                <c:pt idx="219">
                  <c:v>2136</c:v>
                </c:pt>
                <c:pt idx="220">
                  <c:v>2137</c:v>
                </c:pt>
                <c:pt idx="221">
                  <c:v>2138</c:v>
                </c:pt>
                <c:pt idx="222">
                  <c:v>2139</c:v>
                </c:pt>
                <c:pt idx="223">
                  <c:v>2140</c:v>
                </c:pt>
                <c:pt idx="224">
                  <c:v>2141</c:v>
                </c:pt>
                <c:pt idx="225">
                  <c:v>2142</c:v>
                </c:pt>
                <c:pt idx="226">
                  <c:v>2143</c:v>
                </c:pt>
                <c:pt idx="227">
                  <c:v>2144</c:v>
                </c:pt>
                <c:pt idx="228">
                  <c:v>2145</c:v>
                </c:pt>
                <c:pt idx="229">
                  <c:v>2146</c:v>
                </c:pt>
                <c:pt idx="230">
                  <c:v>2147</c:v>
                </c:pt>
                <c:pt idx="231">
                  <c:v>2148</c:v>
                </c:pt>
                <c:pt idx="232">
                  <c:v>2149</c:v>
                </c:pt>
                <c:pt idx="233">
                  <c:v>2150</c:v>
                </c:pt>
                <c:pt idx="234">
                  <c:v>2151</c:v>
                </c:pt>
                <c:pt idx="235">
                  <c:v>2152</c:v>
                </c:pt>
                <c:pt idx="236">
                  <c:v>2153</c:v>
                </c:pt>
                <c:pt idx="237">
                  <c:v>2154</c:v>
                </c:pt>
                <c:pt idx="238">
                  <c:v>2155</c:v>
                </c:pt>
                <c:pt idx="239">
                  <c:v>2156</c:v>
                </c:pt>
                <c:pt idx="240">
                  <c:v>2157</c:v>
                </c:pt>
                <c:pt idx="241">
                  <c:v>2158</c:v>
                </c:pt>
                <c:pt idx="242">
                  <c:v>2159</c:v>
                </c:pt>
                <c:pt idx="243">
                  <c:v>2160</c:v>
                </c:pt>
                <c:pt idx="244">
                  <c:v>2161</c:v>
                </c:pt>
                <c:pt idx="245">
                  <c:v>2162</c:v>
                </c:pt>
                <c:pt idx="246">
                  <c:v>2163</c:v>
                </c:pt>
                <c:pt idx="247">
                  <c:v>2164</c:v>
                </c:pt>
                <c:pt idx="248">
                  <c:v>2165</c:v>
                </c:pt>
                <c:pt idx="249">
                  <c:v>2166</c:v>
                </c:pt>
                <c:pt idx="250">
                  <c:v>2167</c:v>
                </c:pt>
                <c:pt idx="251">
                  <c:v>2168</c:v>
                </c:pt>
                <c:pt idx="252">
                  <c:v>2169</c:v>
                </c:pt>
                <c:pt idx="253">
                  <c:v>2170</c:v>
                </c:pt>
                <c:pt idx="254">
                  <c:v>2171</c:v>
                </c:pt>
                <c:pt idx="255">
                  <c:v>2172</c:v>
                </c:pt>
                <c:pt idx="256">
                  <c:v>2173</c:v>
                </c:pt>
                <c:pt idx="257">
                  <c:v>2174</c:v>
                </c:pt>
                <c:pt idx="258">
                  <c:v>2175</c:v>
                </c:pt>
                <c:pt idx="259">
                  <c:v>2176</c:v>
                </c:pt>
                <c:pt idx="260">
                  <c:v>2177</c:v>
                </c:pt>
                <c:pt idx="261">
                  <c:v>2178</c:v>
                </c:pt>
                <c:pt idx="262">
                  <c:v>2179</c:v>
                </c:pt>
                <c:pt idx="263">
                  <c:v>2180</c:v>
                </c:pt>
                <c:pt idx="264">
                  <c:v>2181</c:v>
                </c:pt>
                <c:pt idx="265">
                  <c:v>2182</c:v>
                </c:pt>
                <c:pt idx="266">
                  <c:v>2183</c:v>
                </c:pt>
                <c:pt idx="267">
                  <c:v>2184</c:v>
                </c:pt>
                <c:pt idx="268">
                  <c:v>2185</c:v>
                </c:pt>
                <c:pt idx="269">
                  <c:v>2186</c:v>
                </c:pt>
                <c:pt idx="270">
                  <c:v>2187</c:v>
                </c:pt>
                <c:pt idx="271">
                  <c:v>2188</c:v>
                </c:pt>
                <c:pt idx="272">
                  <c:v>2189</c:v>
                </c:pt>
                <c:pt idx="273">
                  <c:v>2190</c:v>
                </c:pt>
                <c:pt idx="274">
                  <c:v>2191</c:v>
                </c:pt>
                <c:pt idx="275">
                  <c:v>2192</c:v>
                </c:pt>
                <c:pt idx="276">
                  <c:v>2193</c:v>
                </c:pt>
                <c:pt idx="277">
                  <c:v>2194</c:v>
                </c:pt>
                <c:pt idx="278">
                  <c:v>2195</c:v>
                </c:pt>
                <c:pt idx="279">
                  <c:v>2196</c:v>
                </c:pt>
                <c:pt idx="280">
                  <c:v>2197</c:v>
                </c:pt>
                <c:pt idx="281">
                  <c:v>2198</c:v>
                </c:pt>
                <c:pt idx="282">
                  <c:v>2199</c:v>
                </c:pt>
                <c:pt idx="283">
                  <c:v>2200</c:v>
                </c:pt>
                <c:pt idx="284">
                  <c:v>2201</c:v>
                </c:pt>
                <c:pt idx="285">
                  <c:v>2202</c:v>
                </c:pt>
                <c:pt idx="286">
                  <c:v>2203</c:v>
                </c:pt>
                <c:pt idx="287">
                  <c:v>2204</c:v>
                </c:pt>
                <c:pt idx="288">
                  <c:v>2205</c:v>
                </c:pt>
                <c:pt idx="289">
                  <c:v>2206</c:v>
                </c:pt>
                <c:pt idx="290">
                  <c:v>2207</c:v>
                </c:pt>
                <c:pt idx="291">
                  <c:v>2208</c:v>
                </c:pt>
                <c:pt idx="292">
                  <c:v>2209</c:v>
                </c:pt>
                <c:pt idx="293">
                  <c:v>2210</c:v>
                </c:pt>
                <c:pt idx="294">
                  <c:v>2211</c:v>
                </c:pt>
                <c:pt idx="295">
                  <c:v>2212</c:v>
                </c:pt>
                <c:pt idx="296">
                  <c:v>2213</c:v>
                </c:pt>
                <c:pt idx="297">
                  <c:v>2214</c:v>
                </c:pt>
                <c:pt idx="298">
                  <c:v>2215</c:v>
                </c:pt>
                <c:pt idx="299">
                  <c:v>2216</c:v>
                </c:pt>
                <c:pt idx="300">
                  <c:v>2217</c:v>
                </c:pt>
                <c:pt idx="301">
                  <c:v>2218</c:v>
                </c:pt>
                <c:pt idx="302">
                  <c:v>2219</c:v>
                </c:pt>
                <c:pt idx="303">
                  <c:v>2220</c:v>
                </c:pt>
                <c:pt idx="304">
                  <c:v>2221</c:v>
                </c:pt>
                <c:pt idx="305">
                  <c:v>2222</c:v>
                </c:pt>
                <c:pt idx="306">
                  <c:v>2223</c:v>
                </c:pt>
                <c:pt idx="307">
                  <c:v>2224</c:v>
                </c:pt>
                <c:pt idx="308">
                  <c:v>2225</c:v>
                </c:pt>
                <c:pt idx="309">
                  <c:v>2226</c:v>
                </c:pt>
                <c:pt idx="310">
                  <c:v>2227</c:v>
                </c:pt>
                <c:pt idx="311">
                  <c:v>2228</c:v>
                </c:pt>
                <c:pt idx="312">
                  <c:v>2229</c:v>
                </c:pt>
                <c:pt idx="313">
                  <c:v>2230</c:v>
                </c:pt>
                <c:pt idx="314">
                  <c:v>2231</c:v>
                </c:pt>
                <c:pt idx="315">
                  <c:v>2232</c:v>
                </c:pt>
                <c:pt idx="316">
                  <c:v>2233</c:v>
                </c:pt>
                <c:pt idx="317">
                  <c:v>2234</c:v>
                </c:pt>
                <c:pt idx="318">
                  <c:v>2235</c:v>
                </c:pt>
                <c:pt idx="319">
                  <c:v>2236</c:v>
                </c:pt>
                <c:pt idx="320">
                  <c:v>2237</c:v>
                </c:pt>
                <c:pt idx="321">
                  <c:v>2238</c:v>
                </c:pt>
                <c:pt idx="322">
                  <c:v>2239</c:v>
                </c:pt>
                <c:pt idx="323">
                  <c:v>2240</c:v>
                </c:pt>
                <c:pt idx="324">
                  <c:v>2241</c:v>
                </c:pt>
                <c:pt idx="325">
                  <c:v>2242</c:v>
                </c:pt>
                <c:pt idx="326">
                  <c:v>2243</c:v>
                </c:pt>
                <c:pt idx="327">
                  <c:v>2244</c:v>
                </c:pt>
                <c:pt idx="328">
                  <c:v>2245</c:v>
                </c:pt>
                <c:pt idx="329">
                  <c:v>2246</c:v>
                </c:pt>
                <c:pt idx="330">
                  <c:v>2247</c:v>
                </c:pt>
                <c:pt idx="331">
                  <c:v>2248</c:v>
                </c:pt>
                <c:pt idx="332">
                  <c:v>2249</c:v>
                </c:pt>
                <c:pt idx="333">
                  <c:v>2250</c:v>
                </c:pt>
                <c:pt idx="334">
                  <c:v>2251</c:v>
                </c:pt>
                <c:pt idx="335">
                  <c:v>2252</c:v>
                </c:pt>
                <c:pt idx="336">
                  <c:v>2253</c:v>
                </c:pt>
                <c:pt idx="337">
                  <c:v>2254</c:v>
                </c:pt>
                <c:pt idx="338">
                  <c:v>2255</c:v>
                </c:pt>
                <c:pt idx="339">
                  <c:v>2256</c:v>
                </c:pt>
                <c:pt idx="340">
                  <c:v>2257</c:v>
                </c:pt>
                <c:pt idx="341">
                  <c:v>2258</c:v>
                </c:pt>
                <c:pt idx="342">
                  <c:v>2259</c:v>
                </c:pt>
                <c:pt idx="343">
                  <c:v>2260</c:v>
                </c:pt>
                <c:pt idx="344">
                  <c:v>2261</c:v>
                </c:pt>
                <c:pt idx="345">
                  <c:v>2262</c:v>
                </c:pt>
                <c:pt idx="346">
                  <c:v>2263</c:v>
                </c:pt>
                <c:pt idx="347">
                  <c:v>2264</c:v>
                </c:pt>
                <c:pt idx="348">
                  <c:v>2265</c:v>
                </c:pt>
                <c:pt idx="349">
                  <c:v>2266</c:v>
                </c:pt>
                <c:pt idx="350">
                  <c:v>2267</c:v>
                </c:pt>
                <c:pt idx="351">
                  <c:v>2268</c:v>
                </c:pt>
                <c:pt idx="352">
                  <c:v>2269</c:v>
                </c:pt>
                <c:pt idx="353">
                  <c:v>2270</c:v>
                </c:pt>
                <c:pt idx="354">
                  <c:v>2271</c:v>
                </c:pt>
                <c:pt idx="355">
                  <c:v>2272</c:v>
                </c:pt>
                <c:pt idx="356">
                  <c:v>2273</c:v>
                </c:pt>
                <c:pt idx="357">
                  <c:v>2274</c:v>
                </c:pt>
                <c:pt idx="358">
                  <c:v>2275</c:v>
                </c:pt>
                <c:pt idx="359">
                  <c:v>2276</c:v>
                </c:pt>
                <c:pt idx="360">
                  <c:v>2277</c:v>
                </c:pt>
                <c:pt idx="361">
                  <c:v>2278</c:v>
                </c:pt>
                <c:pt idx="362">
                  <c:v>2279</c:v>
                </c:pt>
                <c:pt idx="363">
                  <c:v>2280</c:v>
                </c:pt>
                <c:pt idx="364">
                  <c:v>2281</c:v>
                </c:pt>
                <c:pt idx="365">
                  <c:v>2282</c:v>
                </c:pt>
                <c:pt idx="366">
                  <c:v>2283</c:v>
                </c:pt>
                <c:pt idx="367">
                  <c:v>2284</c:v>
                </c:pt>
                <c:pt idx="368">
                  <c:v>2285</c:v>
                </c:pt>
                <c:pt idx="369">
                  <c:v>2286</c:v>
                </c:pt>
                <c:pt idx="370">
                  <c:v>2287</c:v>
                </c:pt>
                <c:pt idx="371">
                  <c:v>2288</c:v>
                </c:pt>
                <c:pt idx="372">
                  <c:v>2289</c:v>
                </c:pt>
                <c:pt idx="373">
                  <c:v>2290</c:v>
                </c:pt>
                <c:pt idx="374">
                  <c:v>2291</c:v>
                </c:pt>
                <c:pt idx="375">
                  <c:v>2292</c:v>
                </c:pt>
                <c:pt idx="376">
                  <c:v>2293</c:v>
                </c:pt>
                <c:pt idx="377">
                  <c:v>2294</c:v>
                </c:pt>
                <c:pt idx="378">
                  <c:v>2295</c:v>
                </c:pt>
                <c:pt idx="379">
                  <c:v>2296</c:v>
                </c:pt>
                <c:pt idx="380">
                  <c:v>2297</c:v>
                </c:pt>
                <c:pt idx="381">
                  <c:v>2298</c:v>
                </c:pt>
                <c:pt idx="382">
                  <c:v>2299</c:v>
                </c:pt>
                <c:pt idx="383">
                  <c:v>2300</c:v>
                </c:pt>
                <c:pt idx="384">
                  <c:v>2301</c:v>
                </c:pt>
                <c:pt idx="385">
                  <c:v>2302</c:v>
                </c:pt>
                <c:pt idx="386">
                  <c:v>2303</c:v>
                </c:pt>
                <c:pt idx="387">
                  <c:v>2304</c:v>
                </c:pt>
                <c:pt idx="388">
                  <c:v>2305</c:v>
                </c:pt>
                <c:pt idx="389">
                  <c:v>2306</c:v>
                </c:pt>
                <c:pt idx="390">
                  <c:v>2307</c:v>
                </c:pt>
                <c:pt idx="391">
                  <c:v>2308</c:v>
                </c:pt>
                <c:pt idx="392">
                  <c:v>2309</c:v>
                </c:pt>
                <c:pt idx="393">
                  <c:v>2310</c:v>
                </c:pt>
                <c:pt idx="394">
                  <c:v>2311</c:v>
                </c:pt>
                <c:pt idx="395">
                  <c:v>2312</c:v>
                </c:pt>
                <c:pt idx="396">
                  <c:v>2313</c:v>
                </c:pt>
                <c:pt idx="397">
                  <c:v>2314</c:v>
                </c:pt>
                <c:pt idx="398">
                  <c:v>2315</c:v>
                </c:pt>
                <c:pt idx="399">
                  <c:v>2316</c:v>
                </c:pt>
                <c:pt idx="400">
                  <c:v>2317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2321</c:v>
                </c:pt>
                <c:pt idx="405">
                  <c:v>2322</c:v>
                </c:pt>
                <c:pt idx="406">
                  <c:v>2323</c:v>
                </c:pt>
                <c:pt idx="407">
                  <c:v>2324</c:v>
                </c:pt>
                <c:pt idx="408">
                  <c:v>2325</c:v>
                </c:pt>
                <c:pt idx="409">
                  <c:v>2326</c:v>
                </c:pt>
                <c:pt idx="410">
                  <c:v>2327</c:v>
                </c:pt>
                <c:pt idx="411">
                  <c:v>2328</c:v>
                </c:pt>
                <c:pt idx="412">
                  <c:v>2329</c:v>
                </c:pt>
                <c:pt idx="413">
                  <c:v>2330</c:v>
                </c:pt>
                <c:pt idx="414">
                  <c:v>2331</c:v>
                </c:pt>
                <c:pt idx="415">
                  <c:v>2332</c:v>
                </c:pt>
                <c:pt idx="416">
                  <c:v>2333</c:v>
                </c:pt>
                <c:pt idx="417">
                  <c:v>2334</c:v>
                </c:pt>
                <c:pt idx="418">
                  <c:v>2335</c:v>
                </c:pt>
                <c:pt idx="419">
                  <c:v>2336</c:v>
                </c:pt>
                <c:pt idx="420">
                  <c:v>2337</c:v>
                </c:pt>
                <c:pt idx="421">
                  <c:v>2338</c:v>
                </c:pt>
                <c:pt idx="422">
                  <c:v>2339</c:v>
                </c:pt>
                <c:pt idx="423">
                  <c:v>2340</c:v>
                </c:pt>
                <c:pt idx="424">
                  <c:v>2341</c:v>
                </c:pt>
                <c:pt idx="425">
                  <c:v>2342</c:v>
                </c:pt>
                <c:pt idx="426">
                  <c:v>2343</c:v>
                </c:pt>
                <c:pt idx="427">
                  <c:v>2344</c:v>
                </c:pt>
                <c:pt idx="428">
                  <c:v>2345</c:v>
                </c:pt>
                <c:pt idx="429">
                  <c:v>2346</c:v>
                </c:pt>
                <c:pt idx="430">
                  <c:v>2347</c:v>
                </c:pt>
                <c:pt idx="431">
                  <c:v>2348</c:v>
                </c:pt>
                <c:pt idx="432">
                  <c:v>2349</c:v>
                </c:pt>
                <c:pt idx="433">
                  <c:v>2350</c:v>
                </c:pt>
                <c:pt idx="434">
                  <c:v>2351</c:v>
                </c:pt>
                <c:pt idx="435">
                  <c:v>2352</c:v>
                </c:pt>
                <c:pt idx="436">
                  <c:v>2353</c:v>
                </c:pt>
                <c:pt idx="437">
                  <c:v>2354</c:v>
                </c:pt>
              </c:numCache>
            </c:numRef>
          </c:xVal>
          <c:yVal>
            <c:numRef>
              <c:f>Graph!$H$1919:$H$2354</c:f>
              <c:numCache>
                <c:formatCode>General</c:formatCode>
                <c:ptCount val="4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31-43CE-BA97-C6BD8671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95599"/>
        <c:axId val="1136800399"/>
      </c:scatterChart>
      <c:valAx>
        <c:axId val="1136795599"/>
        <c:scaling>
          <c:orientation val="minMax"/>
          <c:max val="2354"/>
          <c:min val="1917"/>
        </c:scaling>
        <c:delete val="0"/>
        <c:axPos val="b"/>
        <c:numFmt formatCode="General" sourceLinked="1"/>
        <c:majorTickMark val="out"/>
        <c:minorTickMark val="none"/>
        <c:tickLblPos val="nextTo"/>
        <c:crossAx val="1136800399"/>
        <c:crosses val="autoZero"/>
        <c:crossBetween val="midCat"/>
      </c:valAx>
      <c:valAx>
        <c:axId val="1136800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67955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Graph!$A$2357:$A$2791</c:f>
              <c:numCache>
                <c:formatCode>General</c:formatCode>
                <c:ptCount val="435"/>
                <c:pt idx="0">
                  <c:v>2356</c:v>
                </c:pt>
                <c:pt idx="1">
                  <c:v>2357</c:v>
                </c:pt>
                <c:pt idx="2">
                  <c:v>2358</c:v>
                </c:pt>
                <c:pt idx="3">
                  <c:v>2359</c:v>
                </c:pt>
                <c:pt idx="4">
                  <c:v>2360</c:v>
                </c:pt>
                <c:pt idx="5">
                  <c:v>2361</c:v>
                </c:pt>
                <c:pt idx="6">
                  <c:v>2362</c:v>
                </c:pt>
                <c:pt idx="7">
                  <c:v>2363</c:v>
                </c:pt>
                <c:pt idx="8">
                  <c:v>2364</c:v>
                </c:pt>
                <c:pt idx="9">
                  <c:v>2365</c:v>
                </c:pt>
                <c:pt idx="10">
                  <c:v>2366</c:v>
                </c:pt>
                <c:pt idx="11">
                  <c:v>2367</c:v>
                </c:pt>
                <c:pt idx="12">
                  <c:v>2368</c:v>
                </c:pt>
                <c:pt idx="13">
                  <c:v>2369</c:v>
                </c:pt>
                <c:pt idx="14">
                  <c:v>2370</c:v>
                </c:pt>
                <c:pt idx="15">
                  <c:v>2371</c:v>
                </c:pt>
                <c:pt idx="16">
                  <c:v>2372</c:v>
                </c:pt>
                <c:pt idx="17">
                  <c:v>2373</c:v>
                </c:pt>
                <c:pt idx="18">
                  <c:v>2374</c:v>
                </c:pt>
                <c:pt idx="19">
                  <c:v>2375</c:v>
                </c:pt>
                <c:pt idx="20">
                  <c:v>2376</c:v>
                </c:pt>
                <c:pt idx="21">
                  <c:v>2377</c:v>
                </c:pt>
                <c:pt idx="22">
                  <c:v>2378</c:v>
                </c:pt>
                <c:pt idx="23">
                  <c:v>2379</c:v>
                </c:pt>
                <c:pt idx="24">
                  <c:v>2380</c:v>
                </c:pt>
                <c:pt idx="25">
                  <c:v>2381</c:v>
                </c:pt>
                <c:pt idx="26">
                  <c:v>2382</c:v>
                </c:pt>
                <c:pt idx="27">
                  <c:v>2383</c:v>
                </c:pt>
                <c:pt idx="28">
                  <c:v>2384</c:v>
                </c:pt>
                <c:pt idx="29">
                  <c:v>2385</c:v>
                </c:pt>
                <c:pt idx="30">
                  <c:v>2386</c:v>
                </c:pt>
                <c:pt idx="31">
                  <c:v>2387</c:v>
                </c:pt>
                <c:pt idx="32">
                  <c:v>2388</c:v>
                </c:pt>
                <c:pt idx="33">
                  <c:v>2389</c:v>
                </c:pt>
                <c:pt idx="34">
                  <c:v>2390</c:v>
                </c:pt>
                <c:pt idx="35">
                  <c:v>2391</c:v>
                </c:pt>
                <c:pt idx="36">
                  <c:v>2392</c:v>
                </c:pt>
                <c:pt idx="37">
                  <c:v>2393</c:v>
                </c:pt>
                <c:pt idx="38">
                  <c:v>2394</c:v>
                </c:pt>
                <c:pt idx="39">
                  <c:v>2395</c:v>
                </c:pt>
                <c:pt idx="40">
                  <c:v>2396</c:v>
                </c:pt>
                <c:pt idx="41">
                  <c:v>2397</c:v>
                </c:pt>
                <c:pt idx="42">
                  <c:v>2398</c:v>
                </c:pt>
                <c:pt idx="43">
                  <c:v>2399</c:v>
                </c:pt>
                <c:pt idx="44">
                  <c:v>2400</c:v>
                </c:pt>
                <c:pt idx="45">
                  <c:v>2401</c:v>
                </c:pt>
                <c:pt idx="46">
                  <c:v>2402</c:v>
                </c:pt>
                <c:pt idx="47">
                  <c:v>2403</c:v>
                </c:pt>
                <c:pt idx="48">
                  <c:v>2404</c:v>
                </c:pt>
                <c:pt idx="49">
                  <c:v>2405</c:v>
                </c:pt>
                <c:pt idx="50">
                  <c:v>2406</c:v>
                </c:pt>
                <c:pt idx="51">
                  <c:v>2407</c:v>
                </c:pt>
                <c:pt idx="52">
                  <c:v>2408</c:v>
                </c:pt>
                <c:pt idx="53">
                  <c:v>2409</c:v>
                </c:pt>
                <c:pt idx="54">
                  <c:v>2410</c:v>
                </c:pt>
                <c:pt idx="55">
                  <c:v>2411</c:v>
                </c:pt>
                <c:pt idx="56">
                  <c:v>2412</c:v>
                </c:pt>
                <c:pt idx="57">
                  <c:v>2413</c:v>
                </c:pt>
                <c:pt idx="58">
                  <c:v>2414</c:v>
                </c:pt>
                <c:pt idx="59">
                  <c:v>2415</c:v>
                </c:pt>
                <c:pt idx="60">
                  <c:v>2416</c:v>
                </c:pt>
                <c:pt idx="61">
                  <c:v>2417</c:v>
                </c:pt>
                <c:pt idx="62">
                  <c:v>2418</c:v>
                </c:pt>
                <c:pt idx="63">
                  <c:v>2419</c:v>
                </c:pt>
                <c:pt idx="64">
                  <c:v>2420</c:v>
                </c:pt>
                <c:pt idx="65">
                  <c:v>2421</c:v>
                </c:pt>
                <c:pt idx="66">
                  <c:v>2422</c:v>
                </c:pt>
                <c:pt idx="67">
                  <c:v>2423</c:v>
                </c:pt>
                <c:pt idx="68">
                  <c:v>2424</c:v>
                </c:pt>
                <c:pt idx="69">
                  <c:v>2425</c:v>
                </c:pt>
                <c:pt idx="70">
                  <c:v>2426</c:v>
                </c:pt>
                <c:pt idx="71">
                  <c:v>2427</c:v>
                </c:pt>
                <c:pt idx="72">
                  <c:v>2428</c:v>
                </c:pt>
                <c:pt idx="73">
                  <c:v>2429</c:v>
                </c:pt>
                <c:pt idx="74">
                  <c:v>2430</c:v>
                </c:pt>
                <c:pt idx="75">
                  <c:v>2431</c:v>
                </c:pt>
                <c:pt idx="76">
                  <c:v>2432</c:v>
                </c:pt>
                <c:pt idx="77">
                  <c:v>2433</c:v>
                </c:pt>
                <c:pt idx="78">
                  <c:v>2434</c:v>
                </c:pt>
                <c:pt idx="79">
                  <c:v>2435</c:v>
                </c:pt>
                <c:pt idx="80">
                  <c:v>2436</c:v>
                </c:pt>
                <c:pt idx="81">
                  <c:v>2437</c:v>
                </c:pt>
                <c:pt idx="82">
                  <c:v>2438</c:v>
                </c:pt>
                <c:pt idx="83">
                  <c:v>2439</c:v>
                </c:pt>
                <c:pt idx="84">
                  <c:v>2440</c:v>
                </c:pt>
                <c:pt idx="85">
                  <c:v>2441</c:v>
                </c:pt>
                <c:pt idx="86">
                  <c:v>2442</c:v>
                </c:pt>
                <c:pt idx="87">
                  <c:v>2443</c:v>
                </c:pt>
                <c:pt idx="88">
                  <c:v>2444</c:v>
                </c:pt>
                <c:pt idx="89">
                  <c:v>2445</c:v>
                </c:pt>
                <c:pt idx="90">
                  <c:v>2446</c:v>
                </c:pt>
                <c:pt idx="91">
                  <c:v>2447</c:v>
                </c:pt>
                <c:pt idx="92">
                  <c:v>2448</c:v>
                </c:pt>
                <c:pt idx="93">
                  <c:v>2449</c:v>
                </c:pt>
                <c:pt idx="94">
                  <c:v>2450</c:v>
                </c:pt>
                <c:pt idx="95">
                  <c:v>2451</c:v>
                </c:pt>
                <c:pt idx="96">
                  <c:v>2452</c:v>
                </c:pt>
                <c:pt idx="97">
                  <c:v>2453</c:v>
                </c:pt>
                <c:pt idx="98">
                  <c:v>2454</c:v>
                </c:pt>
                <c:pt idx="99">
                  <c:v>2455</c:v>
                </c:pt>
                <c:pt idx="100">
                  <c:v>2456</c:v>
                </c:pt>
                <c:pt idx="101">
                  <c:v>2457</c:v>
                </c:pt>
                <c:pt idx="102">
                  <c:v>2458</c:v>
                </c:pt>
                <c:pt idx="103">
                  <c:v>2459</c:v>
                </c:pt>
                <c:pt idx="104">
                  <c:v>2460</c:v>
                </c:pt>
                <c:pt idx="105">
                  <c:v>2461</c:v>
                </c:pt>
                <c:pt idx="106">
                  <c:v>2462</c:v>
                </c:pt>
                <c:pt idx="107">
                  <c:v>2463</c:v>
                </c:pt>
                <c:pt idx="108">
                  <c:v>2464</c:v>
                </c:pt>
                <c:pt idx="109">
                  <c:v>2465</c:v>
                </c:pt>
                <c:pt idx="110">
                  <c:v>2466</c:v>
                </c:pt>
                <c:pt idx="111">
                  <c:v>2467</c:v>
                </c:pt>
                <c:pt idx="112">
                  <c:v>2468</c:v>
                </c:pt>
                <c:pt idx="113">
                  <c:v>2469</c:v>
                </c:pt>
                <c:pt idx="114">
                  <c:v>2470</c:v>
                </c:pt>
                <c:pt idx="115">
                  <c:v>2471</c:v>
                </c:pt>
                <c:pt idx="116">
                  <c:v>2472</c:v>
                </c:pt>
                <c:pt idx="117">
                  <c:v>2473</c:v>
                </c:pt>
                <c:pt idx="118">
                  <c:v>2474</c:v>
                </c:pt>
                <c:pt idx="119">
                  <c:v>2475</c:v>
                </c:pt>
                <c:pt idx="120">
                  <c:v>2476</c:v>
                </c:pt>
                <c:pt idx="121">
                  <c:v>2477</c:v>
                </c:pt>
                <c:pt idx="122">
                  <c:v>2478</c:v>
                </c:pt>
                <c:pt idx="123">
                  <c:v>2479</c:v>
                </c:pt>
                <c:pt idx="124">
                  <c:v>2480</c:v>
                </c:pt>
                <c:pt idx="125">
                  <c:v>2481</c:v>
                </c:pt>
                <c:pt idx="126">
                  <c:v>2482</c:v>
                </c:pt>
                <c:pt idx="127">
                  <c:v>2483</c:v>
                </c:pt>
                <c:pt idx="128">
                  <c:v>2484</c:v>
                </c:pt>
                <c:pt idx="129">
                  <c:v>2485</c:v>
                </c:pt>
                <c:pt idx="130">
                  <c:v>2486</c:v>
                </c:pt>
                <c:pt idx="131">
                  <c:v>2487</c:v>
                </c:pt>
                <c:pt idx="132">
                  <c:v>2488</c:v>
                </c:pt>
                <c:pt idx="133">
                  <c:v>2489</c:v>
                </c:pt>
                <c:pt idx="134">
                  <c:v>2490</c:v>
                </c:pt>
                <c:pt idx="135">
                  <c:v>2491</c:v>
                </c:pt>
                <c:pt idx="136">
                  <c:v>2492</c:v>
                </c:pt>
                <c:pt idx="137">
                  <c:v>2493</c:v>
                </c:pt>
                <c:pt idx="138">
                  <c:v>2494</c:v>
                </c:pt>
                <c:pt idx="139">
                  <c:v>2495</c:v>
                </c:pt>
                <c:pt idx="140">
                  <c:v>2496</c:v>
                </c:pt>
                <c:pt idx="141">
                  <c:v>2497</c:v>
                </c:pt>
                <c:pt idx="142">
                  <c:v>2498</c:v>
                </c:pt>
                <c:pt idx="143">
                  <c:v>2499</c:v>
                </c:pt>
                <c:pt idx="144">
                  <c:v>2500</c:v>
                </c:pt>
                <c:pt idx="145">
                  <c:v>2501</c:v>
                </c:pt>
                <c:pt idx="146">
                  <c:v>2502</c:v>
                </c:pt>
                <c:pt idx="147">
                  <c:v>2503</c:v>
                </c:pt>
                <c:pt idx="148">
                  <c:v>2504</c:v>
                </c:pt>
                <c:pt idx="149">
                  <c:v>2505</c:v>
                </c:pt>
                <c:pt idx="150">
                  <c:v>2506</c:v>
                </c:pt>
                <c:pt idx="151">
                  <c:v>2507</c:v>
                </c:pt>
                <c:pt idx="152">
                  <c:v>2508</c:v>
                </c:pt>
                <c:pt idx="153">
                  <c:v>2509</c:v>
                </c:pt>
                <c:pt idx="154">
                  <c:v>2510</c:v>
                </c:pt>
                <c:pt idx="155">
                  <c:v>2511</c:v>
                </c:pt>
                <c:pt idx="156">
                  <c:v>2512</c:v>
                </c:pt>
                <c:pt idx="157">
                  <c:v>2513</c:v>
                </c:pt>
                <c:pt idx="158">
                  <c:v>2514</c:v>
                </c:pt>
                <c:pt idx="159">
                  <c:v>2515</c:v>
                </c:pt>
                <c:pt idx="160">
                  <c:v>2516</c:v>
                </c:pt>
                <c:pt idx="161">
                  <c:v>2517</c:v>
                </c:pt>
                <c:pt idx="162">
                  <c:v>2518</c:v>
                </c:pt>
                <c:pt idx="163">
                  <c:v>2519</c:v>
                </c:pt>
                <c:pt idx="164">
                  <c:v>2520</c:v>
                </c:pt>
                <c:pt idx="165">
                  <c:v>2521</c:v>
                </c:pt>
                <c:pt idx="166">
                  <c:v>2522</c:v>
                </c:pt>
                <c:pt idx="167">
                  <c:v>2523</c:v>
                </c:pt>
                <c:pt idx="168">
                  <c:v>2524</c:v>
                </c:pt>
                <c:pt idx="169">
                  <c:v>2525</c:v>
                </c:pt>
                <c:pt idx="170">
                  <c:v>2526</c:v>
                </c:pt>
                <c:pt idx="171">
                  <c:v>2527</c:v>
                </c:pt>
                <c:pt idx="172">
                  <c:v>2528</c:v>
                </c:pt>
                <c:pt idx="173">
                  <c:v>2529</c:v>
                </c:pt>
                <c:pt idx="174">
                  <c:v>2530</c:v>
                </c:pt>
                <c:pt idx="175">
                  <c:v>2531</c:v>
                </c:pt>
                <c:pt idx="176">
                  <c:v>2532</c:v>
                </c:pt>
                <c:pt idx="177">
                  <c:v>2533</c:v>
                </c:pt>
                <c:pt idx="178">
                  <c:v>2534</c:v>
                </c:pt>
                <c:pt idx="179">
                  <c:v>2535</c:v>
                </c:pt>
                <c:pt idx="180">
                  <c:v>2536</c:v>
                </c:pt>
                <c:pt idx="181">
                  <c:v>2537</c:v>
                </c:pt>
                <c:pt idx="182">
                  <c:v>2538</c:v>
                </c:pt>
                <c:pt idx="183">
                  <c:v>2539</c:v>
                </c:pt>
                <c:pt idx="184">
                  <c:v>2540</c:v>
                </c:pt>
                <c:pt idx="185">
                  <c:v>2541</c:v>
                </c:pt>
                <c:pt idx="186">
                  <c:v>2542</c:v>
                </c:pt>
                <c:pt idx="187">
                  <c:v>2543</c:v>
                </c:pt>
                <c:pt idx="188">
                  <c:v>2544</c:v>
                </c:pt>
                <c:pt idx="189">
                  <c:v>2545</c:v>
                </c:pt>
                <c:pt idx="190">
                  <c:v>2546</c:v>
                </c:pt>
                <c:pt idx="191">
                  <c:v>2547</c:v>
                </c:pt>
                <c:pt idx="192">
                  <c:v>2548</c:v>
                </c:pt>
                <c:pt idx="193">
                  <c:v>2549</c:v>
                </c:pt>
                <c:pt idx="194">
                  <c:v>2550</c:v>
                </c:pt>
                <c:pt idx="195">
                  <c:v>2551</c:v>
                </c:pt>
                <c:pt idx="196">
                  <c:v>2552</c:v>
                </c:pt>
                <c:pt idx="197">
                  <c:v>2553</c:v>
                </c:pt>
                <c:pt idx="198">
                  <c:v>2554</c:v>
                </c:pt>
                <c:pt idx="199">
                  <c:v>2555</c:v>
                </c:pt>
                <c:pt idx="200">
                  <c:v>2556</c:v>
                </c:pt>
                <c:pt idx="201">
                  <c:v>2557</c:v>
                </c:pt>
                <c:pt idx="202">
                  <c:v>2558</c:v>
                </c:pt>
                <c:pt idx="203">
                  <c:v>2559</c:v>
                </c:pt>
                <c:pt idx="204">
                  <c:v>2560</c:v>
                </c:pt>
                <c:pt idx="205">
                  <c:v>2561</c:v>
                </c:pt>
                <c:pt idx="206">
                  <c:v>2562</c:v>
                </c:pt>
                <c:pt idx="207">
                  <c:v>2563</c:v>
                </c:pt>
                <c:pt idx="208">
                  <c:v>2564</c:v>
                </c:pt>
                <c:pt idx="209">
                  <c:v>2565</c:v>
                </c:pt>
                <c:pt idx="210">
                  <c:v>2566</c:v>
                </c:pt>
                <c:pt idx="211">
                  <c:v>2567</c:v>
                </c:pt>
                <c:pt idx="212">
                  <c:v>2568</c:v>
                </c:pt>
                <c:pt idx="213">
                  <c:v>2569</c:v>
                </c:pt>
                <c:pt idx="214">
                  <c:v>2570</c:v>
                </c:pt>
                <c:pt idx="215">
                  <c:v>2571</c:v>
                </c:pt>
                <c:pt idx="216">
                  <c:v>2572</c:v>
                </c:pt>
                <c:pt idx="217">
                  <c:v>2573</c:v>
                </c:pt>
                <c:pt idx="218">
                  <c:v>2574</c:v>
                </c:pt>
                <c:pt idx="219">
                  <c:v>2575</c:v>
                </c:pt>
                <c:pt idx="220">
                  <c:v>2576</c:v>
                </c:pt>
                <c:pt idx="221">
                  <c:v>2577</c:v>
                </c:pt>
                <c:pt idx="222">
                  <c:v>2578</c:v>
                </c:pt>
                <c:pt idx="223">
                  <c:v>2579</c:v>
                </c:pt>
                <c:pt idx="224">
                  <c:v>2580</c:v>
                </c:pt>
                <c:pt idx="225">
                  <c:v>2581</c:v>
                </c:pt>
                <c:pt idx="226">
                  <c:v>2582</c:v>
                </c:pt>
                <c:pt idx="227">
                  <c:v>2583</c:v>
                </c:pt>
                <c:pt idx="228">
                  <c:v>2584</c:v>
                </c:pt>
                <c:pt idx="229">
                  <c:v>2585</c:v>
                </c:pt>
                <c:pt idx="230">
                  <c:v>2586</c:v>
                </c:pt>
                <c:pt idx="231">
                  <c:v>2587</c:v>
                </c:pt>
                <c:pt idx="232">
                  <c:v>2588</c:v>
                </c:pt>
                <c:pt idx="233">
                  <c:v>2589</c:v>
                </c:pt>
                <c:pt idx="234">
                  <c:v>2590</c:v>
                </c:pt>
                <c:pt idx="235">
                  <c:v>2591</c:v>
                </c:pt>
                <c:pt idx="236">
                  <c:v>2592</c:v>
                </c:pt>
                <c:pt idx="237">
                  <c:v>2593</c:v>
                </c:pt>
                <c:pt idx="238">
                  <c:v>2594</c:v>
                </c:pt>
                <c:pt idx="239">
                  <c:v>2595</c:v>
                </c:pt>
                <c:pt idx="240">
                  <c:v>2596</c:v>
                </c:pt>
                <c:pt idx="241">
                  <c:v>2597</c:v>
                </c:pt>
                <c:pt idx="242">
                  <c:v>2598</c:v>
                </c:pt>
                <c:pt idx="243">
                  <c:v>2599</c:v>
                </c:pt>
                <c:pt idx="244">
                  <c:v>2600</c:v>
                </c:pt>
                <c:pt idx="245">
                  <c:v>2601</c:v>
                </c:pt>
                <c:pt idx="246">
                  <c:v>2602</c:v>
                </c:pt>
                <c:pt idx="247">
                  <c:v>2603</c:v>
                </c:pt>
                <c:pt idx="248">
                  <c:v>2604</c:v>
                </c:pt>
                <c:pt idx="249">
                  <c:v>2605</c:v>
                </c:pt>
                <c:pt idx="250">
                  <c:v>2606</c:v>
                </c:pt>
                <c:pt idx="251">
                  <c:v>2607</c:v>
                </c:pt>
                <c:pt idx="252">
                  <c:v>2608</c:v>
                </c:pt>
                <c:pt idx="253">
                  <c:v>2609</c:v>
                </c:pt>
                <c:pt idx="254">
                  <c:v>2610</c:v>
                </c:pt>
                <c:pt idx="255">
                  <c:v>2611</c:v>
                </c:pt>
                <c:pt idx="256">
                  <c:v>2612</c:v>
                </c:pt>
                <c:pt idx="257">
                  <c:v>2613</c:v>
                </c:pt>
                <c:pt idx="258">
                  <c:v>2614</c:v>
                </c:pt>
                <c:pt idx="259">
                  <c:v>2615</c:v>
                </c:pt>
                <c:pt idx="260">
                  <c:v>2616</c:v>
                </c:pt>
                <c:pt idx="261">
                  <c:v>2617</c:v>
                </c:pt>
                <c:pt idx="262">
                  <c:v>2618</c:v>
                </c:pt>
                <c:pt idx="263">
                  <c:v>2619</c:v>
                </c:pt>
                <c:pt idx="264">
                  <c:v>2620</c:v>
                </c:pt>
                <c:pt idx="265">
                  <c:v>2621</c:v>
                </c:pt>
                <c:pt idx="266">
                  <c:v>2622</c:v>
                </c:pt>
                <c:pt idx="267">
                  <c:v>2623</c:v>
                </c:pt>
                <c:pt idx="268">
                  <c:v>2624</c:v>
                </c:pt>
                <c:pt idx="269">
                  <c:v>2625</c:v>
                </c:pt>
                <c:pt idx="270">
                  <c:v>2626</c:v>
                </c:pt>
                <c:pt idx="271">
                  <c:v>2627</c:v>
                </c:pt>
                <c:pt idx="272">
                  <c:v>2628</c:v>
                </c:pt>
                <c:pt idx="273">
                  <c:v>2629</c:v>
                </c:pt>
                <c:pt idx="274">
                  <c:v>2630</c:v>
                </c:pt>
                <c:pt idx="275">
                  <c:v>2631</c:v>
                </c:pt>
                <c:pt idx="276">
                  <c:v>2632</c:v>
                </c:pt>
                <c:pt idx="277">
                  <c:v>2633</c:v>
                </c:pt>
                <c:pt idx="278">
                  <c:v>2634</c:v>
                </c:pt>
                <c:pt idx="279">
                  <c:v>2635</c:v>
                </c:pt>
                <c:pt idx="280">
                  <c:v>2636</c:v>
                </c:pt>
                <c:pt idx="281">
                  <c:v>2637</c:v>
                </c:pt>
                <c:pt idx="282">
                  <c:v>2638</c:v>
                </c:pt>
                <c:pt idx="283">
                  <c:v>2639</c:v>
                </c:pt>
                <c:pt idx="284">
                  <c:v>2640</c:v>
                </c:pt>
                <c:pt idx="285">
                  <c:v>2641</c:v>
                </c:pt>
                <c:pt idx="286">
                  <c:v>2642</c:v>
                </c:pt>
                <c:pt idx="287">
                  <c:v>2643</c:v>
                </c:pt>
                <c:pt idx="288">
                  <c:v>2644</c:v>
                </c:pt>
                <c:pt idx="289">
                  <c:v>2645</c:v>
                </c:pt>
                <c:pt idx="290">
                  <c:v>2646</c:v>
                </c:pt>
                <c:pt idx="291">
                  <c:v>2647</c:v>
                </c:pt>
                <c:pt idx="292">
                  <c:v>2648</c:v>
                </c:pt>
                <c:pt idx="293">
                  <c:v>2649</c:v>
                </c:pt>
                <c:pt idx="294">
                  <c:v>2650</c:v>
                </c:pt>
                <c:pt idx="295">
                  <c:v>2651</c:v>
                </c:pt>
                <c:pt idx="296">
                  <c:v>2652</c:v>
                </c:pt>
                <c:pt idx="297">
                  <c:v>2653</c:v>
                </c:pt>
                <c:pt idx="298">
                  <c:v>2654</c:v>
                </c:pt>
                <c:pt idx="299">
                  <c:v>2655</c:v>
                </c:pt>
                <c:pt idx="300">
                  <c:v>2656</c:v>
                </c:pt>
                <c:pt idx="301">
                  <c:v>2657</c:v>
                </c:pt>
                <c:pt idx="302">
                  <c:v>2658</c:v>
                </c:pt>
                <c:pt idx="303">
                  <c:v>2659</c:v>
                </c:pt>
                <c:pt idx="304">
                  <c:v>2660</c:v>
                </c:pt>
                <c:pt idx="305">
                  <c:v>2661</c:v>
                </c:pt>
                <c:pt idx="306">
                  <c:v>2662</c:v>
                </c:pt>
                <c:pt idx="307">
                  <c:v>2663</c:v>
                </c:pt>
                <c:pt idx="308">
                  <c:v>2664</c:v>
                </c:pt>
                <c:pt idx="309">
                  <c:v>2665</c:v>
                </c:pt>
                <c:pt idx="310">
                  <c:v>2666</c:v>
                </c:pt>
                <c:pt idx="311">
                  <c:v>2667</c:v>
                </c:pt>
                <c:pt idx="312">
                  <c:v>2668</c:v>
                </c:pt>
                <c:pt idx="313">
                  <c:v>2669</c:v>
                </c:pt>
                <c:pt idx="314">
                  <c:v>2670</c:v>
                </c:pt>
                <c:pt idx="315">
                  <c:v>2671</c:v>
                </c:pt>
                <c:pt idx="316">
                  <c:v>2672</c:v>
                </c:pt>
                <c:pt idx="317">
                  <c:v>2673</c:v>
                </c:pt>
                <c:pt idx="318">
                  <c:v>2674</c:v>
                </c:pt>
                <c:pt idx="319">
                  <c:v>2675</c:v>
                </c:pt>
                <c:pt idx="320">
                  <c:v>2676</c:v>
                </c:pt>
                <c:pt idx="321">
                  <c:v>2677</c:v>
                </c:pt>
                <c:pt idx="322">
                  <c:v>2678</c:v>
                </c:pt>
                <c:pt idx="323">
                  <c:v>2679</c:v>
                </c:pt>
                <c:pt idx="324">
                  <c:v>2680</c:v>
                </c:pt>
                <c:pt idx="325">
                  <c:v>2681</c:v>
                </c:pt>
                <c:pt idx="326">
                  <c:v>2682</c:v>
                </c:pt>
                <c:pt idx="327">
                  <c:v>2683</c:v>
                </c:pt>
                <c:pt idx="328">
                  <c:v>2684</c:v>
                </c:pt>
                <c:pt idx="329">
                  <c:v>2685</c:v>
                </c:pt>
                <c:pt idx="330">
                  <c:v>2686</c:v>
                </c:pt>
                <c:pt idx="331">
                  <c:v>2687</c:v>
                </c:pt>
                <c:pt idx="332">
                  <c:v>2688</c:v>
                </c:pt>
                <c:pt idx="333">
                  <c:v>2689</c:v>
                </c:pt>
                <c:pt idx="334">
                  <c:v>2690</c:v>
                </c:pt>
                <c:pt idx="335">
                  <c:v>2691</c:v>
                </c:pt>
                <c:pt idx="336">
                  <c:v>2692</c:v>
                </c:pt>
                <c:pt idx="337">
                  <c:v>2693</c:v>
                </c:pt>
                <c:pt idx="338">
                  <c:v>2694</c:v>
                </c:pt>
                <c:pt idx="339">
                  <c:v>2695</c:v>
                </c:pt>
                <c:pt idx="340">
                  <c:v>2696</c:v>
                </c:pt>
                <c:pt idx="341">
                  <c:v>2697</c:v>
                </c:pt>
                <c:pt idx="342">
                  <c:v>2698</c:v>
                </c:pt>
                <c:pt idx="343">
                  <c:v>2699</c:v>
                </c:pt>
                <c:pt idx="344">
                  <c:v>2700</c:v>
                </c:pt>
                <c:pt idx="345">
                  <c:v>2701</c:v>
                </c:pt>
                <c:pt idx="346">
                  <c:v>2702</c:v>
                </c:pt>
                <c:pt idx="347">
                  <c:v>2703</c:v>
                </c:pt>
                <c:pt idx="348">
                  <c:v>2704</c:v>
                </c:pt>
                <c:pt idx="349">
                  <c:v>2705</c:v>
                </c:pt>
                <c:pt idx="350">
                  <c:v>2706</c:v>
                </c:pt>
                <c:pt idx="351">
                  <c:v>2707</c:v>
                </c:pt>
                <c:pt idx="352">
                  <c:v>2708</c:v>
                </c:pt>
                <c:pt idx="353">
                  <c:v>2709</c:v>
                </c:pt>
                <c:pt idx="354">
                  <c:v>2710</c:v>
                </c:pt>
                <c:pt idx="355">
                  <c:v>2711</c:v>
                </c:pt>
                <c:pt idx="356">
                  <c:v>2712</c:v>
                </c:pt>
                <c:pt idx="357">
                  <c:v>2713</c:v>
                </c:pt>
                <c:pt idx="358">
                  <c:v>2714</c:v>
                </c:pt>
                <c:pt idx="359">
                  <c:v>2715</c:v>
                </c:pt>
                <c:pt idx="360">
                  <c:v>2716</c:v>
                </c:pt>
                <c:pt idx="361">
                  <c:v>2717</c:v>
                </c:pt>
                <c:pt idx="362">
                  <c:v>2718</c:v>
                </c:pt>
                <c:pt idx="363">
                  <c:v>2719</c:v>
                </c:pt>
                <c:pt idx="364">
                  <c:v>2720</c:v>
                </c:pt>
                <c:pt idx="365">
                  <c:v>2721</c:v>
                </c:pt>
                <c:pt idx="366">
                  <c:v>2722</c:v>
                </c:pt>
                <c:pt idx="367">
                  <c:v>2723</c:v>
                </c:pt>
                <c:pt idx="368">
                  <c:v>2724</c:v>
                </c:pt>
                <c:pt idx="369">
                  <c:v>2725</c:v>
                </c:pt>
                <c:pt idx="370">
                  <c:v>2726</c:v>
                </c:pt>
                <c:pt idx="371">
                  <c:v>2727</c:v>
                </c:pt>
                <c:pt idx="372">
                  <c:v>2728</c:v>
                </c:pt>
                <c:pt idx="373">
                  <c:v>2729</c:v>
                </c:pt>
                <c:pt idx="374">
                  <c:v>2730</c:v>
                </c:pt>
                <c:pt idx="375">
                  <c:v>2731</c:v>
                </c:pt>
                <c:pt idx="376">
                  <c:v>2732</c:v>
                </c:pt>
                <c:pt idx="377">
                  <c:v>2733</c:v>
                </c:pt>
                <c:pt idx="378">
                  <c:v>2734</c:v>
                </c:pt>
                <c:pt idx="379">
                  <c:v>2735</c:v>
                </c:pt>
                <c:pt idx="380">
                  <c:v>2736</c:v>
                </c:pt>
                <c:pt idx="381">
                  <c:v>2737</c:v>
                </c:pt>
                <c:pt idx="382">
                  <c:v>2738</c:v>
                </c:pt>
                <c:pt idx="383">
                  <c:v>2739</c:v>
                </c:pt>
                <c:pt idx="384">
                  <c:v>2740</c:v>
                </c:pt>
                <c:pt idx="385">
                  <c:v>2741</c:v>
                </c:pt>
                <c:pt idx="386">
                  <c:v>2742</c:v>
                </c:pt>
                <c:pt idx="387">
                  <c:v>2743</c:v>
                </c:pt>
                <c:pt idx="388">
                  <c:v>2744</c:v>
                </c:pt>
                <c:pt idx="389">
                  <c:v>2745</c:v>
                </c:pt>
                <c:pt idx="390">
                  <c:v>2746</c:v>
                </c:pt>
                <c:pt idx="391">
                  <c:v>2747</c:v>
                </c:pt>
                <c:pt idx="392">
                  <c:v>2748</c:v>
                </c:pt>
                <c:pt idx="393">
                  <c:v>2749</c:v>
                </c:pt>
                <c:pt idx="394">
                  <c:v>2750</c:v>
                </c:pt>
                <c:pt idx="395">
                  <c:v>2751</c:v>
                </c:pt>
                <c:pt idx="396">
                  <c:v>2752</c:v>
                </c:pt>
                <c:pt idx="397">
                  <c:v>2753</c:v>
                </c:pt>
                <c:pt idx="398">
                  <c:v>2754</c:v>
                </c:pt>
                <c:pt idx="399">
                  <c:v>2755</c:v>
                </c:pt>
                <c:pt idx="400">
                  <c:v>2756</c:v>
                </c:pt>
                <c:pt idx="401">
                  <c:v>2757</c:v>
                </c:pt>
                <c:pt idx="402">
                  <c:v>2758</c:v>
                </c:pt>
                <c:pt idx="403">
                  <c:v>2759</c:v>
                </c:pt>
                <c:pt idx="404">
                  <c:v>2760</c:v>
                </c:pt>
                <c:pt idx="405">
                  <c:v>2761</c:v>
                </c:pt>
                <c:pt idx="406">
                  <c:v>2762</c:v>
                </c:pt>
                <c:pt idx="407">
                  <c:v>2763</c:v>
                </c:pt>
                <c:pt idx="408">
                  <c:v>2764</c:v>
                </c:pt>
                <c:pt idx="409">
                  <c:v>2765</c:v>
                </c:pt>
                <c:pt idx="410">
                  <c:v>2766</c:v>
                </c:pt>
                <c:pt idx="411">
                  <c:v>2767</c:v>
                </c:pt>
                <c:pt idx="412">
                  <c:v>2768</c:v>
                </c:pt>
                <c:pt idx="413">
                  <c:v>2769</c:v>
                </c:pt>
                <c:pt idx="414">
                  <c:v>2770</c:v>
                </c:pt>
                <c:pt idx="415">
                  <c:v>2771</c:v>
                </c:pt>
                <c:pt idx="416">
                  <c:v>2772</c:v>
                </c:pt>
                <c:pt idx="417">
                  <c:v>2773</c:v>
                </c:pt>
                <c:pt idx="418">
                  <c:v>2774</c:v>
                </c:pt>
                <c:pt idx="419">
                  <c:v>2775</c:v>
                </c:pt>
                <c:pt idx="420">
                  <c:v>2776</c:v>
                </c:pt>
                <c:pt idx="421">
                  <c:v>2777</c:v>
                </c:pt>
                <c:pt idx="422">
                  <c:v>2778</c:v>
                </c:pt>
                <c:pt idx="423">
                  <c:v>2779</c:v>
                </c:pt>
                <c:pt idx="424">
                  <c:v>2780</c:v>
                </c:pt>
                <c:pt idx="425">
                  <c:v>2781</c:v>
                </c:pt>
                <c:pt idx="426">
                  <c:v>2782</c:v>
                </c:pt>
                <c:pt idx="427">
                  <c:v>2783</c:v>
                </c:pt>
                <c:pt idx="428">
                  <c:v>2784</c:v>
                </c:pt>
                <c:pt idx="429">
                  <c:v>2785</c:v>
                </c:pt>
                <c:pt idx="430">
                  <c:v>2786</c:v>
                </c:pt>
                <c:pt idx="431">
                  <c:v>2787</c:v>
                </c:pt>
                <c:pt idx="432">
                  <c:v>2788</c:v>
                </c:pt>
                <c:pt idx="433">
                  <c:v>2789</c:v>
                </c:pt>
                <c:pt idx="434">
                  <c:v>2790</c:v>
                </c:pt>
              </c:numCache>
            </c:numRef>
          </c:xVal>
          <c:yVal>
            <c:numRef>
              <c:f>Graph!$D$2358:$D$2790</c:f>
              <c:numCache>
                <c:formatCode>General</c:formatCode>
                <c:ptCount val="433"/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3-4B54-9C4C-AC05B1E2717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Graph!$A$2357:$A$2791</c:f>
              <c:numCache>
                <c:formatCode>General</c:formatCode>
                <c:ptCount val="435"/>
                <c:pt idx="0">
                  <c:v>2356</c:v>
                </c:pt>
                <c:pt idx="1">
                  <c:v>2357</c:v>
                </c:pt>
                <c:pt idx="2">
                  <c:v>2358</c:v>
                </c:pt>
                <c:pt idx="3">
                  <c:v>2359</c:v>
                </c:pt>
                <c:pt idx="4">
                  <c:v>2360</c:v>
                </c:pt>
                <c:pt idx="5">
                  <c:v>2361</c:v>
                </c:pt>
                <c:pt idx="6">
                  <c:v>2362</c:v>
                </c:pt>
                <c:pt idx="7">
                  <c:v>2363</c:v>
                </c:pt>
                <c:pt idx="8">
                  <c:v>2364</c:v>
                </c:pt>
                <c:pt idx="9">
                  <c:v>2365</c:v>
                </c:pt>
                <c:pt idx="10">
                  <c:v>2366</c:v>
                </c:pt>
                <c:pt idx="11">
                  <c:v>2367</c:v>
                </c:pt>
                <c:pt idx="12">
                  <c:v>2368</c:v>
                </c:pt>
                <c:pt idx="13">
                  <c:v>2369</c:v>
                </c:pt>
                <c:pt idx="14">
                  <c:v>2370</c:v>
                </c:pt>
                <c:pt idx="15">
                  <c:v>2371</c:v>
                </c:pt>
                <c:pt idx="16">
                  <c:v>2372</c:v>
                </c:pt>
                <c:pt idx="17">
                  <c:v>2373</c:v>
                </c:pt>
                <c:pt idx="18">
                  <c:v>2374</c:v>
                </c:pt>
                <c:pt idx="19">
                  <c:v>2375</c:v>
                </c:pt>
                <c:pt idx="20">
                  <c:v>2376</c:v>
                </c:pt>
                <c:pt idx="21">
                  <c:v>2377</c:v>
                </c:pt>
                <c:pt idx="22">
                  <c:v>2378</c:v>
                </c:pt>
                <c:pt idx="23">
                  <c:v>2379</c:v>
                </c:pt>
                <c:pt idx="24">
                  <c:v>2380</c:v>
                </c:pt>
                <c:pt idx="25">
                  <c:v>2381</c:v>
                </c:pt>
                <c:pt idx="26">
                  <c:v>2382</c:v>
                </c:pt>
                <c:pt idx="27">
                  <c:v>2383</c:v>
                </c:pt>
                <c:pt idx="28">
                  <c:v>2384</c:v>
                </c:pt>
                <c:pt idx="29">
                  <c:v>2385</c:v>
                </c:pt>
                <c:pt idx="30">
                  <c:v>2386</c:v>
                </c:pt>
                <c:pt idx="31">
                  <c:v>2387</c:v>
                </c:pt>
                <c:pt idx="32">
                  <c:v>2388</c:v>
                </c:pt>
                <c:pt idx="33">
                  <c:v>2389</c:v>
                </c:pt>
                <c:pt idx="34">
                  <c:v>2390</c:v>
                </c:pt>
                <c:pt idx="35">
                  <c:v>2391</c:v>
                </c:pt>
                <c:pt idx="36">
                  <c:v>2392</c:v>
                </c:pt>
                <c:pt idx="37">
                  <c:v>2393</c:v>
                </c:pt>
                <c:pt idx="38">
                  <c:v>2394</c:v>
                </c:pt>
                <c:pt idx="39">
                  <c:v>2395</c:v>
                </c:pt>
                <c:pt idx="40">
                  <c:v>2396</c:v>
                </c:pt>
                <c:pt idx="41">
                  <c:v>2397</c:v>
                </c:pt>
                <c:pt idx="42">
                  <c:v>2398</c:v>
                </c:pt>
                <c:pt idx="43">
                  <c:v>2399</c:v>
                </c:pt>
                <c:pt idx="44">
                  <c:v>2400</c:v>
                </c:pt>
                <c:pt idx="45">
                  <c:v>2401</c:v>
                </c:pt>
                <c:pt idx="46">
                  <c:v>2402</c:v>
                </c:pt>
                <c:pt idx="47">
                  <c:v>2403</c:v>
                </c:pt>
                <c:pt idx="48">
                  <c:v>2404</c:v>
                </c:pt>
                <c:pt idx="49">
                  <c:v>2405</c:v>
                </c:pt>
                <c:pt idx="50">
                  <c:v>2406</c:v>
                </c:pt>
                <c:pt idx="51">
                  <c:v>2407</c:v>
                </c:pt>
                <c:pt idx="52">
                  <c:v>2408</c:v>
                </c:pt>
                <c:pt idx="53">
                  <c:v>2409</c:v>
                </c:pt>
                <c:pt idx="54">
                  <c:v>2410</c:v>
                </c:pt>
                <c:pt idx="55">
                  <c:v>2411</c:v>
                </c:pt>
                <c:pt idx="56">
                  <c:v>2412</c:v>
                </c:pt>
                <c:pt idx="57">
                  <c:v>2413</c:v>
                </c:pt>
                <c:pt idx="58">
                  <c:v>2414</c:v>
                </c:pt>
                <c:pt idx="59">
                  <c:v>2415</c:v>
                </c:pt>
                <c:pt idx="60">
                  <c:v>2416</c:v>
                </c:pt>
                <c:pt idx="61">
                  <c:v>2417</c:v>
                </c:pt>
                <c:pt idx="62">
                  <c:v>2418</c:v>
                </c:pt>
                <c:pt idx="63">
                  <c:v>2419</c:v>
                </c:pt>
                <c:pt idx="64">
                  <c:v>2420</c:v>
                </c:pt>
                <c:pt idx="65">
                  <c:v>2421</c:v>
                </c:pt>
                <c:pt idx="66">
                  <c:v>2422</c:v>
                </c:pt>
                <c:pt idx="67">
                  <c:v>2423</c:v>
                </c:pt>
                <c:pt idx="68">
                  <c:v>2424</c:v>
                </c:pt>
                <c:pt idx="69">
                  <c:v>2425</c:v>
                </c:pt>
                <c:pt idx="70">
                  <c:v>2426</c:v>
                </c:pt>
                <c:pt idx="71">
                  <c:v>2427</c:v>
                </c:pt>
                <c:pt idx="72">
                  <c:v>2428</c:v>
                </c:pt>
                <c:pt idx="73">
                  <c:v>2429</c:v>
                </c:pt>
                <c:pt idx="74">
                  <c:v>2430</c:v>
                </c:pt>
                <c:pt idx="75">
                  <c:v>2431</c:v>
                </c:pt>
                <c:pt idx="76">
                  <c:v>2432</c:v>
                </c:pt>
                <c:pt idx="77">
                  <c:v>2433</c:v>
                </c:pt>
                <c:pt idx="78">
                  <c:v>2434</c:v>
                </c:pt>
                <c:pt idx="79">
                  <c:v>2435</c:v>
                </c:pt>
                <c:pt idx="80">
                  <c:v>2436</c:v>
                </c:pt>
                <c:pt idx="81">
                  <c:v>2437</c:v>
                </c:pt>
                <c:pt idx="82">
                  <c:v>2438</c:v>
                </c:pt>
                <c:pt idx="83">
                  <c:v>2439</c:v>
                </c:pt>
                <c:pt idx="84">
                  <c:v>2440</c:v>
                </c:pt>
                <c:pt idx="85">
                  <c:v>2441</c:v>
                </c:pt>
                <c:pt idx="86">
                  <c:v>2442</c:v>
                </c:pt>
                <c:pt idx="87">
                  <c:v>2443</c:v>
                </c:pt>
                <c:pt idx="88">
                  <c:v>2444</c:v>
                </c:pt>
                <c:pt idx="89">
                  <c:v>2445</c:v>
                </c:pt>
                <c:pt idx="90">
                  <c:v>2446</c:v>
                </c:pt>
                <c:pt idx="91">
                  <c:v>2447</c:v>
                </c:pt>
                <c:pt idx="92">
                  <c:v>2448</c:v>
                </c:pt>
                <c:pt idx="93">
                  <c:v>2449</c:v>
                </c:pt>
                <c:pt idx="94">
                  <c:v>2450</c:v>
                </c:pt>
                <c:pt idx="95">
                  <c:v>2451</c:v>
                </c:pt>
                <c:pt idx="96">
                  <c:v>2452</c:v>
                </c:pt>
                <c:pt idx="97">
                  <c:v>2453</c:v>
                </c:pt>
                <c:pt idx="98">
                  <c:v>2454</c:v>
                </c:pt>
                <c:pt idx="99">
                  <c:v>2455</c:v>
                </c:pt>
                <c:pt idx="100">
                  <c:v>2456</c:v>
                </c:pt>
                <c:pt idx="101">
                  <c:v>2457</c:v>
                </c:pt>
                <c:pt idx="102">
                  <c:v>2458</c:v>
                </c:pt>
                <c:pt idx="103">
                  <c:v>2459</c:v>
                </c:pt>
                <c:pt idx="104">
                  <c:v>2460</c:v>
                </c:pt>
                <c:pt idx="105">
                  <c:v>2461</c:v>
                </c:pt>
                <c:pt idx="106">
                  <c:v>2462</c:v>
                </c:pt>
                <c:pt idx="107">
                  <c:v>2463</c:v>
                </c:pt>
                <c:pt idx="108">
                  <c:v>2464</c:v>
                </c:pt>
                <c:pt idx="109">
                  <c:v>2465</c:v>
                </c:pt>
                <c:pt idx="110">
                  <c:v>2466</c:v>
                </c:pt>
                <c:pt idx="111">
                  <c:v>2467</c:v>
                </c:pt>
                <c:pt idx="112">
                  <c:v>2468</c:v>
                </c:pt>
                <c:pt idx="113">
                  <c:v>2469</c:v>
                </c:pt>
                <c:pt idx="114">
                  <c:v>2470</c:v>
                </c:pt>
                <c:pt idx="115">
                  <c:v>2471</c:v>
                </c:pt>
                <c:pt idx="116">
                  <c:v>2472</c:v>
                </c:pt>
                <c:pt idx="117">
                  <c:v>2473</c:v>
                </c:pt>
                <c:pt idx="118">
                  <c:v>2474</c:v>
                </c:pt>
                <c:pt idx="119">
                  <c:v>2475</c:v>
                </c:pt>
                <c:pt idx="120">
                  <c:v>2476</c:v>
                </c:pt>
                <c:pt idx="121">
                  <c:v>2477</c:v>
                </c:pt>
                <c:pt idx="122">
                  <c:v>2478</c:v>
                </c:pt>
                <c:pt idx="123">
                  <c:v>2479</c:v>
                </c:pt>
                <c:pt idx="124">
                  <c:v>2480</c:v>
                </c:pt>
                <c:pt idx="125">
                  <c:v>2481</c:v>
                </c:pt>
                <c:pt idx="126">
                  <c:v>2482</c:v>
                </c:pt>
                <c:pt idx="127">
                  <c:v>2483</c:v>
                </c:pt>
                <c:pt idx="128">
                  <c:v>2484</c:v>
                </c:pt>
                <c:pt idx="129">
                  <c:v>2485</c:v>
                </c:pt>
                <c:pt idx="130">
                  <c:v>2486</c:v>
                </c:pt>
                <c:pt idx="131">
                  <c:v>2487</c:v>
                </c:pt>
                <c:pt idx="132">
                  <c:v>2488</c:v>
                </c:pt>
                <c:pt idx="133">
                  <c:v>2489</c:v>
                </c:pt>
                <c:pt idx="134">
                  <c:v>2490</c:v>
                </c:pt>
                <c:pt idx="135">
                  <c:v>2491</c:v>
                </c:pt>
                <c:pt idx="136">
                  <c:v>2492</c:v>
                </c:pt>
                <c:pt idx="137">
                  <c:v>2493</c:v>
                </c:pt>
                <c:pt idx="138">
                  <c:v>2494</c:v>
                </c:pt>
                <c:pt idx="139">
                  <c:v>2495</c:v>
                </c:pt>
                <c:pt idx="140">
                  <c:v>2496</c:v>
                </c:pt>
                <c:pt idx="141">
                  <c:v>2497</c:v>
                </c:pt>
                <c:pt idx="142">
                  <c:v>2498</c:v>
                </c:pt>
                <c:pt idx="143">
                  <c:v>2499</c:v>
                </c:pt>
                <c:pt idx="144">
                  <c:v>2500</c:v>
                </c:pt>
                <c:pt idx="145">
                  <c:v>2501</c:v>
                </c:pt>
                <c:pt idx="146">
                  <c:v>2502</c:v>
                </c:pt>
                <c:pt idx="147">
                  <c:v>2503</c:v>
                </c:pt>
                <c:pt idx="148">
                  <c:v>2504</c:v>
                </c:pt>
                <c:pt idx="149">
                  <c:v>2505</c:v>
                </c:pt>
                <c:pt idx="150">
                  <c:v>2506</c:v>
                </c:pt>
                <c:pt idx="151">
                  <c:v>2507</c:v>
                </c:pt>
                <c:pt idx="152">
                  <c:v>2508</c:v>
                </c:pt>
                <c:pt idx="153">
                  <c:v>2509</c:v>
                </c:pt>
                <c:pt idx="154">
                  <c:v>2510</c:v>
                </c:pt>
                <c:pt idx="155">
                  <c:v>2511</c:v>
                </c:pt>
                <c:pt idx="156">
                  <c:v>2512</c:v>
                </c:pt>
                <c:pt idx="157">
                  <c:v>2513</c:v>
                </c:pt>
                <c:pt idx="158">
                  <c:v>2514</c:v>
                </c:pt>
                <c:pt idx="159">
                  <c:v>2515</c:v>
                </c:pt>
                <c:pt idx="160">
                  <c:v>2516</c:v>
                </c:pt>
                <c:pt idx="161">
                  <c:v>2517</c:v>
                </c:pt>
                <c:pt idx="162">
                  <c:v>2518</c:v>
                </c:pt>
                <c:pt idx="163">
                  <c:v>2519</c:v>
                </c:pt>
                <c:pt idx="164">
                  <c:v>2520</c:v>
                </c:pt>
                <c:pt idx="165">
                  <c:v>2521</c:v>
                </c:pt>
                <c:pt idx="166">
                  <c:v>2522</c:v>
                </c:pt>
                <c:pt idx="167">
                  <c:v>2523</c:v>
                </c:pt>
                <c:pt idx="168">
                  <c:v>2524</c:v>
                </c:pt>
                <c:pt idx="169">
                  <c:v>2525</c:v>
                </c:pt>
                <c:pt idx="170">
                  <c:v>2526</c:v>
                </c:pt>
                <c:pt idx="171">
                  <c:v>2527</c:v>
                </c:pt>
                <c:pt idx="172">
                  <c:v>2528</c:v>
                </c:pt>
                <c:pt idx="173">
                  <c:v>2529</c:v>
                </c:pt>
                <c:pt idx="174">
                  <c:v>2530</c:v>
                </c:pt>
                <c:pt idx="175">
                  <c:v>2531</c:v>
                </c:pt>
                <c:pt idx="176">
                  <c:v>2532</c:v>
                </c:pt>
                <c:pt idx="177">
                  <c:v>2533</c:v>
                </c:pt>
                <c:pt idx="178">
                  <c:v>2534</c:v>
                </c:pt>
                <c:pt idx="179">
                  <c:v>2535</c:v>
                </c:pt>
                <c:pt idx="180">
                  <c:v>2536</c:v>
                </c:pt>
                <c:pt idx="181">
                  <c:v>2537</c:v>
                </c:pt>
                <c:pt idx="182">
                  <c:v>2538</c:v>
                </c:pt>
                <c:pt idx="183">
                  <c:v>2539</c:v>
                </c:pt>
                <c:pt idx="184">
                  <c:v>2540</c:v>
                </c:pt>
                <c:pt idx="185">
                  <c:v>2541</c:v>
                </c:pt>
                <c:pt idx="186">
                  <c:v>2542</c:v>
                </c:pt>
                <c:pt idx="187">
                  <c:v>2543</c:v>
                </c:pt>
                <c:pt idx="188">
                  <c:v>2544</c:v>
                </c:pt>
                <c:pt idx="189">
                  <c:v>2545</c:v>
                </c:pt>
                <c:pt idx="190">
                  <c:v>2546</c:v>
                </c:pt>
                <c:pt idx="191">
                  <c:v>2547</c:v>
                </c:pt>
                <c:pt idx="192">
                  <c:v>2548</c:v>
                </c:pt>
                <c:pt idx="193">
                  <c:v>2549</c:v>
                </c:pt>
                <c:pt idx="194">
                  <c:v>2550</c:v>
                </c:pt>
                <c:pt idx="195">
                  <c:v>2551</c:v>
                </c:pt>
                <c:pt idx="196">
                  <c:v>2552</c:v>
                </c:pt>
                <c:pt idx="197">
                  <c:v>2553</c:v>
                </c:pt>
                <c:pt idx="198">
                  <c:v>2554</c:v>
                </c:pt>
                <c:pt idx="199">
                  <c:v>2555</c:v>
                </c:pt>
                <c:pt idx="200">
                  <c:v>2556</c:v>
                </c:pt>
                <c:pt idx="201">
                  <c:v>2557</c:v>
                </c:pt>
                <c:pt idx="202">
                  <c:v>2558</c:v>
                </c:pt>
                <c:pt idx="203">
                  <c:v>2559</c:v>
                </c:pt>
                <c:pt idx="204">
                  <c:v>2560</c:v>
                </c:pt>
                <c:pt idx="205">
                  <c:v>2561</c:v>
                </c:pt>
                <c:pt idx="206">
                  <c:v>2562</c:v>
                </c:pt>
                <c:pt idx="207">
                  <c:v>2563</c:v>
                </c:pt>
                <c:pt idx="208">
                  <c:v>2564</c:v>
                </c:pt>
                <c:pt idx="209">
                  <c:v>2565</c:v>
                </c:pt>
                <c:pt idx="210">
                  <c:v>2566</c:v>
                </c:pt>
                <c:pt idx="211">
                  <c:v>2567</c:v>
                </c:pt>
                <c:pt idx="212">
                  <c:v>2568</c:v>
                </c:pt>
                <c:pt idx="213">
                  <c:v>2569</c:v>
                </c:pt>
                <c:pt idx="214">
                  <c:v>2570</c:v>
                </c:pt>
                <c:pt idx="215">
                  <c:v>2571</c:v>
                </c:pt>
                <c:pt idx="216">
                  <c:v>2572</c:v>
                </c:pt>
                <c:pt idx="217">
                  <c:v>2573</c:v>
                </c:pt>
                <c:pt idx="218">
                  <c:v>2574</c:v>
                </c:pt>
                <c:pt idx="219">
                  <c:v>2575</c:v>
                </c:pt>
                <c:pt idx="220">
                  <c:v>2576</c:v>
                </c:pt>
                <c:pt idx="221">
                  <c:v>2577</c:v>
                </c:pt>
                <c:pt idx="222">
                  <c:v>2578</c:v>
                </c:pt>
                <c:pt idx="223">
                  <c:v>2579</c:v>
                </c:pt>
                <c:pt idx="224">
                  <c:v>2580</c:v>
                </c:pt>
                <c:pt idx="225">
                  <c:v>2581</c:v>
                </c:pt>
                <c:pt idx="226">
                  <c:v>2582</c:v>
                </c:pt>
                <c:pt idx="227">
                  <c:v>2583</c:v>
                </c:pt>
                <c:pt idx="228">
                  <c:v>2584</c:v>
                </c:pt>
                <c:pt idx="229">
                  <c:v>2585</c:v>
                </c:pt>
                <c:pt idx="230">
                  <c:v>2586</c:v>
                </c:pt>
                <c:pt idx="231">
                  <c:v>2587</c:v>
                </c:pt>
                <c:pt idx="232">
                  <c:v>2588</c:v>
                </c:pt>
                <c:pt idx="233">
                  <c:v>2589</c:v>
                </c:pt>
                <c:pt idx="234">
                  <c:v>2590</c:v>
                </c:pt>
                <c:pt idx="235">
                  <c:v>2591</c:v>
                </c:pt>
                <c:pt idx="236">
                  <c:v>2592</c:v>
                </c:pt>
                <c:pt idx="237">
                  <c:v>2593</c:v>
                </c:pt>
                <c:pt idx="238">
                  <c:v>2594</c:v>
                </c:pt>
                <c:pt idx="239">
                  <c:v>2595</c:v>
                </c:pt>
                <c:pt idx="240">
                  <c:v>2596</c:v>
                </c:pt>
                <c:pt idx="241">
                  <c:v>2597</c:v>
                </c:pt>
                <c:pt idx="242">
                  <c:v>2598</c:v>
                </c:pt>
                <c:pt idx="243">
                  <c:v>2599</c:v>
                </c:pt>
                <c:pt idx="244">
                  <c:v>2600</c:v>
                </c:pt>
                <c:pt idx="245">
                  <c:v>2601</c:v>
                </c:pt>
                <c:pt idx="246">
                  <c:v>2602</c:v>
                </c:pt>
                <c:pt idx="247">
                  <c:v>2603</c:v>
                </c:pt>
                <c:pt idx="248">
                  <c:v>2604</c:v>
                </c:pt>
                <c:pt idx="249">
                  <c:v>2605</c:v>
                </c:pt>
                <c:pt idx="250">
                  <c:v>2606</c:v>
                </c:pt>
                <c:pt idx="251">
                  <c:v>2607</c:v>
                </c:pt>
                <c:pt idx="252">
                  <c:v>2608</c:v>
                </c:pt>
                <c:pt idx="253">
                  <c:v>2609</c:v>
                </c:pt>
                <c:pt idx="254">
                  <c:v>2610</c:v>
                </c:pt>
                <c:pt idx="255">
                  <c:v>2611</c:v>
                </c:pt>
                <c:pt idx="256">
                  <c:v>2612</c:v>
                </c:pt>
                <c:pt idx="257">
                  <c:v>2613</c:v>
                </c:pt>
                <c:pt idx="258">
                  <c:v>2614</c:v>
                </c:pt>
                <c:pt idx="259">
                  <c:v>2615</c:v>
                </c:pt>
                <c:pt idx="260">
                  <c:v>2616</c:v>
                </c:pt>
                <c:pt idx="261">
                  <c:v>2617</c:v>
                </c:pt>
                <c:pt idx="262">
                  <c:v>2618</c:v>
                </c:pt>
                <c:pt idx="263">
                  <c:v>2619</c:v>
                </c:pt>
                <c:pt idx="264">
                  <c:v>2620</c:v>
                </c:pt>
                <c:pt idx="265">
                  <c:v>2621</c:v>
                </c:pt>
                <c:pt idx="266">
                  <c:v>2622</c:v>
                </c:pt>
                <c:pt idx="267">
                  <c:v>2623</c:v>
                </c:pt>
                <c:pt idx="268">
                  <c:v>2624</c:v>
                </c:pt>
                <c:pt idx="269">
                  <c:v>2625</c:v>
                </c:pt>
                <c:pt idx="270">
                  <c:v>2626</c:v>
                </c:pt>
                <c:pt idx="271">
                  <c:v>2627</c:v>
                </c:pt>
                <c:pt idx="272">
                  <c:v>2628</c:v>
                </c:pt>
                <c:pt idx="273">
                  <c:v>2629</c:v>
                </c:pt>
                <c:pt idx="274">
                  <c:v>2630</c:v>
                </c:pt>
                <c:pt idx="275">
                  <c:v>2631</c:v>
                </c:pt>
                <c:pt idx="276">
                  <c:v>2632</c:v>
                </c:pt>
                <c:pt idx="277">
                  <c:v>2633</c:v>
                </c:pt>
                <c:pt idx="278">
                  <c:v>2634</c:v>
                </c:pt>
                <c:pt idx="279">
                  <c:v>2635</c:v>
                </c:pt>
                <c:pt idx="280">
                  <c:v>2636</c:v>
                </c:pt>
                <c:pt idx="281">
                  <c:v>2637</c:v>
                </c:pt>
                <c:pt idx="282">
                  <c:v>2638</c:v>
                </c:pt>
                <c:pt idx="283">
                  <c:v>2639</c:v>
                </c:pt>
                <c:pt idx="284">
                  <c:v>2640</c:v>
                </c:pt>
                <c:pt idx="285">
                  <c:v>2641</c:v>
                </c:pt>
                <c:pt idx="286">
                  <c:v>2642</c:v>
                </c:pt>
                <c:pt idx="287">
                  <c:v>2643</c:v>
                </c:pt>
                <c:pt idx="288">
                  <c:v>2644</c:v>
                </c:pt>
                <c:pt idx="289">
                  <c:v>2645</c:v>
                </c:pt>
                <c:pt idx="290">
                  <c:v>2646</c:v>
                </c:pt>
                <c:pt idx="291">
                  <c:v>2647</c:v>
                </c:pt>
                <c:pt idx="292">
                  <c:v>2648</c:v>
                </c:pt>
                <c:pt idx="293">
                  <c:v>2649</c:v>
                </c:pt>
                <c:pt idx="294">
                  <c:v>2650</c:v>
                </c:pt>
                <c:pt idx="295">
                  <c:v>2651</c:v>
                </c:pt>
                <c:pt idx="296">
                  <c:v>2652</c:v>
                </c:pt>
                <c:pt idx="297">
                  <c:v>2653</c:v>
                </c:pt>
                <c:pt idx="298">
                  <c:v>2654</c:v>
                </c:pt>
                <c:pt idx="299">
                  <c:v>2655</c:v>
                </c:pt>
                <c:pt idx="300">
                  <c:v>2656</c:v>
                </c:pt>
                <c:pt idx="301">
                  <c:v>2657</c:v>
                </c:pt>
                <c:pt idx="302">
                  <c:v>2658</c:v>
                </c:pt>
                <c:pt idx="303">
                  <c:v>2659</c:v>
                </c:pt>
                <c:pt idx="304">
                  <c:v>2660</c:v>
                </c:pt>
                <c:pt idx="305">
                  <c:v>2661</c:v>
                </c:pt>
                <c:pt idx="306">
                  <c:v>2662</c:v>
                </c:pt>
                <c:pt idx="307">
                  <c:v>2663</c:v>
                </c:pt>
                <c:pt idx="308">
                  <c:v>2664</c:v>
                </c:pt>
                <c:pt idx="309">
                  <c:v>2665</c:v>
                </c:pt>
                <c:pt idx="310">
                  <c:v>2666</c:v>
                </c:pt>
                <c:pt idx="311">
                  <c:v>2667</c:v>
                </c:pt>
                <c:pt idx="312">
                  <c:v>2668</c:v>
                </c:pt>
                <c:pt idx="313">
                  <c:v>2669</c:v>
                </c:pt>
                <c:pt idx="314">
                  <c:v>2670</c:v>
                </c:pt>
                <c:pt idx="315">
                  <c:v>2671</c:v>
                </c:pt>
                <c:pt idx="316">
                  <c:v>2672</c:v>
                </c:pt>
                <c:pt idx="317">
                  <c:v>2673</c:v>
                </c:pt>
                <c:pt idx="318">
                  <c:v>2674</c:v>
                </c:pt>
                <c:pt idx="319">
                  <c:v>2675</c:v>
                </c:pt>
                <c:pt idx="320">
                  <c:v>2676</c:v>
                </c:pt>
                <c:pt idx="321">
                  <c:v>2677</c:v>
                </c:pt>
                <c:pt idx="322">
                  <c:v>2678</c:v>
                </c:pt>
                <c:pt idx="323">
                  <c:v>2679</c:v>
                </c:pt>
                <c:pt idx="324">
                  <c:v>2680</c:v>
                </c:pt>
                <c:pt idx="325">
                  <c:v>2681</c:v>
                </c:pt>
                <c:pt idx="326">
                  <c:v>2682</c:v>
                </c:pt>
                <c:pt idx="327">
                  <c:v>2683</c:v>
                </c:pt>
                <c:pt idx="328">
                  <c:v>2684</c:v>
                </c:pt>
                <c:pt idx="329">
                  <c:v>2685</c:v>
                </c:pt>
                <c:pt idx="330">
                  <c:v>2686</c:v>
                </c:pt>
                <c:pt idx="331">
                  <c:v>2687</c:v>
                </c:pt>
                <c:pt idx="332">
                  <c:v>2688</c:v>
                </c:pt>
                <c:pt idx="333">
                  <c:v>2689</c:v>
                </c:pt>
                <c:pt idx="334">
                  <c:v>2690</c:v>
                </c:pt>
                <c:pt idx="335">
                  <c:v>2691</c:v>
                </c:pt>
                <c:pt idx="336">
                  <c:v>2692</c:v>
                </c:pt>
                <c:pt idx="337">
                  <c:v>2693</c:v>
                </c:pt>
                <c:pt idx="338">
                  <c:v>2694</c:v>
                </c:pt>
                <c:pt idx="339">
                  <c:v>2695</c:v>
                </c:pt>
                <c:pt idx="340">
                  <c:v>2696</c:v>
                </c:pt>
                <c:pt idx="341">
                  <c:v>2697</c:v>
                </c:pt>
                <c:pt idx="342">
                  <c:v>2698</c:v>
                </c:pt>
                <c:pt idx="343">
                  <c:v>2699</c:v>
                </c:pt>
                <c:pt idx="344">
                  <c:v>2700</c:v>
                </c:pt>
                <c:pt idx="345">
                  <c:v>2701</c:v>
                </c:pt>
                <c:pt idx="346">
                  <c:v>2702</c:v>
                </c:pt>
                <c:pt idx="347">
                  <c:v>2703</c:v>
                </c:pt>
                <c:pt idx="348">
                  <c:v>2704</c:v>
                </c:pt>
                <c:pt idx="349">
                  <c:v>2705</c:v>
                </c:pt>
                <c:pt idx="350">
                  <c:v>2706</c:v>
                </c:pt>
                <c:pt idx="351">
                  <c:v>2707</c:v>
                </c:pt>
                <c:pt idx="352">
                  <c:v>2708</c:v>
                </c:pt>
                <c:pt idx="353">
                  <c:v>2709</c:v>
                </c:pt>
                <c:pt idx="354">
                  <c:v>2710</c:v>
                </c:pt>
                <c:pt idx="355">
                  <c:v>2711</c:v>
                </c:pt>
                <c:pt idx="356">
                  <c:v>2712</c:v>
                </c:pt>
                <c:pt idx="357">
                  <c:v>2713</c:v>
                </c:pt>
                <c:pt idx="358">
                  <c:v>2714</c:v>
                </c:pt>
                <c:pt idx="359">
                  <c:v>2715</c:v>
                </c:pt>
                <c:pt idx="360">
                  <c:v>2716</c:v>
                </c:pt>
                <c:pt idx="361">
                  <c:v>2717</c:v>
                </c:pt>
                <c:pt idx="362">
                  <c:v>2718</c:v>
                </c:pt>
                <c:pt idx="363">
                  <c:v>2719</c:v>
                </c:pt>
                <c:pt idx="364">
                  <c:v>2720</c:v>
                </c:pt>
                <c:pt idx="365">
                  <c:v>2721</c:v>
                </c:pt>
                <c:pt idx="366">
                  <c:v>2722</c:v>
                </c:pt>
                <c:pt idx="367">
                  <c:v>2723</c:v>
                </c:pt>
                <c:pt idx="368">
                  <c:v>2724</c:v>
                </c:pt>
                <c:pt idx="369">
                  <c:v>2725</c:v>
                </c:pt>
                <c:pt idx="370">
                  <c:v>2726</c:v>
                </c:pt>
                <c:pt idx="371">
                  <c:v>2727</c:v>
                </c:pt>
                <c:pt idx="372">
                  <c:v>2728</c:v>
                </c:pt>
                <c:pt idx="373">
                  <c:v>2729</c:v>
                </c:pt>
                <c:pt idx="374">
                  <c:v>2730</c:v>
                </c:pt>
                <c:pt idx="375">
                  <c:v>2731</c:v>
                </c:pt>
                <c:pt idx="376">
                  <c:v>2732</c:v>
                </c:pt>
                <c:pt idx="377">
                  <c:v>2733</c:v>
                </c:pt>
                <c:pt idx="378">
                  <c:v>2734</c:v>
                </c:pt>
                <c:pt idx="379">
                  <c:v>2735</c:v>
                </c:pt>
                <c:pt idx="380">
                  <c:v>2736</c:v>
                </c:pt>
                <c:pt idx="381">
                  <c:v>2737</c:v>
                </c:pt>
                <c:pt idx="382">
                  <c:v>2738</c:v>
                </c:pt>
                <c:pt idx="383">
                  <c:v>2739</c:v>
                </c:pt>
                <c:pt idx="384">
                  <c:v>2740</c:v>
                </c:pt>
                <c:pt idx="385">
                  <c:v>2741</c:v>
                </c:pt>
                <c:pt idx="386">
                  <c:v>2742</c:v>
                </c:pt>
                <c:pt idx="387">
                  <c:v>2743</c:v>
                </c:pt>
                <c:pt idx="388">
                  <c:v>2744</c:v>
                </c:pt>
                <c:pt idx="389">
                  <c:v>2745</c:v>
                </c:pt>
                <c:pt idx="390">
                  <c:v>2746</c:v>
                </c:pt>
                <c:pt idx="391">
                  <c:v>2747</c:v>
                </c:pt>
                <c:pt idx="392">
                  <c:v>2748</c:v>
                </c:pt>
                <c:pt idx="393">
                  <c:v>2749</c:v>
                </c:pt>
                <c:pt idx="394">
                  <c:v>2750</c:v>
                </c:pt>
                <c:pt idx="395">
                  <c:v>2751</c:v>
                </c:pt>
                <c:pt idx="396">
                  <c:v>2752</c:v>
                </c:pt>
                <c:pt idx="397">
                  <c:v>2753</c:v>
                </c:pt>
                <c:pt idx="398">
                  <c:v>2754</c:v>
                </c:pt>
                <c:pt idx="399">
                  <c:v>2755</c:v>
                </c:pt>
                <c:pt idx="400">
                  <c:v>2756</c:v>
                </c:pt>
                <c:pt idx="401">
                  <c:v>2757</c:v>
                </c:pt>
                <c:pt idx="402">
                  <c:v>2758</c:v>
                </c:pt>
                <c:pt idx="403">
                  <c:v>2759</c:v>
                </c:pt>
                <c:pt idx="404">
                  <c:v>2760</c:v>
                </c:pt>
                <c:pt idx="405">
                  <c:v>2761</c:v>
                </c:pt>
                <c:pt idx="406">
                  <c:v>2762</c:v>
                </c:pt>
                <c:pt idx="407">
                  <c:v>2763</c:v>
                </c:pt>
                <c:pt idx="408">
                  <c:v>2764</c:v>
                </c:pt>
                <c:pt idx="409">
                  <c:v>2765</c:v>
                </c:pt>
                <c:pt idx="410">
                  <c:v>2766</c:v>
                </c:pt>
                <c:pt idx="411">
                  <c:v>2767</c:v>
                </c:pt>
                <c:pt idx="412">
                  <c:v>2768</c:v>
                </c:pt>
                <c:pt idx="413">
                  <c:v>2769</c:v>
                </c:pt>
                <c:pt idx="414">
                  <c:v>2770</c:v>
                </c:pt>
                <c:pt idx="415">
                  <c:v>2771</c:v>
                </c:pt>
                <c:pt idx="416">
                  <c:v>2772</c:v>
                </c:pt>
                <c:pt idx="417">
                  <c:v>2773</c:v>
                </c:pt>
                <c:pt idx="418">
                  <c:v>2774</c:v>
                </c:pt>
                <c:pt idx="419">
                  <c:v>2775</c:v>
                </c:pt>
                <c:pt idx="420">
                  <c:v>2776</c:v>
                </c:pt>
                <c:pt idx="421">
                  <c:v>2777</c:v>
                </c:pt>
                <c:pt idx="422">
                  <c:v>2778</c:v>
                </c:pt>
                <c:pt idx="423">
                  <c:v>2779</c:v>
                </c:pt>
                <c:pt idx="424">
                  <c:v>2780</c:v>
                </c:pt>
                <c:pt idx="425">
                  <c:v>2781</c:v>
                </c:pt>
                <c:pt idx="426">
                  <c:v>2782</c:v>
                </c:pt>
                <c:pt idx="427">
                  <c:v>2783</c:v>
                </c:pt>
                <c:pt idx="428">
                  <c:v>2784</c:v>
                </c:pt>
                <c:pt idx="429">
                  <c:v>2785</c:v>
                </c:pt>
                <c:pt idx="430">
                  <c:v>2786</c:v>
                </c:pt>
                <c:pt idx="431">
                  <c:v>2787</c:v>
                </c:pt>
                <c:pt idx="432">
                  <c:v>2788</c:v>
                </c:pt>
                <c:pt idx="433">
                  <c:v>2789</c:v>
                </c:pt>
                <c:pt idx="434">
                  <c:v>2790</c:v>
                </c:pt>
              </c:numCache>
            </c:numRef>
          </c:xVal>
          <c:yVal>
            <c:numRef>
              <c:f>Graph!$B$2358:$B$2790</c:f>
              <c:numCache>
                <c:formatCode>General</c:formatCode>
                <c:ptCount val="4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3-4B54-9C4C-AC05B1E2717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Graph!$A$2357:$A$2791</c:f>
              <c:numCache>
                <c:formatCode>General</c:formatCode>
                <c:ptCount val="435"/>
                <c:pt idx="0">
                  <c:v>2356</c:v>
                </c:pt>
                <c:pt idx="1">
                  <c:v>2357</c:v>
                </c:pt>
                <c:pt idx="2">
                  <c:v>2358</c:v>
                </c:pt>
                <c:pt idx="3">
                  <c:v>2359</c:v>
                </c:pt>
                <c:pt idx="4">
                  <c:v>2360</c:v>
                </c:pt>
                <c:pt idx="5">
                  <c:v>2361</c:v>
                </c:pt>
                <c:pt idx="6">
                  <c:v>2362</c:v>
                </c:pt>
                <c:pt idx="7">
                  <c:v>2363</c:v>
                </c:pt>
                <c:pt idx="8">
                  <c:v>2364</c:v>
                </c:pt>
                <c:pt idx="9">
                  <c:v>2365</c:v>
                </c:pt>
                <c:pt idx="10">
                  <c:v>2366</c:v>
                </c:pt>
                <c:pt idx="11">
                  <c:v>2367</c:v>
                </c:pt>
                <c:pt idx="12">
                  <c:v>2368</c:v>
                </c:pt>
                <c:pt idx="13">
                  <c:v>2369</c:v>
                </c:pt>
                <c:pt idx="14">
                  <c:v>2370</c:v>
                </c:pt>
                <c:pt idx="15">
                  <c:v>2371</c:v>
                </c:pt>
                <c:pt idx="16">
                  <c:v>2372</c:v>
                </c:pt>
                <c:pt idx="17">
                  <c:v>2373</c:v>
                </c:pt>
                <c:pt idx="18">
                  <c:v>2374</c:v>
                </c:pt>
                <c:pt idx="19">
                  <c:v>2375</c:v>
                </c:pt>
                <c:pt idx="20">
                  <c:v>2376</c:v>
                </c:pt>
                <c:pt idx="21">
                  <c:v>2377</c:v>
                </c:pt>
                <c:pt idx="22">
                  <c:v>2378</c:v>
                </c:pt>
                <c:pt idx="23">
                  <c:v>2379</c:v>
                </c:pt>
                <c:pt idx="24">
                  <c:v>2380</c:v>
                </c:pt>
                <c:pt idx="25">
                  <c:v>2381</c:v>
                </c:pt>
                <c:pt idx="26">
                  <c:v>2382</c:v>
                </c:pt>
                <c:pt idx="27">
                  <c:v>2383</c:v>
                </c:pt>
                <c:pt idx="28">
                  <c:v>2384</c:v>
                </c:pt>
                <c:pt idx="29">
                  <c:v>2385</c:v>
                </c:pt>
                <c:pt idx="30">
                  <c:v>2386</c:v>
                </c:pt>
                <c:pt idx="31">
                  <c:v>2387</c:v>
                </c:pt>
                <c:pt idx="32">
                  <c:v>2388</c:v>
                </c:pt>
                <c:pt idx="33">
                  <c:v>2389</c:v>
                </c:pt>
                <c:pt idx="34">
                  <c:v>2390</c:v>
                </c:pt>
                <c:pt idx="35">
                  <c:v>2391</c:v>
                </c:pt>
                <c:pt idx="36">
                  <c:v>2392</c:v>
                </c:pt>
                <c:pt idx="37">
                  <c:v>2393</c:v>
                </c:pt>
                <c:pt idx="38">
                  <c:v>2394</c:v>
                </c:pt>
                <c:pt idx="39">
                  <c:v>2395</c:v>
                </c:pt>
                <c:pt idx="40">
                  <c:v>2396</c:v>
                </c:pt>
                <c:pt idx="41">
                  <c:v>2397</c:v>
                </c:pt>
                <c:pt idx="42">
                  <c:v>2398</c:v>
                </c:pt>
                <c:pt idx="43">
                  <c:v>2399</c:v>
                </c:pt>
                <c:pt idx="44">
                  <c:v>2400</c:v>
                </c:pt>
                <c:pt idx="45">
                  <c:v>2401</c:v>
                </c:pt>
                <c:pt idx="46">
                  <c:v>2402</c:v>
                </c:pt>
                <c:pt idx="47">
                  <c:v>2403</c:v>
                </c:pt>
                <c:pt idx="48">
                  <c:v>2404</c:v>
                </c:pt>
                <c:pt idx="49">
                  <c:v>2405</c:v>
                </c:pt>
                <c:pt idx="50">
                  <c:v>2406</c:v>
                </c:pt>
                <c:pt idx="51">
                  <c:v>2407</c:v>
                </c:pt>
                <c:pt idx="52">
                  <c:v>2408</c:v>
                </c:pt>
                <c:pt idx="53">
                  <c:v>2409</c:v>
                </c:pt>
                <c:pt idx="54">
                  <c:v>2410</c:v>
                </c:pt>
                <c:pt idx="55">
                  <c:v>2411</c:v>
                </c:pt>
                <c:pt idx="56">
                  <c:v>2412</c:v>
                </c:pt>
                <c:pt idx="57">
                  <c:v>2413</c:v>
                </c:pt>
                <c:pt idx="58">
                  <c:v>2414</c:v>
                </c:pt>
                <c:pt idx="59">
                  <c:v>2415</c:v>
                </c:pt>
                <c:pt idx="60">
                  <c:v>2416</c:v>
                </c:pt>
                <c:pt idx="61">
                  <c:v>2417</c:v>
                </c:pt>
                <c:pt idx="62">
                  <c:v>2418</c:v>
                </c:pt>
                <c:pt idx="63">
                  <c:v>2419</c:v>
                </c:pt>
                <c:pt idx="64">
                  <c:v>2420</c:v>
                </c:pt>
                <c:pt idx="65">
                  <c:v>2421</c:v>
                </c:pt>
                <c:pt idx="66">
                  <c:v>2422</c:v>
                </c:pt>
                <c:pt idx="67">
                  <c:v>2423</c:v>
                </c:pt>
                <c:pt idx="68">
                  <c:v>2424</c:v>
                </c:pt>
                <c:pt idx="69">
                  <c:v>2425</c:v>
                </c:pt>
                <c:pt idx="70">
                  <c:v>2426</c:v>
                </c:pt>
                <c:pt idx="71">
                  <c:v>2427</c:v>
                </c:pt>
                <c:pt idx="72">
                  <c:v>2428</c:v>
                </c:pt>
                <c:pt idx="73">
                  <c:v>2429</c:v>
                </c:pt>
                <c:pt idx="74">
                  <c:v>2430</c:v>
                </c:pt>
                <c:pt idx="75">
                  <c:v>2431</c:v>
                </c:pt>
                <c:pt idx="76">
                  <c:v>2432</c:v>
                </c:pt>
                <c:pt idx="77">
                  <c:v>2433</c:v>
                </c:pt>
                <c:pt idx="78">
                  <c:v>2434</c:v>
                </c:pt>
                <c:pt idx="79">
                  <c:v>2435</c:v>
                </c:pt>
                <c:pt idx="80">
                  <c:v>2436</c:v>
                </c:pt>
                <c:pt idx="81">
                  <c:v>2437</c:v>
                </c:pt>
                <c:pt idx="82">
                  <c:v>2438</c:v>
                </c:pt>
                <c:pt idx="83">
                  <c:v>2439</c:v>
                </c:pt>
                <c:pt idx="84">
                  <c:v>2440</c:v>
                </c:pt>
                <c:pt idx="85">
                  <c:v>2441</c:v>
                </c:pt>
                <c:pt idx="86">
                  <c:v>2442</c:v>
                </c:pt>
                <c:pt idx="87">
                  <c:v>2443</c:v>
                </c:pt>
                <c:pt idx="88">
                  <c:v>2444</c:v>
                </c:pt>
                <c:pt idx="89">
                  <c:v>2445</c:v>
                </c:pt>
                <c:pt idx="90">
                  <c:v>2446</c:v>
                </c:pt>
                <c:pt idx="91">
                  <c:v>2447</c:v>
                </c:pt>
                <c:pt idx="92">
                  <c:v>2448</c:v>
                </c:pt>
                <c:pt idx="93">
                  <c:v>2449</c:v>
                </c:pt>
                <c:pt idx="94">
                  <c:v>2450</c:v>
                </c:pt>
                <c:pt idx="95">
                  <c:v>2451</c:v>
                </c:pt>
                <c:pt idx="96">
                  <c:v>2452</c:v>
                </c:pt>
                <c:pt idx="97">
                  <c:v>2453</c:v>
                </c:pt>
                <c:pt idx="98">
                  <c:v>2454</c:v>
                </c:pt>
                <c:pt idx="99">
                  <c:v>2455</c:v>
                </c:pt>
                <c:pt idx="100">
                  <c:v>2456</c:v>
                </c:pt>
                <c:pt idx="101">
                  <c:v>2457</c:v>
                </c:pt>
                <c:pt idx="102">
                  <c:v>2458</c:v>
                </c:pt>
                <c:pt idx="103">
                  <c:v>2459</c:v>
                </c:pt>
                <c:pt idx="104">
                  <c:v>2460</c:v>
                </c:pt>
                <c:pt idx="105">
                  <c:v>2461</c:v>
                </c:pt>
                <c:pt idx="106">
                  <c:v>2462</c:v>
                </c:pt>
                <c:pt idx="107">
                  <c:v>2463</c:v>
                </c:pt>
                <c:pt idx="108">
                  <c:v>2464</c:v>
                </c:pt>
                <c:pt idx="109">
                  <c:v>2465</c:v>
                </c:pt>
                <c:pt idx="110">
                  <c:v>2466</c:v>
                </c:pt>
                <c:pt idx="111">
                  <c:v>2467</c:v>
                </c:pt>
                <c:pt idx="112">
                  <c:v>2468</c:v>
                </c:pt>
                <c:pt idx="113">
                  <c:v>2469</c:v>
                </c:pt>
                <c:pt idx="114">
                  <c:v>2470</c:v>
                </c:pt>
                <c:pt idx="115">
                  <c:v>2471</c:v>
                </c:pt>
                <c:pt idx="116">
                  <c:v>2472</c:v>
                </c:pt>
                <c:pt idx="117">
                  <c:v>2473</c:v>
                </c:pt>
                <c:pt idx="118">
                  <c:v>2474</c:v>
                </c:pt>
                <c:pt idx="119">
                  <c:v>2475</c:v>
                </c:pt>
                <c:pt idx="120">
                  <c:v>2476</c:v>
                </c:pt>
                <c:pt idx="121">
                  <c:v>2477</c:v>
                </c:pt>
                <c:pt idx="122">
                  <c:v>2478</c:v>
                </c:pt>
                <c:pt idx="123">
                  <c:v>2479</c:v>
                </c:pt>
                <c:pt idx="124">
                  <c:v>2480</c:v>
                </c:pt>
                <c:pt idx="125">
                  <c:v>2481</c:v>
                </c:pt>
                <c:pt idx="126">
                  <c:v>2482</c:v>
                </c:pt>
                <c:pt idx="127">
                  <c:v>2483</c:v>
                </c:pt>
                <c:pt idx="128">
                  <c:v>2484</c:v>
                </c:pt>
                <c:pt idx="129">
                  <c:v>2485</c:v>
                </c:pt>
                <c:pt idx="130">
                  <c:v>2486</c:v>
                </c:pt>
                <c:pt idx="131">
                  <c:v>2487</c:v>
                </c:pt>
                <c:pt idx="132">
                  <c:v>2488</c:v>
                </c:pt>
                <c:pt idx="133">
                  <c:v>2489</c:v>
                </c:pt>
                <c:pt idx="134">
                  <c:v>2490</c:v>
                </c:pt>
                <c:pt idx="135">
                  <c:v>2491</c:v>
                </c:pt>
                <c:pt idx="136">
                  <c:v>2492</c:v>
                </c:pt>
                <c:pt idx="137">
                  <c:v>2493</c:v>
                </c:pt>
                <c:pt idx="138">
                  <c:v>2494</c:v>
                </c:pt>
                <c:pt idx="139">
                  <c:v>2495</c:v>
                </c:pt>
                <c:pt idx="140">
                  <c:v>2496</c:v>
                </c:pt>
                <c:pt idx="141">
                  <c:v>2497</c:v>
                </c:pt>
                <c:pt idx="142">
                  <c:v>2498</c:v>
                </c:pt>
                <c:pt idx="143">
                  <c:v>2499</c:v>
                </c:pt>
                <c:pt idx="144">
                  <c:v>2500</c:v>
                </c:pt>
                <c:pt idx="145">
                  <c:v>2501</c:v>
                </c:pt>
                <c:pt idx="146">
                  <c:v>2502</c:v>
                </c:pt>
                <c:pt idx="147">
                  <c:v>2503</c:v>
                </c:pt>
                <c:pt idx="148">
                  <c:v>2504</c:v>
                </c:pt>
                <c:pt idx="149">
                  <c:v>2505</c:v>
                </c:pt>
                <c:pt idx="150">
                  <c:v>2506</c:v>
                </c:pt>
                <c:pt idx="151">
                  <c:v>2507</c:v>
                </c:pt>
                <c:pt idx="152">
                  <c:v>2508</c:v>
                </c:pt>
                <c:pt idx="153">
                  <c:v>2509</c:v>
                </c:pt>
                <c:pt idx="154">
                  <c:v>2510</c:v>
                </c:pt>
                <c:pt idx="155">
                  <c:v>2511</c:v>
                </c:pt>
                <c:pt idx="156">
                  <c:v>2512</c:v>
                </c:pt>
                <c:pt idx="157">
                  <c:v>2513</c:v>
                </c:pt>
                <c:pt idx="158">
                  <c:v>2514</c:v>
                </c:pt>
                <c:pt idx="159">
                  <c:v>2515</c:v>
                </c:pt>
                <c:pt idx="160">
                  <c:v>2516</c:v>
                </c:pt>
                <c:pt idx="161">
                  <c:v>2517</c:v>
                </c:pt>
                <c:pt idx="162">
                  <c:v>2518</c:v>
                </c:pt>
                <c:pt idx="163">
                  <c:v>2519</c:v>
                </c:pt>
                <c:pt idx="164">
                  <c:v>2520</c:v>
                </c:pt>
                <c:pt idx="165">
                  <c:v>2521</c:v>
                </c:pt>
                <c:pt idx="166">
                  <c:v>2522</c:v>
                </c:pt>
                <c:pt idx="167">
                  <c:v>2523</c:v>
                </c:pt>
                <c:pt idx="168">
                  <c:v>2524</c:v>
                </c:pt>
                <c:pt idx="169">
                  <c:v>2525</c:v>
                </c:pt>
                <c:pt idx="170">
                  <c:v>2526</c:v>
                </c:pt>
                <c:pt idx="171">
                  <c:v>2527</c:v>
                </c:pt>
                <c:pt idx="172">
                  <c:v>2528</c:v>
                </c:pt>
                <c:pt idx="173">
                  <c:v>2529</c:v>
                </c:pt>
                <c:pt idx="174">
                  <c:v>2530</c:v>
                </c:pt>
                <c:pt idx="175">
                  <c:v>2531</c:v>
                </c:pt>
                <c:pt idx="176">
                  <c:v>2532</c:v>
                </c:pt>
                <c:pt idx="177">
                  <c:v>2533</c:v>
                </c:pt>
                <c:pt idx="178">
                  <c:v>2534</c:v>
                </c:pt>
                <c:pt idx="179">
                  <c:v>2535</c:v>
                </c:pt>
                <c:pt idx="180">
                  <c:v>2536</c:v>
                </c:pt>
                <c:pt idx="181">
                  <c:v>2537</c:v>
                </c:pt>
                <c:pt idx="182">
                  <c:v>2538</c:v>
                </c:pt>
                <c:pt idx="183">
                  <c:v>2539</c:v>
                </c:pt>
                <c:pt idx="184">
                  <c:v>2540</c:v>
                </c:pt>
                <c:pt idx="185">
                  <c:v>2541</c:v>
                </c:pt>
                <c:pt idx="186">
                  <c:v>2542</c:v>
                </c:pt>
                <c:pt idx="187">
                  <c:v>2543</c:v>
                </c:pt>
                <c:pt idx="188">
                  <c:v>2544</c:v>
                </c:pt>
                <c:pt idx="189">
                  <c:v>2545</c:v>
                </c:pt>
                <c:pt idx="190">
                  <c:v>2546</c:v>
                </c:pt>
                <c:pt idx="191">
                  <c:v>2547</c:v>
                </c:pt>
                <c:pt idx="192">
                  <c:v>2548</c:v>
                </c:pt>
                <c:pt idx="193">
                  <c:v>2549</c:v>
                </c:pt>
                <c:pt idx="194">
                  <c:v>2550</c:v>
                </c:pt>
                <c:pt idx="195">
                  <c:v>2551</c:v>
                </c:pt>
                <c:pt idx="196">
                  <c:v>2552</c:v>
                </c:pt>
                <c:pt idx="197">
                  <c:v>2553</c:v>
                </c:pt>
                <c:pt idx="198">
                  <c:v>2554</c:v>
                </c:pt>
                <c:pt idx="199">
                  <c:v>2555</c:v>
                </c:pt>
                <c:pt idx="200">
                  <c:v>2556</c:v>
                </c:pt>
                <c:pt idx="201">
                  <c:v>2557</c:v>
                </c:pt>
                <c:pt idx="202">
                  <c:v>2558</c:v>
                </c:pt>
                <c:pt idx="203">
                  <c:v>2559</c:v>
                </c:pt>
                <c:pt idx="204">
                  <c:v>2560</c:v>
                </c:pt>
                <c:pt idx="205">
                  <c:v>2561</c:v>
                </c:pt>
                <c:pt idx="206">
                  <c:v>2562</c:v>
                </c:pt>
                <c:pt idx="207">
                  <c:v>2563</c:v>
                </c:pt>
                <c:pt idx="208">
                  <c:v>2564</c:v>
                </c:pt>
                <c:pt idx="209">
                  <c:v>2565</c:v>
                </c:pt>
                <c:pt idx="210">
                  <c:v>2566</c:v>
                </c:pt>
                <c:pt idx="211">
                  <c:v>2567</c:v>
                </c:pt>
                <c:pt idx="212">
                  <c:v>2568</c:v>
                </c:pt>
                <c:pt idx="213">
                  <c:v>2569</c:v>
                </c:pt>
                <c:pt idx="214">
                  <c:v>2570</c:v>
                </c:pt>
                <c:pt idx="215">
                  <c:v>2571</c:v>
                </c:pt>
                <c:pt idx="216">
                  <c:v>2572</c:v>
                </c:pt>
                <c:pt idx="217">
                  <c:v>2573</c:v>
                </c:pt>
                <c:pt idx="218">
                  <c:v>2574</c:v>
                </c:pt>
                <c:pt idx="219">
                  <c:v>2575</c:v>
                </c:pt>
                <c:pt idx="220">
                  <c:v>2576</c:v>
                </c:pt>
                <c:pt idx="221">
                  <c:v>2577</c:v>
                </c:pt>
                <c:pt idx="222">
                  <c:v>2578</c:v>
                </c:pt>
                <c:pt idx="223">
                  <c:v>2579</c:v>
                </c:pt>
                <c:pt idx="224">
                  <c:v>2580</c:v>
                </c:pt>
                <c:pt idx="225">
                  <c:v>2581</c:v>
                </c:pt>
                <c:pt idx="226">
                  <c:v>2582</c:v>
                </c:pt>
                <c:pt idx="227">
                  <c:v>2583</c:v>
                </c:pt>
                <c:pt idx="228">
                  <c:v>2584</c:v>
                </c:pt>
                <c:pt idx="229">
                  <c:v>2585</c:v>
                </c:pt>
                <c:pt idx="230">
                  <c:v>2586</c:v>
                </c:pt>
                <c:pt idx="231">
                  <c:v>2587</c:v>
                </c:pt>
                <c:pt idx="232">
                  <c:v>2588</c:v>
                </c:pt>
                <c:pt idx="233">
                  <c:v>2589</c:v>
                </c:pt>
                <c:pt idx="234">
                  <c:v>2590</c:v>
                </c:pt>
                <c:pt idx="235">
                  <c:v>2591</c:v>
                </c:pt>
                <c:pt idx="236">
                  <c:v>2592</c:v>
                </c:pt>
                <c:pt idx="237">
                  <c:v>2593</c:v>
                </c:pt>
                <c:pt idx="238">
                  <c:v>2594</c:v>
                </c:pt>
                <c:pt idx="239">
                  <c:v>2595</c:v>
                </c:pt>
                <c:pt idx="240">
                  <c:v>2596</c:v>
                </c:pt>
                <c:pt idx="241">
                  <c:v>2597</c:v>
                </c:pt>
                <c:pt idx="242">
                  <c:v>2598</c:v>
                </c:pt>
                <c:pt idx="243">
                  <c:v>2599</c:v>
                </c:pt>
                <c:pt idx="244">
                  <c:v>2600</c:v>
                </c:pt>
                <c:pt idx="245">
                  <c:v>2601</c:v>
                </c:pt>
                <c:pt idx="246">
                  <c:v>2602</c:v>
                </c:pt>
                <c:pt idx="247">
                  <c:v>2603</c:v>
                </c:pt>
                <c:pt idx="248">
                  <c:v>2604</c:v>
                </c:pt>
                <c:pt idx="249">
                  <c:v>2605</c:v>
                </c:pt>
                <c:pt idx="250">
                  <c:v>2606</c:v>
                </c:pt>
                <c:pt idx="251">
                  <c:v>2607</c:v>
                </c:pt>
                <c:pt idx="252">
                  <c:v>2608</c:v>
                </c:pt>
                <c:pt idx="253">
                  <c:v>2609</c:v>
                </c:pt>
                <c:pt idx="254">
                  <c:v>2610</c:v>
                </c:pt>
                <c:pt idx="255">
                  <c:v>2611</c:v>
                </c:pt>
                <c:pt idx="256">
                  <c:v>2612</c:v>
                </c:pt>
                <c:pt idx="257">
                  <c:v>2613</c:v>
                </c:pt>
                <c:pt idx="258">
                  <c:v>2614</c:v>
                </c:pt>
                <c:pt idx="259">
                  <c:v>2615</c:v>
                </c:pt>
                <c:pt idx="260">
                  <c:v>2616</c:v>
                </c:pt>
                <c:pt idx="261">
                  <c:v>2617</c:v>
                </c:pt>
                <c:pt idx="262">
                  <c:v>2618</c:v>
                </c:pt>
                <c:pt idx="263">
                  <c:v>2619</c:v>
                </c:pt>
                <c:pt idx="264">
                  <c:v>2620</c:v>
                </c:pt>
                <c:pt idx="265">
                  <c:v>2621</c:v>
                </c:pt>
                <c:pt idx="266">
                  <c:v>2622</c:v>
                </c:pt>
                <c:pt idx="267">
                  <c:v>2623</c:v>
                </c:pt>
                <c:pt idx="268">
                  <c:v>2624</c:v>
                </c:pt>
                <c:pt idx="269">
                  <c:v>2625</c:v>
                </c:pt>
                <c:pt idx="270">
                  <c:v>2626</c:v>
                </c:pt>
                <c:pt idx="271">
                  <c:v>2627</c:v>
                </c:pt>
                <c:pt idx="272">
                  <c:v>2628</c:v>
                </c:pt>
                <c:pt idx="273">
                  <c:v>2629</c:v>
                </c:pt>
                <c:pt idx="274">
                  <c:v>2630</c:v>
                </c:pt>
                <c:pt idx="275">
                  <c:v>2631</c:v>
                </c:pt>
                <c:pt idx="276">
                  <c:v>2632</c:v>
                </c:pt>
                <c:pt idx="277">
                  <c:v>2633</c:v>
                </c:pt>
                <c:pt idx="278">
                  <c:v>2634</c:v>
                </c:pt>
                <c:pt idx="279">
                  <c:v>2635</c:v>
                </c:pt>
                <c:pt idx="280">
                  <c:v>2636</c:v>
                </c:pt>
                <c:pt idx="281">
                  <c:v>2637</c:v>
                </c:pt>
                <c:pt idx="282">
                  <c:v>2638</c:v>
                </c:pt>
                <c:pt idx="283">
                  <c:v>2639</c:v>
                </c:pt>
                <c:pt idx="284">
                  <c:v>2640</c:v>
                </c:pt>
                <c:pt idx="285">
                  <c:v>2641</c:v>
                </c:pt>
                <c:pt idx="286">
                  <c:v>2642</c:v>
                </c:pt>
                <c:pt idx="287">
                  <c:v>2643</c:v>
                </c:pt>
                <c:pt idx="288">
                  <c:v>2644</c:v>
                </c:pt>
                <c:pt idx="289">
                  <c:v>2645</c:v>
                </c:pt>
                <c:pt idx="290">
                  <c:v>2646</c:v>
                </c:pt>
                <c:pt idx="291">
                  <c:v>2647</c:v>
                </c:pt>
                <c:pt idx="292">
                  <c:v>2648</c:v>
                </c:pt>
                <c:pt idx="293">
                  <c:v>2649</c:v>
                </c:pt>
                <c:pt idx="294">
                  <c:v>2650</c:v>
                </c:pt>
                <c:pt idx="295">
                  <c:v>2651</c:v>
                </c:pt>
                <c:pt idx="296">
                  <c:v>2652</c:v>
                </c:pt>
                <c:pt idx="297">
                  <c:v>2653</c:v>
                </c:pt>
                <c:pt idx="298">
                  <c:v>2654</c:v>
                </c:pt>
                <c:pt idx="299">
                  <c:v>2655</c:v>
                </c:pt>
                <c:pt idx="300">
                  <c:v>2656</c:v>
                </c:pt>
                <c:pt idx="301">
                  <c:v>2657</c:v>
                </c:pt>
                <c:pt idx="302">
                  <c:v>2658</c:v>
                </c:pt>
                <c:pt idx="303">
                  <c:v>2659</c:v>
                </c:pt>
                <c:pt idx="304">
                  <c:v>2660</c:v>
                </c:pt>
                <c:pt idx="305">
                  <c:v>2661</c:v>
                </c:pt>
                <c:pt idx="306">
                  <c:v>2662</c:v>
                </c:pt>
                <c:pt idx="307">
                  <c:v>2663</c:v>
                </c:pt>
                <c:pt idx="308">
                  <c:v>2664</c:v>
                </c:pt>
                <c:pt idx="309">
                  <c:v>2665</c:v>
                </c:pt>
                <c:pt idx="310">
                  <c:v>2666</c:v>
                </c:pt>
                <c:pt idx="311">
                  <c:v>2667</c:v>
                </c:pt>
                <c:pt idx="312">
                  <c:v>2668</c:v>
                </c:pt>
                <c:pt idx="313">
                  <c:v>2669</c:v>
                </c:pt>
                <c:pt idx="314">
                  <c:v>2670</c:v>
                </c:pt>
                <c:pt idx="315">
                  <c:v>2671</c:v>
                </c:pt>
                <c:pt idx="316">
                  <c:v>2672</c:v>
                </c:pt>
                <c:pt idx="317">
                  <c:v>2673</c:v>
                </c:pt>
                <c:pt idx="318">
                  <c:v>2674</c:v>
                </c:pt>
                <c:pt idx="319">
                  <c:v>2675</c:v>
                </c:pt>
                <c:pt idx="320">
                  <c:v>2676</c:v>
                </c:pt>
                <c:pt idx="321">
                  <c:v>2677</c:v>
                </c:pt>
                <c:pt idx="322">
                  <c:v>2678</c:v>
                </c:pt>
                <c:pt idx="323">
                  <c:v>2679</c:v>
                </c:pt>
                <c:pt idx="324">
                  <c:v>2680</c:v>
                </c:pt>
                <c:pt idx="325">
                  <c:v>2681</c:v>
                </c:pt>
                <c:pt idx="326">
                  <c:v>2682</c:v>
                </c:pt>
                <c:pt idx="327">
                  <c:v>2683</c:v>
                </c:pt>
                <c:pt idx="328">
                  <c:v>2684</c:v>
                </c:pt>
                <c:pt idx="329">
                  <c:v>2685</c:v>
                </c:pt>
                <c:pt idx="330">
                  <c:v>2686</c:v>
                </c:pt>
                <c:pt idx="331">
                  <c:v>2687</c:v>
                </c:pt>
                <c:pt idx="332">
                  <c:v>2688</c:v>
                </c:pt>
                <c:pt idx="333">
                  <c:v>2689</c:v>
                </c:pt>
                <c:pt idx="334">
                  <c:v>2690</c:v>
                </c:pt>
                <c:pt idx="335">
                  <c:v>2691</c:v>
                </c:pt>
                <c:pt idx="336">
                  <c:v>2692</c:v>
                </c:pt>
                <c:pt idx="337">
                  <c:v>2693</c:v>
                </c:pt>
                <c:pt idx="338">
                  <c:v>2694</c:v>
                </c:pt>
                <c:pt idx="339">
                  <c:v>2695</c:v>
                </c:pt>
                <c:pt idx="340">
                  <c:v>2696</c:v>
                </c:pt>
                <c:pt idx="341">
                  <c:v>2697</c:v>
                </c:pt>
                <c:pt idx="342">
                  <c:v>2698</c:v>
                </c:pt>
                <c:pt idx="343">
                  <c:v>2699</c:v>
                </c:pt>
                <c:pt idx="344">
                  <c:v>2700</c:v>
                </c:pt>
                <c:pt idx="345">
                  <c:v>2701</c:v>
                </c:pt>
                <c:pt idx="346">
                  <c:v>2702</c:v>
                </c:pt>
                <c:pt idx="347">
                  <c:v>2703</c:v>
                </c:pt>
                <c:pt idx="348">
                  <c:v>2704</c:v>
                </c:pt>
                <c:pt idx="349">
                  <c:v>2705</c:v>
                </c:pt>
                <c:pt idx="350">
                  <c:v>2706</c:v>
                </c:pt>
                <c:pt idx="351">
                  <c:v>2707</c:v>
                </c:pt>
                <c:pt idx="352">
                  <c:v>2708</c:v>
                </c:pt>
                <c:pt idx="353">
                  <c:v>2709</c:v>
                </c:pt>
                <c:pt idx="354">
                  <c:v>2710</c:v>
                </c:pt>
                <c:pt idx="355">
                  <c:v>2711</c:v>
                </c:pt>
                <c:pt idx="356">
                  <c:v>2712</c:v>
                </c:pt>
                <c:pt idx="357">
                  <c:v>2713</c:v>
                </c:pt>
                <c:pt idx="358">
                  <c:v>2714</c:v>
                </c:pt>
                <c:pt idx="359">
                  <c:v>2715</c:v>
                </c:pt>
                <c:pt idx="360">
                  <c:v>2716</c:v>
                </c:pt>
                <c:pt idx="361">
                  <c:v>2717</c:v>
                </c:pt>
                <c:pt idx="362">
                  <c:v>2718</c:v>
                </c:pt>
                <c:pt idx="363">
                  <c:v>2719</c:v>
                </c:pt>
                <c:pt idx="364">
                  <c:v>2720</c:v>
                </c:pt>
                <c:pt idx="365">
                  <c:v>2721</c:v>
                </c:pt>
                <c:pt idx="366">
                  <c:v>2722</c:v>
                </c:pt>
                <c:pt idx="367">
                  <c:v>2723</c:v>
                </c:pt>
                <c:pt idx="368">
                  <c:v>2724</c:v>
                </c:pt>
                <c:pt idx="369">
                  <c:v>2725</c:v>
                </c:pt>
                <c:pt idx="370">
                  <c:v>2726</c:v>
                </c:pt>
                <c:pt idx="371">
                  <c:v>2727</c:v>
                </c:pt>
                <c:pt idx="372">
                  <c:v>2728</c:v>
                </c:pt>
                <c:pt idx="373">
                  <c:v>2729</c:v>
                </c:pt>
                <c:pt idx="374">
                  <c:v>2730</c:v>
                </c:pt>
                <c:pt idx="375">
                  <c:v>2731</c:v>
                </c:pt>
                <c:pt idx="376">
                  <c:v>2732</c:v>
                </c:pt>
                <c:pt idx="377">
                  <c:v>2733</c:v>
                </c:pt>
                <c:pt idx="378">
                  <c:v>2734</c:v>
                </c:pt>
                <c:pt idx="379">
                  <c:v>2735</c:v>
                </c:pt>
                <c:pt idx="380">
                  <c:v>2736</c:v>
                </c:pt>
                <c:pt idx="381">
                  <c:v>2737</c:v>
                </c:pt>
                <c:pt idx="382">
                  <c:v>2738</c:v>
                </c:pt>
                <c:pt idx="383">
                  <c:v>2739</c:v>
                </c:pt>
                <c:pt idx="384">
                  <c:v>2740</c:v>
                </c:pt>
                <c:pt idx="385">
                  <c:v>2741</c:v>
                </c:pt>
                <c:pt idx="386">
                  <c:v>2742</c:v>
                </c:pt>
                <c:pt idx="387">
                  <c:v>2743</c:v>
                </c:pt>
                <c:pt idx="388">
                  <c:v>2744</c:v>
                </c:pt>
                <c:pt idx="389">
                  <c:v>2745</c:v>
                </c:pt>
                <c:pt idx="390">
                  <c:v>2746</c:v>
                </c:pt>
                <c:pt idx="391">
                  <c:v>2747</c:v>
                </c:pt>
                <c:pt idx="392">
                  <c:v>2748</c:v>
                </c:pt>
                <c:pt idx="393">
                  <c:v>2749</c:v>
                </c:pt>
                <c:pt idx="394">
                  <c:v>2750</c:v>
                </c:pt>
                <c:pt idx="395">
                  <c:v>2751</c:v>
                </c:pt>
                <c:pt idx="396">
                  <c:v>2752</c:v>
                </c:pt>
                <c:pt idx="397">
                  <c:v>2753</c:v>
                </c:pt>
                <c:pt idx="398">
                  <c:v>2754</c:v>
                </c:pt>
                <c:pt idx="399">
                  <c:v>2755</c:v>
                </c:pt>
                <c:pt idx="400">
                  <c:v>2756</c:v>
                </c:pt>
                <c:pt idx="401">
                  <c:v>2757</c:v>
                </c:pt>
                <c:pt idx="402">
                  <c:v>2758</c:v>
                </c:pt>
                <c:pt idx="403">
                  <c:v>2759</c:v>
                </c:pt>
                <c:pt idx="404">
                  <c:v>2760</c:v>
                </c:pt>
                <c:pt idx="405">
                  <c:v>2761</c:v>
                </c:pt>
                <c:pt idx="406">
                  <c:v>2762</c:v>
                </c:pt>
                <c:pt idx="407">
                  <c:v>2763</c:v>
                </c:pt>
                <c:pt idx="408">
                  <c:v>2764</c:v>
                </c:pt>
                <c:pt idx="409">
                  <c:v>2765</c:v>
                </c:pt>
                <c:pt idx="410">
                  <c:v>2766</c:v>
                </c:pt>
                <c:pt idx="411">
                  <c:v>2767</c:v>
                </c:pt>
                <c:pt idx="412">
                  <c:v>2768</c:v>
                </c:pt>
                <c:pt idx="413">
                  <c:v>2769</c:v>
                </c:pt>
                <c:pt idx="414">
                  <c:v>2770</c:v>
                </c:pt>
                <c:pt idx="415">
                  <c:v>2771</c:v>
                </c:pt>
                <c:pt idx="416">
                  <c:v>2772</c:v>
                </c:pt>
                <c:pt idx="417">
                  <c:v>2773</c:v>
                </c:pt>
                <c:pt idx="418">
                  <c:v>2774</c:v>
                </c:pt>
                <c:pt idx="419">
                  <c:v>2775</c:v>
                </c:pt>
                <c:pt idx="420">
                  <c:v>2776</c:v>
                </c:pt>
                <c:pt idx="421">
                  <c:v>2777</c:v>
                </c:pt>
                <c:pt idx="422">
                  <c:v>2778</c:v>
                </c:pt>
                <c:pt idx="423">
                  <c:v>2779</c:v>
                </c:pt>
                <c:pt idx="424">
                  <c:v>2780</c:v>
                </c:pt>
                <c:pt idx="425">
                  <c:v>2781</c:v>
                </c:pt>
                <c:pt idx="426">
                  <c:v>2782</c:v>
                </c:pt>
                <c:pt idx="427">
                  <c:v>2783</c:v>
                </c:pt>
                <c:pt idx="428">
                  <c:v>2784</c:v>
                </c:pt>
                <c:pt idx="429">
                  <c:v>2785</c:v>
                </c:pt>
                <c:pt idx="430">
                  <c:v>2786</c:v>
                </c:pt>
                <c:pt idx="431">
                  <c:v>2787</c:v>
                </c:pt>
                <c:pt idx="432">
                  <c:v>2788</c:v>
                </c:pt>
                <c:pt idx="433">
                  <c:v>2789</c:v>
                </c:pt>
                <c:pt idx="434">
                  <c:v>2790</c:v>
                </c:pt>
              </c:numCache>
            </c:numRef>
          </c:xVal>
          <c:yVal>
            <c:numRef>
              <c:f>Graph!$C$2358:$C$2790</c:f>
              <c:numCache>
                <c:formatCode>General</c:formatCode>
                <c:ptCount val="433"/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C3-4B54-9C4C-AC05B1E2717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Graph!$A$2357:$A$2791</c:f>
              <c:numCache>
                <c:formatCode>General</c:formatCode>
                <c:ptCount val="435"/>
                <c:pt idx="0">
                  <c:v>2356</c:v>
                </c:pt>
                <c:pt idx="1">
                  <c:v>2357</c:v>
                </c:pt>
                <c:pt idx="2">
                  <c:v>2358</c:v>
                </c:pt>
                <c:pt idx="3">
                  <c:v>2359</c:v>
                </c:pt>
                <c:pt idx="4">
                  <c:v>2360</c:v>
                </c:pt>
                <c:pt idx="5">
                  <c:v>2361</c:v>
                </c:pt>
                <c:pt idx="6">
                  <c:v>2362</c:v>
                </c:pt>
                <c:pt idx="7">
                  <c:v>2363</c:v>
                </c:pt>
                <c:pt idx="8">
                  <c:v>2364</c:v>
                </c:pt>
                <c:pt idx="9">
                  <c:v>2365</c:v>
                </c:pt>
                <c:pt idx="10">
                  <c:v>2366</c:v>
                </c:pt>
                <c:pt idx="11">
                  <c:v>2367</c:v>
                </c:pt>
                <c:pt idx="12">
                  <c:v>2368</c:v>
                </c:pt>
                <c:pt idx="13">
                  <c:v>2369</c:v>
                </c:pt>
                <c:pt idx="14">
                  <c:v>2370</c:v>
                </c:pt>
                <c:pt idx="15">
                  <c:v>2371</c:v>
                </c:pt>
                <c:pt idx="16">
                  <c:v>2372</c:v>
                </c:pt>
                <c:pt idx="17">
                  <c:v>2373</c:v>
                </c:pt>
                <c:pt idx="18">
                  <c:v>2374</c:v>
                </c:pt>
                <c:pt idx="19">
                  <c:v>2375</c:v>
                </c:pt>
                <c:pt idx="20">
                  <c:v>2376</c:v>
                </c:pt>
                <c:pt idx="21">
                  <c:v>2377</c:v>
                </c:pt>
                <c:pt idx="22">
                  <c:v>2378</c:v>
                </c:pt>
                <c:pt idx="23">
                  <c:v>2379</c:v>
                </c:pt>
                <c:pt idx="24">
                  <c:v>2380</c:v>
                </c:pt>
                <c:pt idx="25">
                  <c:v>2381</c:v>
                </c:pt>
                <c:pt idx="26">
                  <c:v>2382</c:v>
                </c:pt>
                <c:pt idx="27">
                  <c:v>2383</c:v>
                </c:pt>
                <c:pt idx="28">
                  <c:v>2384</c:v>
                </c:pt>
                <c:pt idx="29">
                  <c:v>2385</c:v>
                </c:pt>
                <c:pt idx="30">
                  <c:v>2386</c:v>
                </c:pt>
                <c:pt idx="31">
                  <c:v>2387</c:v>
                </c:pt>
                <c:pt idx="32">
                  <c:v>2388</c:v>
                </c:pt>
                <c:pt idx="33">
                  <c:v>2389</c:v>
                </c:pt>
                <c:pt idx="34">
                  <c:v>2390</c:v>
                </c:pt>
                <c:pt idx="35">
                  <c:v>2391</c:v>
                </c:pt>
                <c:pt idx="36">
                  <c:v>2392</c:v>
                </c:pt>
                <c:pt idx="37">
                  <c:v>2393</c:v>
                </c:pt>
                <c:pt idx="38">
                  <c:v>2394</c:v>
                </c:pt>
                <c:pt idx="39">
                  <c:v>2395</c:v>
                </c:pt>
                <c:pt idx="40">
                  <c:v>2396</c:v>
                </c:pt>
                <c:pt idx="41">
                  <c:v>2397</c:v>
                </c:pt>
                <c:pt idx="42">
                  <c:v>2398</c:v>
                </c:pt>
                <c:pt idx="43">
                  <c:v>2399</c:v>
                </c:pt>
                <c:pt idx="44">
                  <c:v>2400</c:v>
                </c:pt>
                <c:pt idx="45">
                  <c:v>2401</c:v>
                </c:pt>
                <c:pt idx="46">
                  <c:v>2402</c:v>
                </c:pt>
                <c:pt idx="47">
                  <c:v>2403</c:v>
                </c:pt>
                <c:pt idx="48">
                  <c:v>2404</c:v>
                </c:pt>
                <c:pt idx="49">
                  <c:v>2405</c:v>
                </c:pt>
                <c:pt idx="50">
                  <c:v>2406</c:v>
                </c:pt>
                <c:pt idx="51">
                  <c:v>2407</c:v>
                </c:pt>
                <c:pt idx="52">
                  <c:v>2408</c:v>
                </c:pt>
                <c:pt idx="53">
                  <c:v>2409</c:v>
                </c:pt>
                <c:pt idx="54">
                  <c:v>2410</c:v>
                </c:pt>
                <c:pt idx="55">
                  <c:v>2411</c:v>
                </c:pt>
                <c:pt idx="56">
                  <c:v>2412</c:v>
                </c:pt>
                <c:pt idx="57">
                  <c:v>2413</c:v>
                </c:pt>
                <c:pt idx="58">
                  <c:v>2414</c:v>
                </c:pt>
                <c:pt idx="59">
                  <c:v>2415</c:v>
                </c:pt>
                <c:pt idx="60">
                  <c:v>2416</c:v>
                </c:pt>
                <c:pt idx="61">
                  <c:v>2417</c:v>
                </c:pt>
                <c:pt idx="62">
                  <c:v>2418</c:v>
                </c:pt>
                <c:pt idx="63">
                  <c:v>2419</c:v>
                </c:pt>
                <c:pt idx="64">
                  <c:v>2420</c:v>
                </c:pt>
                <c:pt idx="65">
                  <c:v>2421</c:v>
                </c:pt>
                <c:pt idx="66">
                  <c:v>2422</c:v>
                </c:pt>
                <c:pt idx="67">
                  <c:v>2423</c:v>
                </c:pt>
                <c:pt idx="68">
                  <c:v>2424</c:v>
                </c:pt>
                <c:pt idx="69">
                  <c:v>2425</c:v>
                </c:pt>
                <c:pt idx="70">
                  <c:v>2426</c:v>
                </c:pt>
                <c:pt idx="71">
                  <c:v>2427</c:v>
                </c:pt>
                <c:pt idx="72">
                  <c:v>2428</c:v>
                </c:pt>
                <c:pt idx="73">
                  <c:v>2429</c:v>
                </c:pt>
                <c:pt idx="74">
                  <c:v>2430</c:v>
                </c:pt>
                <c:pt idx="75">
                  <c:v>2431</c:v>
                </c:pt>
                <c:pt idx="76">
                  <c:v>2432</c:v>
                </c:pt>
                <c:pt idx="77">
                  <c:v>2433</c:v>
                </c:pt>
                <c:pt idx="78">
                  <c:v>2434</c:v>
                </c:pt>
                <c:pt idx="79">
                  <c:v>2435</c:v>
                </c:pt>
                <c:pt idx="80">
                  <c:v>2436</c:v>
                </c:pt>
                <c:pt idx="81">
                  <c:v>2437</c:v>
                </c:pt>
                <c:pt idx="82">
                  <c:v>2438</c:v>
                </c:pt>
                <c:pt idx="83">
                  <c:v>2439</c:v>
                </c:pt>
                <c:pt idx="84">
                  <c:v>2440</c:v>
                </c:pt>
                <c:pt idx="85">
                  <c:v>2441</c:v>
                </c:pt>
                <c:pt idx="86">
                  <c:v>2442</c:v>
                </c:pt>
                <c:pt idx="87">
                  <c:v>2443</c:v>
                </c:pt>
                <c:pt idx="88">
                  <c:v>2444</c:v>
                </c:pt>
                <c:pt idx="89">
                  <c:v>2445</c:v>
                </c:pt>
                <c:pt idx="90">
                  <c:v>2446</c:v>
                </c:pt>
                <c:pt idx="91">
                  <c:v>2447</c:v>
                </c:pt>
                <c:pt idx="92">
                  <c:v>2448</c:v>
                </c:pt>
                <c:pt idx="93">
                  <c:v>2449</c:v>
                </c:pt>
                <c:pt idx="94">
                  <c:v>2450</c:v>
                </c:pt>
                <c:pt idx="95">
                  <c:v>2451</c:v>
                </c:pt>
                <c:pt idx="96">
                  <c:v>2452</c:v>
                </c:pt>
                <c:pt idx="97">
                  <c:v>2453</c:v>
                </c:pt>
                <c:pt idx="98">
                  <c:v>2454</c:v>
                </c:pt>
                <c:pt idx="99">
                  <c:v>2455</c:v>
                </c:pt>
                <c:pt idx="100">
                  <c:v>2456</c:v>
                </c:pt>
                <c:pt idx="101">
                  <c:v>2457</c:v>
                </c:pt>
                <c:pt idx="102">
                  <c:v>2458</c:v>
                </c:pt>
                <c:pt idx="103">
                  <c:v>2459</c:v>
                </c:pt>
                <c:pt idx="104">
                  <c:v>2460</c:v>
                </c:pt>
                <c:pt idx="105">
                  <c:v>2461</c:v>
                </c:pt>
                <c:pt idx="106">
                  <c:v>2462</c:v>
                </c:pt>
                <c:pt idx="107">
                  <c:v>2463</c:v>
                </c:pt>
                <c:pt idx="108">
                  <c:v>2464</c:v>
                </c:pt>
                <c:pt idx="109">
                  <c:v>2465</c:v>
                </c:pt>
                <c:pt idx="110">
                  <c:v>2466</c:v>
                </c:pt>
                <c:pt idx="111">
                  <c:v>2467</c:v>
                </c:pt>
                <c:pt idx="112">
                  <c:v>2468</c:v>
                </c:pt>
                <c:pt idx="113">
                  <c:v>2469</c:v>
                </c:pt>
                <c:pt idx="114">
                  <c:v>2470</c:v>
                </c:pt>
                <c:pt idx="115">
                  <c:v>2471</c:v>
                </c:pt>
                <c:pt idx="116">
                  <c:v>2472</c:v>
                </c:pt>
                <c:pt idx="117">
                  <c:v>2473</c:v>
                </c:pt>
                <c:pt idx="118">
                  <c:v>2474</c:v>
                </c:pt>
                <c:pt idx="119">
                  <c:v>2475</c:v>
                </c:pt>
                <c:pt idx="120">
                  <c:v>2476</c:v>
                </c:pt>
                <c:pt idx="121">
                  <c:v>2477</c:v>
                </c:pt>
                <c:pt idx="122">
                  <c:v>2478</c:v>
                </c:pt>
                <c:pt idx="123">
                  <c:v>2479</c:v>
                </c:pt>
                <c:pt idx="124">
                  <c:v>2480</c:v>
                </c:pt>
                <c:pt idx="125">
                  <c:v>2481</c:v>
                </c:pt>
                <c:pt idx="126">
                  <c:v>2482</c:v>
                </c:pt>
                <c:pt idx="127">
                  <c:v>2483</c:v>
                </c:pt>
                <c:pt idx="128">
                  <c:v>2484</c:v>
                </c:pt>
                <c:pt idx="129">
                  <c:v>2485</c:v>
                </c:pt>
                <c:pt idx="130">
                  <c:v>2486</c:v>
                </c:pt>
                <c:pt idx="131">
                  <c:v>2487</c:v>
                </c:pt>
                <c:pt idx="132">
                  <c:v>2488</c:v>
                </c:pt>
                <c:pt idx="133">
                  <c:v>2489</c:v>
                </c:pt>
                <c:pt idx="134">
                  <c:v>2490</c:v>
                </c:pt>
                <c:pt idx="135">
                  <c:v>2491</c:v>
                </c:pt>
                <c:pt idx="136">
                  <c:v>2492</c:v>
                </c:pt>
                <c:pt idx="137">
                  <c:v>2493</c:v>
                </c:pt>
                <c:pt idx="138">
                  <c:v>2494</c:v>
                </c:pt>
                <c:pt idx="139">
                  <c:v>2495</c:v>
                </c:pt>
                <c:pt idx="140">
                  <c:v>2496</c:v>
                </c:pt>
                <c:pt idx="141">
                  <c:v>2497</c:v>
                </c:pt>
                <c:pt idx="142">
                  <c:v>2498</c:v>
                </c:pt>
                <c:pt idx="143">
                  <c:v>2499</c:v>
                </c:pt>
                <c:pt idx="144">
                  <c:v>2500</c:v>
                </c:pt>
                <c:pt idx="145">
                  <c:v>2501</c:v>
                </c:pt>
                <c:pt idx="146">
                  <c:v>2502</c:v>
                </c:pt>
                <c:pt idx="147">
                  <c:v>2503</c:v>
                </c:pt>
                <c:pt idx="148">
                  <c:v>2504</c:v>
                </c:pt>
                <c:pt idx="149">
                  <c:v>2505</c:v>
                </c:pt>
                <c:pt idx="150">
                  <c:v>2506</c:v>
                </c:pt>
                <c:pt idx="151">
                  <c:v>2507</c:v>
                </c:pt>
                <c:pt idx="152">
                  <c:v>2508</c:v>
                </c:pt>
                <c:pt idx="153">
                  <c:v>2509</c:v>
                </c:pt>
                <c:pt idx="154">
                  <c:v>2510</c:v>
                </c:pt>
                <c:pt idx="155">
                  <c:v>2511</c:v>
                </c:pt>
                <c:pt idx="156">
                  <c:v>2512</c:v>
                </c:pt>
                <c:pt idx="157">
                  <c:v>2513</c:v>
                </c:pt>
                <c:pt idx="158">
                  <c:v>2514</c:v>
                </c:pt>
                <c:pt idx="159">
                  <c:v>2515</c:v>
                </c:pt>
                <c:pt idx="160">
                  <c:v>2516</c:v>
                </c:pt>
                <c:pt idx="161">
                  <c:v>2517</c:v>
                </c:pt>
                <c:pt idx="162">
                  <c:v>2518</c:v>
                </c:pt>
                <c:pt idx="163">
                  <c:v>2519</c:v>
                </c:pt>
                <c:pt idx="164">
                  <c:v>2520</c:v>
                </c:pt>
                <c:pt idx="165">
                  <c:v>2521</c:v>
                </c:pt>
                <c:pt idx="166">
                  <c:v>2522</c:v>
                </c:pt>
                <c:pt idx="167">
                  <c:v>2523</c:v>
                </c:pt>
                <c:pt idx="168">
                  <c:v>2524</c:v>
                </c:pt>
                <c:pt idx="169">
                  <c:v>2525</c:v>
                </c:pt>
                <c:pt idx="170">
                  <c:v>2526</c:v>
                </c:pt>
                <c:pt idx="171">
                  <c:v>2527</c:v>
                </c:pt>
                <c:pt idx="172">
                  <c:v>2528</c:v>
                </c:pt>
                <c:pt idx="173">
                  <c:v>2529</c:v>
                </c:pt>
                <c:pt idx="174">
                  <c:v>2530</c:v>
                </c:pt>
                <c:pt idx="175">
                  <c:v>2531</c:v>
                </c:pt>
                <c:pt idx="176">
                  <c:v>2532</c:v>
                </c:pt>
                <c:pt idx="177">
                  <c:v>2533</c:v>
                </c:pt>
                <c:pt idx="178">
                  <c:v>2534</c:v>
                </c:pt>
                <c:pt idx="179">
                  <c:v>2535</c:v>
                </c:pt>
                <c:pt idx="180">
                  <c:v>2536</c:v>
                </c:pt>
                <c:pt idx="181">
                  <c:v>2537</c:v>
                </c:pt>
                <c:pt idx="182">
                  <c:v>2538</c:v>
                </c:pt>
                <c:pt idx="183">
                  <c:v>2539</c:v>
                </c:pt>
                <c:pt idx="184">
                  <c:v>2540</c:v>
                </c:pt>
                <c:pt idx="185">
                  <c:v>2541</c:v>
                </c:pt>
                <c:pt idx="186">
                  <c:v>2542</c:v>
                </c:pt>
                <c:pt idx="187">
                  <c:v>2543</c:v>
                </c:pt>
                <c:pt idx="188">
                  <c:v>2544</c:v>
                </c:pt>
                <c:pt idx="189">
                  <c:v>2545</c:v>
                </c:pt>
                <c:pt idx="190">
                  <c:v>2546</c:v>
                </c:pt>
                <c:pt idx="191">
                  <c:v>2547</c:v>
                </c:pt>
                <c:pt idx="192">
                  <c:v>2548</c:v>
                </c:pt>
                <c:pt idx="193">
                  <c:v>2549</c:v>
                </c:pt>
                <c:pt idx="194">
                  <c:v>2550</c:v>
                </c:pt>
                <c:pt idx="195">
                  <c:v>2551</c:v>
                </c:pt>
                <c:pt idx="196">
                  <c:v>2552</c:v>
                </c:pt>
                <c:pt idx="197">
                  <c:v>2553</c:v>
                </c:pt>
                <c:pt idx="198">
                  <c:v>2554</c:v>
                </c:pt>
                <c:pt idx="199">
                  <c:v>2555</c:v>
                </c:pt>
                <c:pt idx="200">
                  <c:v>2556</c:v>
                </c:pt>
                <c:pt idx="201">
                  <c:v>2557</c:v>
                </c:pt>
                <c:pt idx="202">
                  <c:v>2558</c:v>
                </c:pt>
                <c:pt idx="203">
                  <c:v>2559</c:v>
                </c:pt>
                <c:pt idx="204">
                  <c:v>2560</c:v>
                </c:pt>
                <c:pt idx="205">
                  <c:v>2561</c:v>
                </c:pt>
                <c:pt idx="206">
                  <c:v>2562</c:v>
                </c:pt>
                <c:pt idx="207">
                  <c:v>2563</c:v>
                </c:pt>
                <c:pt idx="208">
                  <c:v>2564</c:v>
                </c:pt>
                <c:pt idx="209">
                  <c:v>2565</c:v>
                </c:pt>
                <c:pt idx="210">
                  <c:v>2566</c:v>
                </c:pt>
                <c:pt idx="211">
                  <c:v>2567</c:v>
                </c:pt>
                <c:pt idx="212">
                  <c:v>2568</c:v>
                </c:pt>
                <c:pt idx="213">
                  <c:v>2569</c:v>
                </c:pt>
                <c:pt idx="214">
                  <c:v>2570</c:v>
                </c:pt>
                <c:pt idx="215">
                  <c:v>2571</c:v>
                </c:pt>
                <c:pt idx="216">
                  <c:v>2572</c:v>
                </c:pt>
                <c:pt idx="217">
                  <c:v>2573</c:v>
                </c:pt>
                <c:pt idx="218">
                  <c:v>2574</c:v>
                </c:pt>
                <c:pt idx="219">
                  <c:v>2575</c:v>
                </c:pt>
                <c:pt idx="220">
                  <c:v>2576</c:v>
                </c:pt>
                <c:pt idx="221">
                  <c:v>2577</c:v>
                </c:pt>
                <c:pt idx="222">
                  <c:v>2578</c:v>
                </c:pt>
                <c:pt idx="223">
                  <c:v>2579</c:v>
                </c:pt>
                <c:pt idx="224">
                  <c:v>2580</c:v>
                </c:pt>
                <c:pt idx="225">
                  <c:v>2581</c:v>
                </c:pt>
                <c:pt idx="226">
                  <c:v>2582</c:v>
                </c:pt>
                <c:pt idx="227">
                  <c:v>2583</c:v>
                </c:pt>
                <c:pt idx="228">
                  <c:v>2584</c:v>
                </c:pt>
                <c:pt idx="229">
                  <c:v>2585</c:v>
                </c:pt>
                <c:pt idx="230">
                  <c:v>2586</c:v>
                </c:pt>
                <c:pt idx="231">
                  <c:v>2587</c:v>
                </c:pt>
                <c:pt idx="232">
                  <c:v>2588</c:v>
                </c:pt>
                <c:pt idx="233">
                  <c:v>2589</c:v>
                </c:pt>
                <c:pt idx="234">
                  <c:v>2590</c:v>
                </c:pt>
                <c:pt idx="235">
                  <c:v>2591</c:v>
                </c:pt>
                <c:pt idx="236">
                  <c:v>2592</c:v>
                </c:pt>
                <c:pt idx="237">
                  <c:v>2593</c:v>
                </c:pt>
                <c:pt idx="238">
                  <c:v>2594</c:v>
                </c:pt>
                <c:pt idx="239">
                  <c:v>2595</c:v>
                </c:pt>
                <c:pt idx="240">
                  <c:v>2596</c:v>
                </c:pt>
                <c:pt idx="241">
                  <c:v>2597</c:v>
                </c:pt>
                <c:pt idx="242">
                  <c:v>2598</c:v>
                </c:pt>
                <c:pt idx="243">
                  <c:v>2599</c:v>
                </c:pt>
                <c:pt idx="244">
                  <c:v>2600</c:v>
                </c:pt>
                <c:pt idx="245">
                  <c:v>2601</c:v>
                </c:pt>
                <c:pt idx="246">
                  <c:v>2602</c:v>
                </c:pt>
                <c:pt idx="247">
                  <c:v>2603</c:v>
                </c:pt>
                <c:pt idx="248">
                  <c:v>2604</c:v>
                </c:pt>
                <c:pt idx="249">
                  <c:v>2605</c:v>
                </c:pt>
                <c:pt idx="250">
                  <c:v>2606</c:v>
                </c:pt>
                <c:pt idx="251">
                  <c:v>2607</c:v>
                </c:pt>
                <c:pt idx="252">
                  <c:v>2608</c:v>
                </c:pt>
                <c:pt idx="253">
                  <c:v>2609</c:v>
                </c:pt>
                <c:pt idx="254">
                  <c:v>2610</c:v>
                </c:pt>
                <c:pt idx="255">
                  <c:v>2611</c:v>
                </c:pt>
                <c:pt idx="256">
                  <c:v>2612</c:v>
                </c:pt>
                <c:pt idx="257">
                  <c:v>2613</c:v>
                </c:pt>
                <c:pt idx="258">
                  <c:v>2614</c:v>
                </c:pt>
                <c:pt idx="259">
                  <c:v>2615</c:v>
                </c:pt>
                <c:pt idx="260">
                  <c:v>2616</c:v>
                </c:pt>
                <c:pt idx="261">
                  <c:v>2617</c:v>
                </c:pt>
                <c:pt idx="262">
                  <c:v>2618</c:v>
                </c:pt>
                <c:pt idx="263">
                  <c:v>2619</c:v>
                </c:pt>
                <c:pt idx="264">
                  <c:v>2620</c:v>
                </c:pt>
                <c:pt idx="265">
                  <c:v>2621</c:v>
                </c:pt>
                <c:pt idx="266">
                  <c:v>2622</c:v>
                </c:pt>
                <c:pt idx="267">
                  <c:v>2623</c:v>
                </c:pt>
                <c:pt idx="268">
                  <c:v>2624</c:v>
                </c:pt>
                <c:pt idx="269">
                  <c:v>2625</c:v>
                </c:pt>
                <c:pt idx="270">
                  <c:v>2626</c:v>
                </c:pt>
                <c:pt idx="271">
                  <c:v>2627</c:v>
                </c:pt>
                <c:pt idx="272">
                  <c:v>2628</c:v>
                </c:pt>
                <c:pt idx="273">
                  <c:v>2629</c:v>
                </c:pt>
                <c:pt idx="274">
                  <c:v>2630</c:v>
                </c:pt>
                <c:pt idx="275">
                  <c:v>2631</c:v>
                </c:pt>
                <c:pt idx="276">
                  <c:v>2632</c:v>
                </c:pt>
                <c:pt idx="277">
                  <c:v>2633</c:v>
                </c:pt>
                <c:pt idx="278">
                  <c:v>2634</c:v>
                </c:pt>
                <c:pt idx="279">
                  <c:v>2635</c:v>
                </c:pt>
                <c:pt idx="280">
                  <c:v>2636</c:v>
                </c:pt>
                <c:pt idx="281">
                  <c:v>2637</c:v>
                </c:pt>
                <c:pt idx="282">
                  <c:v>2638</c:v>
                </c:pt>
                <c:pt idx="283">
                  <c:v>2639</c:v>
                </c:pt>
                <c:pt idx="284">
                  <c:v>2640</c:v>
                </c:pt>
                <c:pt idx="285">
                  <c:v>2641</c:v>
                </c:pt>
                <c:pt idx="286">
                  <c:v>2642</c:v>
                </c:pt>
                <c:pt idx="287">
                  <c:v>2643</c:v>
                </c:pt>
                <c:pt idx="288">
                  <c:v>2644</c:v>
                </c:pt>
                <c:pt idx="289">
                  <c:v>2645</c:v>
                </c:pt>
                <c:pt idx="290">
                  <c:v>2646</c:v>
                </c:pt>
                <c:pt idx="291">
                  <c:v>2647</c:v>
                </c:pt>
                <c:pt idx="292">
                  <c:v>2648</c:v>
                </c:pt>
                <c:pt idx="293">
                  <c:v>2649</c:v>
                </c:pt>
                <c:pt idx="294">
                  <c:v>2650</c:v>
                </c:pt>
                <c:pt idx="295">
                  <c:v>2651</c:v>
                </c:pt>
                <c:pt idx="296">
                  <c:v>2652</c:v>
                </c:pt>
                <c:pt idx="297">
                  <c:v>2653</c:v>
                </c:pt>
                <c:pt idx="298">
                  <c:v>2654</c:v>
                </c:pt>
                <c:pt idx="299">
                  <c:v>2655</c:v>
                </c:pt>
                <c:pt idx="300">
                  <c:v>2656</c:v>
                </c:pt>
                <c:pt idx="301">
                  <c:v>2657</c:v>
                </c:pt>
                <c:pt idx="302">
                  <c:v>2658</c:v>
                </c:pt>
                <c:pt idx="303">
                  <c:v>2659</c:v>
                </c:pt>
                <c:pt idx="304">
                  <c:v>2660</c:v>
                </c:pt>
                <c:pt idx="305">
                  <c:v>2661</c:v>
                </c:pt>
                <c:pt idx="306">
                  <c:v>2662</c:v>
                </c:pt>
                <c:pt idx="307">
                  <c:v>2663</c:v>
                </c:pt>
                <c:pt idx="308">
                  <c:v>2664</c:v>
                </c:pt>
                <c:pt idx="309">
                  <c:v>2665</c:v>
                </c:pt>
                <c:pt idx="310">
                  <c:v>2666</c:v>
                </c:pt>
                <c:pt idx="311">
                  <c:v>2667</c:v>
                </c:pt>
                <c:pt idx="312">
                  <c:v>2668</c:v>
                </c:pt>
                <c:pt idx="313">
                  <c:v>2669</c:v>
                </c:pt>
                <c:pt idx="314">
                  <c:v>2670</c:v>
                </c:pt>
                <c:pt idx="315">
                  <c:v>2671</c:v>
                </c:pt>
                <c:pt idx="316">
                  <c:v>2672</c:v>
                </c:pt>
                <c:pt idx="317">
                  <c:v>2673</c:v>
                </c:pt>
                <c:pt idx="318">
                  <c:v>2674</c:v>
                </c:pt>
                <c:pt idx="319">
                  <c:v>2675</c:v>
                </c:pt>
                <c:pt idx="320">
                  <c:v>2676</c:v>
                </c:pt>
                <c:pt idx="321">
                  <c:v>2677</c:v>
                </c:pt>
                <c:pt idx="322">
                  <c:v>2678</c:v>
                </c:pt>
                <c:pt idx="323">
                  <c:v>2679</c:v>
                </c:pt>
                <c:pt idx="324">
                  <c:v>2680</c:v>
                </c:pt>
                <c:pt idx="325">
                  <c:v>2681</c:v>
                </c:pt>
                <c:pt idx="326">
                  <c:v>2682</c:v>
                </c:pt>
                <c:pt idx="327">
                  <c:v>2683</c:v>
                </c:pt>
                <c:pt idx="328">
                  <c:v>2684</c:v>
                </c:pt>
                <c:pt idx="329">
                  <c:v>2685</c:v>
                </c:pt>
                <c:pt idx="330">
                  <c:v>2686</c:v>
                </c:pt>
                <c:pt idx="331">
                  <c:v>2687</c:v>
                </c:pt>
                <c:pt idx="332">
                  <c:v>2688</c:v>
                </c:pt>
                <c:pt idx="333">
                  <c:v>2689</c:v>
                </c:pt>
                <c:pt idx="334">
                  <c:v>2690</c:v>
                </c:pt>
                <c:pt idx="335">
                  <c:v>2691</c:v>
                </c:pt>
                <c:pt idx="336">
                  <c:v>2692</c:v>
                </c:pt>
                <c:pt idx="337">
                  <c:v>2693</c:v>
                </c:pt>
                <c:pt idx="338">
                  <c:v>2694</c:v>
                </c:pt>
                <c:pt idx="339">
                  <c:v>2695</c:v>
                </c:pt>
                <c:pt idx="340">
                  <c:v>2696</c:v>
                </c:pt>
                <c:pt idx="341">
                  <c:v>2697</c:v>
                </c:pt>
                <c:pt idx="342">
                  <c:v>2698</c:v>
                </c:pt>
                <c:pt idx="343">
                  <c:v>2699</c:v>
                </c:pt>
                <c:pt idx="344">
                  <c:v>2700</c:v>
                </c:pt>
                <c:pt idx="345">
                  <c:v>2701</c:v>
                </c:pt>
                <c:pt idx="346">
                  <c:v>2702</c:v>
                </c:pt>
                <c:pt idx="347">
                  <c:v>2703</c:v>
                </c:pt>
                <c:pt idx="348">
                  <c:v>2704</c:v>
                </c:pt>
                <c:pt idx="349">
                  <c:v>2705</c:v>
                </c:pt>
                <c:pt idx="350">
                  <c:v>2706</c:v>
                </c:pt>
                <c:pt idx="351">
                  <c:v>2707</c:v>
                </c:pt>
                <c:pt idx="352">
                  <c:v>2708</c:v>
                </c:pt>
                <c:pt idx="353">
                  <c:v>2709</c:v>
                </c:pt>
                <c:pt idx="354">
                  <c:v>2710</c:v>
                </c:pt>
                <c:pt idx="355">
                  <c:v>2711</c:v>
                </c:pt>
                <c:pt idx="356">
                  <c:v>2712</c:v>
                </c:pt>
                <c:pt idx="357">
                  <c:v>2713</c:v>
                </c:pt>
                <c:pt idx="358">
                  <c:v>2714</c:v>
                </c:pt>
                <c:pt idx="359">
                  <c:v>2715</c:v>
                </c:pt>
                <c:pt idx="360">
                  <c:v>2716</c:v>
                </c:pt>
                <c:pt idx="361">
                  <c:v>2717</c:v>
                </c:pt>
                <c:pt idx="362">
                  <c:v>2718</c:v>
                </c:pt>
                <c:pt idx="363">
                  <c:v>2719</c:v>
                </c:pt>
                <c:pt idx="364">
                  <c:v>2720</c:v>
                </c:pt>
                <c:pt idx="365">
                  <c:v>2721</c:v>
                </c:pt>
                <c:pt idx="366">
                  <c:v>2722</c:v>
                </c:pt>
                <c:pt idx="367">
                  <c:v>2723</c:v>
                </c:pt>
                <c:pt idx="368">
                  <c:v>2724</c:v>
                </c:pt>
                <c:pt idx="369">
                  <c:v>2725</c:v>
                </c:pt>
                <c:pt idx="370">
                  <c:v>2726</c:v>
                </c:pt>
                <c:pt idx="371">
                  <c:v>2727</c:v>
                </c:pt>
                <c:pt idx="372">
                  <c:v>2728</c:v>
                </c:pt>
                <c:pt idx="373">
                  <c:v>2729</c:v>
                </c:pt>
                <c:pt idx="374">
                  <c:v>2730</c:v>
                </c:pt>
                <c:pt idx="375">
                  <c:v>2731</c:v>
                </c:pt>
                <c:pt idx="376">
                  <c:v>2732</c:v>
                </c:pt>
                <c:pt idx="377">
                  <c:v>2733</c:v>
                </c:pt>
                <c:pt idx="378">
                  <c:v>2734</c:v>
                </c:pt>
                <c:pt idx="379">
                  <c:v>2735</c:v>
                </c:pt>
                <c:pt idx="380">
                  <c:v>2736</c:v>
                </c:pt>
                <c:pt idx="381">
                  <c:v>2737</c:v>
                </c:pt>
                <c:pt idx="382">
                  <c:v>2738</c:v>
                </c:pt>
                <c:pt idx="383">
                  <c:v>2739</c:v>
                </c:pt>
                <c:pt idx="384">
                  <c:v>2740</c:v>
                </c:pt>
                <c:pt idx="385">
                  <c:v>2741</c:v>
                </c:pt>
                <c:pt idx="386">
                  <c:v>2742</c:v>
                </c:pt>
                <c:pt idx="387">
                  <c:v>2743</c:v>
                </c:pt>
                <c:pt idx="388">
                  <c:v>2744</c:v>
                </c:pt>
                <c:pt idx="389">
                  <c:v>2745</c:v>
                </c:pt>
                <c:pt idx="390">
                  <c:v>2746</c:v>
                </c:pt>
                <c:pt idx="391">
                  <c:v>2747</c:v>
                </c:pt>
                <c:pt idx="392">
                  <c:v>2748</c:v>
                </c:pt>
                <c:pt idx="393">
                  <c:v>2749</c:v>
                </c:pt>
                <c:pt idx="394">
                  <c:v>2750</c:v>
                </c:pt>
                <c:pt idx="395">
                  <c:v>2751</c:v>
                </c:pt>
                <c:pt idx="396">
                  <c:v>2752</c:v>
                </c:pt>
                <c:pt idx="397">
                  <c:v>2753</c:v>
                </c:pt>
                <c:pt idx="398">
                  <c:v>2754</c:v>
                </c:pt>
                <c:pt idx="399">
                  <c:v>2755</c:v>
                </c:pt>
                <c:pt idx="400">
                  <c:v>2756</c:v>
                </c:pt>
                <c:pt idx="401">
                  <c:v>2757</c:v>
                </c:pt>
                <c:pt idx="402">
                  <c:v>2758</c:v>
                </c:pt>
                <c:pt idx="403">
                  <c:v>2759</c:v>
                </c:pt>
                <c:pt idx="404">
                  <c:v>2760</c:v>
                </c:pt>
                <c:pt idx="405">
                  <c:v>2761</c:v>
                </c:pt>
                <c:pt idx="406">
                  <c:v>2762</c:v>
                </c:pt>
                <c:pt idx="407">
                  <c:v>2763</c:v>
                </c:pt>
                <c:pt idx="408">
                  <c:v>2764</c:v>
                </c:pt>
                <c:pt idx="409">
                  <c:v>2765</c:v>
                </c:pt>
                <c:pt idx="410">
                  <c:v>2766</c:v>
                </c:pt>
                <c:pt idx="411">
                  <c:v>2767</c:v>
                </c:pt>
                <c:pt idx="412">
                  <c:v>2768</c:v>
                </c:pt>
                <c:pt idx="413">
                  <c:v>2769</c:v>
                </c:pt>
                <c:pt idx="414">
                  <c:v>2770</c:v>
                </c:pt>
                <c:pt idx="415">
                  <c:v>2771</c:v>
                </c:pt>
                <c:pt idx="416">
                  <c:v>2772</c:v>
                </c:pt>
                <c:pt idx="417">
                  <c:v>2773</c:v>
                </c:pt>
                <c:pt idx="418">
                  <c:v>2774</c:v>
                </c:pt>
                <c:pt idx="419">
                  <c:v>2775</c:v>
                </c:pt>
                <c:pt idx="420">
                  <c:v>2776</c:v>
                </c:pt>
                <c:pt idx="421">
                  <c:v>2777</c:v>
                </c:pt>
                <c:pt idx="422">
                  <c:v>2778</c:v>
                </c:pt>
                <c:pt idx="423">
                  <c:v>2779</c:v>
                </c:pt>
                <c:pt idx="424">
                  <c:v>2780</c:v>
                </c:pt>
                <c:pt idx="425">
                  <c:v>2781</c:v>
                </c:pt>
                <c:pt idx="426">
                  <c:v>2782</c:v>
                </c:pt>
                <c:pt idx="427">
                  <c:v>2783</c:v>
                </c:pt>
                <c:pt idx="428">
                  <c:v>2784</c:v>
                </c:pt>
                <c:pt idx="429">
                  <c:v>2785</c:v>
                </c:pt>
                <c:pt idx="430">
                  <c:v>2786</c:v>
                </c:pt>
                <c:pt idx="431">
                  <c:v>2787</c:v>
                </c:pt>
                <c:pt idx="432">
                  <c:v>2788</c:v>
                </c:pt>
                <c:pt idx="433">
                  <c:v>2789</c:v>
                </c:pt>
                <c:pt idx="434">
                  <c:v>2790</c:v>
                </c:pt>
              </c:numCache>
            </c:numRef>
          </c:xVal>
          <c:yVal>
            <c:numRef>
              <c:f>Graph!$E$2358:$E$2790</c:f>
              <c:numCache>
                <c:formatCode>General</c:formatCode>
                <c:ptCount val="433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C3-4B54-9C4C-AC05B1E2717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Graph!$A$2357:$A$2791</c:f>
              <c:numCache>
                <c:formatCode>General</c:formatCode>
                <c:ptCount val="435"/>
                <c:pt idx="0">
                  <c:v>2356</c:v>
                </c:pt>
                <c:pt idx="1">
                  <c:v>2357</c:v>
                </c:pt>
                <c:pt idx="2">
                  <c:v>2358</c:v>
                </c:pt>
                <c:pt idx="3">
                  <c:v>2359</c:v>
                </c:pt>
                <c:pt idx="4">
                  <c:v>2360</c:v>
                </c:pt>
                <c:pt idx="5">
                  <c:v>2361</c:v>
                </c:pt>
                <c:pt idx="6">
                  <c:v>2362</c:v>
                </c:pt>
                <c:pt idx="7">
                  <c:v>2363</c:v>
                </c:pt>
                <c:pt idx="8">
                  <c:v>2364</c:v>
                </c:pt>
                <c:pt idx="9">
                  <c:v>2365</c:v>
                </c:pt>
                <c:pt idx="10">
                  <c:v>2366</c:v>
                </c:pt>
                <c:pt idx="11">
                  <c:v>2367</c:v>
                </c:pt>
                <c:pt idx="12">
                  <c:v>2368</c:v>
                </c:pt>
                <c:pt idx="13">
                  <c:v>2369</c:v>
                </c:pt>
                <c:pt idx="14">
                  <c:v>2370</c:v>
                </c:pt>
                <c:pt idx="15">
                  <c:v>2371</c:v>
                </c:pt>
                <c:pt idx="16">
                  <c:v>2372</c:v>
                </c:pt>
                <c:pt idx="17">
                  <c:v>2373</c:v>
                </c:pt>
                <c:pt idx="18">
                  <c:v>2374</c:v>
                </c:pt>
                <c:pt idx="19">
                  <c:v>2375</c:v>
                </c:pt>
                <c:pt idx="20">
                  <c:v>2376</c:v>
                </c:pt>
                <c:pt idx="21">
                  <c:v>2377</c:v>
                </c:pt>
                <c:pt idx="22">
                  <c:v>2378</c:v>
                </c:pt>
                <c:pt idx="23">
                  <c:v>2379</c:v>
                </c:pt>
                <c:pt idx="24">
                  <c:v>2380</c:v>
                </c:pt>
                <c:pt idx="25">
                  <c:v>2381</c:v>
                </c:pt>
                <c:pt idx="26">
                  <c:v>2382</c:v>
                </c:pt>
                <c:pt idx="27">
                  <c:v>2383</c:v>
                </c:pt>
                <c:pt idx="28">
                  <c:v>2384</c:v>
                </c:pt>
                <c:pt idx="29">
                  <c:v>2385</c:v>
                </c:pt>
                <c:pt idx="30">
                  <c:v>2386</c:v>
                </c:pt>
                <c:pt idx="31">
                  <c:v>2387</c:v>
                </c:pt>
                <c:pt idx="32">
                  <c:v>2388</c:v>
                </c:pt>
                <c:pt idx="33">
                  <c:v>2389</c:v>
                </c:pt>
                <c:pt idx="34">
                  <c:v>2390</c:v>
                </c:pt>
                <c:pt idx="35">
                  <c:v>2391</c:v>
                </c:pt>
                <c:pt idx="36">
                  <c:v>2392</c:v>
                </c:pt>
                <c:pt idx="37">
                  <c:v>2393</c:v>
                </c:pt>
                <c:pt idx="38">
                  <c:v>2394</c:v>
                </c:pt>
                <c:pt idx="39">
                  <c:v>2395</c:v>
                </c:pt>
                <c:pt idx="40">
                  <c:v>2396</c:v>
                </c:pt>
                <c:pt idx="41">
                  <c:v>2397</c:v>
                </c:pt>
                <c:pt idx="42">
                  <c:v>2398</c:v>
                </c:pt>
                <c:pt idx="43">
                  <c:v>2399</c:v>
                </c:pt>
                <c:pt idx="44">
                  <c:v>2400</c:v>
                </c:pt>
                <c:pt idx="45">
                  <c:v>2401</c:v>
                </c:pt>
                <c:pt idx="46">
                  <c:v>2402</c:v>
                </c:pt>
                <c:pt idx="47">
                  <c:v>2403</c:v>
                </c:pt>
                <c:pt idx="48">
                  <c:v>2404</c:v>
                </c:pt>
                <c:pt idx="49">
                  <c:v>2405</c:v>
                </c:pt>
                <c:pt idx="50">
                  <c:v>2406</c:v>
                </c:pt>
                <c:pt idx="51">
                  <c:v>2407</c:v>
                </c:pt>
                <c:pt idx="52">
                  <c:v>2408</c:v>
                </c:pt>
                <c:pt idx="53">
                  <c:v>2409</c:v>
                </c:pt>
                <c:pt idx="54">
                  <c:v>2410</c:v>
                </c:pt>
                <c:pt idx="55">
                  <c:v>2411</c:v>
                </c:pt>
                <c:pt idx="56">
                  <c:v>2412</c:v>
                </c:pt>
                <c:pt idx="57">
                  <c:v>2413</c:v>
                </c:pt>
                <c:pt idx="58">
                  <c:v>2414</c:v>
                </c:pt>
                <c:pt idx="59">
                  <c:v>2415</c:v>
                </c:pt>
                <c:pt idx="60">
                  <c:v>2416</c:v>
                </c:pt>
                <c:pt idx="61">
                  <c:v>2417</c:v>
                </c:pt>
                <c:pt idx="62">
                  <c:v>2418</c:v>
                </c:pt>
                <c:pt idx="63">
                  <c:v>2419</c:v>
                </c:pt>
                <c:pt idx="64">
                  <c:v>2420</c:v>
                </c:pt>
                <c:pt idx="65">
                  <c:v>2421</c:v>
                </c:pt>
                <c:pt idx="66">
                  <c:v>2422</c:v>
                </c:pt>
                <c:pt idx="67">
                  <c:v>2423</c:v>
                </c:pt>
                <c:pt idx="68">
                  <c:v>2424</c:v>
                </c:pt>
                <c:pt idx="69">
                  <c:v>2425</c:v>
                </c:pt>
                <c:pt idx="70">
                  <c:v>2426</c:v>
                </c:pt>
                <c:pt idx="71">
                  <c:v>2427</c:v>
                </c:pt>
                <c:pt idx="72">
                  <c:v>2428</c:v>
                </c:pt>
                <c:pt idx="73">
                  <c:v>2429</c:v>
                </c:pt>
                <c:pt idx="74">
                  <c:v>2430</c:v>
                </c:pt>
                <c:pt idx="75">
                  <c:v>2431</c:v>
                </c:pt>
                <c:pt idx="76">
                  <c:v>2432</c:v>
                </c:pt>
                <c:pt idx="77">
                  <c:v>2433</c:v>
                </c:pt>
                <c:pt idx="78">
                  <c:v>2434</c:v>
                </c:pt>
                <c:pt idx="79">
                  <c:v>2435</c:v>
                </c:pt>
                <c:pt idx="80">
                  <c:v>2436</c:v>
                </c:pt>
                <c:pt idx="81">
                  <c:v>2437</c:v>
                </c:pt>
                <c:pt idx="82">
                  <c:v>2438</c:v>
                </c:pt>
                <c:pt idx="83">
                  <c:v>2439</c:v>
                </c:pt>
                <c:pt idx="84">
                  <c:v>2440</c:v>
                </c:pt>
                <c:pt idx="85">
                  <c:v>2441</c:v>
                </c:pt>
                <c:pt idx="86">
                  <c:v>2442</c:v>
                </c:pt>
                <c:pt idx="87">
                  <c:v>2443</c:v>
                </c:pt>
                <c:pt idx="88">
                  <c:v>2444</c:v>
                </c:pt>
                <c:pt idx="89">
                  <c:v>2445</c:v>
                </c:pt>
                <c:pt idx="90">
                  <c:v>2446</c:v>
                </c:pt>
                <c:pt idx="91">
                  <c:v>2447</c:v>
                </c:pt>
                <c:pt idx="92">
                  <c:v>2448</c:v>
                </c:pt>
                <c:pt idx="93">
                  <c:v>2449</c:v>
                </c:pt>
                <c:pt idx="94">
                  <c:v>2450</c:v>
                </c:pt>
                <c:pt idx="95">
                  <c:v>2451</c:v>
                </c:pt>
                <c:pt idx="96">
                  <c:v>2452</c:v>
                </c:pt>
                <c:pt idx="97">
                  <c:v>2453</c:v>
                </c:pt>
                <c:pt idx="98">
                  <c:v>2454</c:v>
                </c:pt>
                <c:pt idx="99">
                  <c:v>2455</c:v>
                </c:pt>
                <c:pt idx="100">
                  <c:v>2456</c:v>
                </c:pt>
                <c:pt idx="101">
                  <c:v>2457</c:v>
                </c:pt>
                <c:pt idx="102">
                  <c:v>2458</c:v>
                </c:pt>
                <c:pt idx="103">
                  <c:v>2459</c:v>
                </c:pt>
                <c:pt idx="104">
                  <c:v>2460</c:v>
                </c:pt>
                <c:pt idx="105">
                  <c:v>2461</c:v>
                </c:pt>
                <c:pt idx="106">
                  <c:v>2462</c:v>
                </c:pt>
                <c:pt idx="107">
                  <c:v>2463</c:v>
                </c:pt>
                <c:pt idx="108">
                  <c:v>2464</c:v>
                </c:pt>
                <c:pt idx="109">
                  <c:v>2465</c:v>
                </c:pt>
                <c:pt idx="110">
                  <c:v>2466</c:v>
                </c:pt>
                <c:pt idx="111">
                  <c:v>2467</c:v>
                </c:pt>
                <c:pt idx="112">
                  <c:v>2468</c:v>
                </c:pt>
                <c:pt idx="113">
                  <c:v>2469</c:v>
                </c:pt>
                <c:pt idx="114">
                  <c:v>2470</c:v>
                </c:pt>
                <c:pt idx="115">
                  <c:v>2471</c:v>
                </c:pt>
                <c:pt idx="116">
                  <c:v>2472</c:v>
                </c:pt>
                <c:pt idx="117">
                  <c:v>2473</c:v>
                </c:pt>
                <c:pt idx="118">
                  <c:v>2474</c:v>
                </c:pt>
                <c:pt idx="119">
                  <c:v>2475</c:v>
                </c:pt>
                <c:pt idx="120">
                  <c:v>2476</c:v>
                </c:pt>
                <c:pt idx="121">
                  <c:v>2477</c:v>
                </c:pt>
                <c:pt idx="122">
                  <c:v>2478</c:v>
                </c:pt>
                <c:pt idx="123">
                  <c:v>2479</c:v>
                </c:pt>
                <c:pt idx="124">
                  <c:v>2480</c:v>
                </c:pt>
                <c:pt idx="125">
                  <c:v>2481</c:v>
                </c:pt>
                <c:pt idx="126">
                  <c:v>2482</c:v>
                </c:pt>
                <c:pt idx="127">
                  <c:v>2483</c:v>
                </c:pt>
                <c:pt idx="128">
                  <c:v>2484</c:v>
                </c:pt>
                <c:pt idx="129">
                  <c:v>2485</c:v>
                </c:pt>
                <c:pt idx="130">
                  <c:v>2486</c:v>
                </c:pt>
                <c:pt idx="131">
                  <c:v>2487</c:v>
                </c:pt>
                <c:pt idx="132">
                  <c:v>2488</c:v>
                </c:pt>
                <c:pt idx="133">
                  <c:v>2489</c:v>
                </c:pt>
                <c:pt idx="134">
                  <c:v>2490</c:v>
                </c:pt>
                <c:pt idx="135">
                  <c:v>2491</c:v>
                </c:pt>
                <c:pt idx="136">
                  <c:v>2492</c:v>
                </c:pt>
                <c:pt idx="137">
                  <c:v>2493</c:v>
                </c:pt>
                <c:pt idx="138">
                  <c:v>2494</c:v>
                </c:pt>
                <c:pt idx="139">
                  <c:v>2495</c:v>
                </c:pt>
                <c:pt idx="140">
                  <c:v>2496</c:v>
                </c:pt>
                <c:pt idx="141">
                  <c:v>2497</c:v>
                </c:pt>
                <c:pt idx="142">
                  <c:v>2498</c:v>
                </c:pt>
                <c:pt idx="143">
                  <c:v>2499</c:v>
                </c:pt>
                <c:pt idx="144">
                  <c:v>2500</c:v>
                </c:pt>
                <c:pt idx="145">
                  <c:v>2501</c:v>
                </c:pt>
                <c:pt idx="146">
                  <c:v>2502</c:v>
                </c:pt>
                <c:pt idx="147">
                  <c:v>2503</c:v>
                </c:pt>
                <c:pt idx="148">
                  <c:v>2504</c:v>
                </c:pt>
                <c:pt idx="149">
                  <c:v>2505</c:v>
                </c:pt>
                <c:pt idx="150">
                  <c:v>2506</c:v>
                </c:pt>
                <c:pt idx="151">
                  <c:v>2507</c:v>
                </c:pt>
                <c:pt idx="152">
                  <c:v>2508</c:v>
                </c:pt>
                <c:pt idx="153">
                  <c:v>2509</c:v>
                </c:pt>
                <c:pt idx="154">
                  <c:v>2510</c:v>
                </c:pt>
                <c:pt idx="155">
                  <c:v>2511</c:v>
                </c:pt>
                <c:pt idx="156">
                  <c:v>2512</c:v>
                </c:pt>
                <c:pt idx="157">
                  <c:v>2513</c:v>
                </c:pt>
                <c:pt idx="158">
                  <c:v>2514</c:v>
                </c:pt>
                <c:pt idx="159">
                  <c:v>2515</c:v>
                </c:pt>
                <c:pt idx="160">
                  <c:v>2516</c:v>
                </c:pt>
                <c:pt idx="161">
                  <c:v>2517</c:v>
                </c:pt>
                <c:pt idx="162">
                  <c:v>2518</c:v>
                </c:pt>
                <c:pt idx="163">
                  <c:v>2519</c:v>
                </c:pt>
                <c:pt idx="164">
                  <c:v>2520</c:v>
                </c:pt>
                <c:pt idx="165">
                  <c:v>2521</c:v>
                </c:pt>
                <c:pt idx="166">
                  <c:v>2522</c:v>
                </c:pt>
                <c:pt idx="167">
                  <c:v>2523</c:v>
                </c:pt>
                <c:pt idx="168">
                  <c:v>2524</c:v>
                </c:pt>
                <c:pt idx="169">
                  <c:v>2525</c:v>
                </c:pt>
                <c:pt idx="170">
                  <c:v>2526</c:v>
                </c:pt>
                <c:pt idx="171">
                  <c:v>2527</c:v>
                </c:pt>
                <c:pt idx="172">
                  <c:v>2528</c:v>
                </c:pt>
                <c:pt idx="173">
                  <c:v>2529</c:v>
                </c:pt>
                <c:pt idx="174">
                  <c:v>2530</c:v>
                </c:pt>
                <c:pt idx="175">
                  <c:v>2531</c:v>
                </c:pt>
                <c:pt idx="176">
                  <c:v>2532</c:v>
                </c:pt>
                <c:pt idx="177">
                  <c:v>2533</c:v>
                </c:pt>
                <c:pt idx="178">
                  <c:v>2534</c:v>
                </c:pt>
                <c:pt idx="179">
                  <c:v>2535</c:v>
                </c:pt>
                <c:pt idx="180">
                  <c:v>2536</c:v>
                </c:pt>
                <c:pt idx="181">
                  <c:v>2537</c:v>
                </c:pt>
                <c:pt idx="182">
                  <c:v>2538</c:v>
                </c:pt>
                <c:pt idx="183">
                  <c:v>2539</c:v>
                </c:pt>
                <c:pt idx="184">
                  <c:v>2540</c:v>
                </c:pt>
                <c:pt idx="185">
                  <c:v>2541</c:v>
                </c:pt>
                <c:pt idx="186">
                  <c:v>2542</c:v>
                </c:pt>
                <c:pt idx="187">
                  <c:v>2543</c:v>
                </c:pt>
                <c:pt idx="188">
                  <c:v>2544</c:v>
                </c:pt>
                <c:pt idx="189">
                  <c:v>2545</c:v>
                </c:pt>
                <c:pt idx="190">
                  <c:v>2546</c:v>
                </c:pt>
                <c:pt idx="191">
                  <c:v>2547</c:v>
                </c:pt>
                <c:pt idx="192">
                  <c:v>2548</c:v>
                </c:pt>
                <c:pt idx="193">
                  <c:v>2549</c:v>
                </c:pt>
                <c:pt idx="194">
                  <c:v>2550</c:v>
                </c:pt>
                <c:pt idx="195">
                  <c:v>2551</c:v>
                </c:pt>
                <c:pt idx="196">
                  <c:v>2552</c:v>
                </c:pt>
                <c:pt idx="197">
                  <c:v>2553</c:v>
                </c:pt>
                <c:pt idx="198">
                  <c:v>2554</c:v>
                </c:pt>
                <c:pt idx="199">
                  <c:v>2555</c:v>
                </c:pt>
                <c:pt idx="200">
                  <c:v>2556</c:v>
                </c:pt>
                <c:pt idx="201">
                  <c:v>2557</c:v>
                </c:pt>
                <c:pt idx="202">
                  <c:v>2558</c:v>
                </c:pt>
                <c:pt idx="203">
                  <c:v>2559</c:v>
                </c:pt>
                <c:pt idx="204">
                  <c:v>2560</c:v>
                </c:pt>
                <c:pt idx="205">
                  <c:v>2561</c:v>
                </c:pt>
                <c:pt idx="206">
                  <c:v>2562</c:v>
                </c:pt>
                <c:pt idx="207">
                  <c:v>2563</c:v>
                </c:pt>
                <c:pt idx="208">
                  <c:v>2564</c:v>
                </c:pt>
                <c:pt idx="209">
                  <c:v>2565</c:v>
                </c:pt>
                <c:pt idx="210">
                  <c:v>2566</c:v>
                </c:pt>
                <c:pt idx="211">
                  <c:v>2567</c:v>
                </c:pt>
                <c:pt idx="212">
                  <c:v>2568</c:v>
                </c:pt>
                <c:pt idx="213">
                  <c:v>2569</c:v>
                </c:pt>
                <c:pt idx="214">
                  <c:v>2570</c:v>
                </c:pt>
                <c:pt idx="215">
                  <c:v>2571</c:v>
                </c:pt>
                <c:pt idx="216">
                  <c:v>2572</c:v>
                </c:pt>
                <c:pt idx="217">
                  <c:v>2573</c:v>
                </c:pt>
                <c:pt idx="218">
                  <c:v>2574</c:v>
                </c:pt>
                <c:pt idx="219">
                  <c:v>2575</c:v>
                </c:pt>
                <c:pt idx="220">
                  <c:v>2576</c:v>
                </c:pt>
                <c:pt idx="221">
                  <c:v>2577</c:v>
                </c:pt>
                <c:pt idx="222">
                  <c:v>2578</c:v>
                </c:pt>
                <c:pt idx="223">
                  <c:v>2579</c:v>
                </c:pt>
                <c:pt idx="224">
                  <c:v>2580</c:v>
                </c:pt>
                <c:pt idx="225">
                  <c:v>2581</c:v>
                </c:pt>
                <c:pt idx="226">
                  <c:v>2582</c:v>
                </c:pt>
                <c:pt idx="227">
                  <c:v>2583</c:v>
                </c:pt>
                <c:pt idx="228">
                  <c:v>2584</c:v>
                </c:pt>
                <c:pt idx="229">
                  <c:v>2585</c:v>
                </c:pt>
                <c:pt idx="230">
                  <c:v>2586</c:v>
                </c:pt>
                <c:pt idx="231">
                  <c:v>2587</c:v>
                </c:pt>
                <c:pt idx="232">
                  <c:v>2588</c:v>
                </c:pt>
                <c:pt idx="233">
                  <c:v>2589</c:v>
                </c:pt>
                <c:pt idx="234">
                  <c:v>2590</c:v>
                </c:pt>
                <c:pt idx="235">
                  <c:v>2591</c:v>
                </c:pt>
                <c:pt idx="236">
                  <c:v>2592</c:v>
                </c:pt>
                <c:pt idx="237">
                  <c:v>2593</c:v>
                </c:pt>
                <c:pt idx="238">
                  <c:v>2594</c:v>
                </c:pt>
                <c:pt idx="239">
                  <c:v>2595</c:v>
                </c:pt>
                <c:pt idx="240">
                  <c:v>2596</c:v>
                </c:pt>
                <c:pt idx="241">
                  <c:v>2597</c:v>
                </c:pt>
                <c:pt idx="242">
                  <c:v>2598</c:v>
                </c:pt>
                <c:pt idx="243">
                  <c:v>2599</c:v>
                </c:pt>
                <c:pt idx="244">
                  <c:v>2600</c:v>
                </c:pt>
                <c:pt idx="245">
                  <c:v>2601</c:v>
                </c:pt>
                <c:pt idx="246">
                  <c:v>2602</c:v>
                </c:pt>
                <c:pt idx="247">
                  <c:v>2603</c:v>
                </c:pt>
                <c:pt idx="248">
                  <c:v>2604</c:v>
                </c:pt>
                <c:pt idx="249">
                  <c:v>2605</c:v>
                </c:pt>
                <c:pt idx="250">
                  <c:v>2606</c:v>
                </c:pt>
                <c:pt idx="251">
                  <c:v>2607</c:v>
                </c:pt>
                <c:pt idx="252">
                  <c:v>2608</c:v>
                </c:pt>
                <c:pt idx="253">
                  <c:v>2609</c:v>
                </c:pt>
                <c:pt idx="254">
                  <c:v>2610</c:v>
                </c:pt>
                <c:pt idx="255">
                  <c:v>2611</c:v>
                </c:pt>
                <c:pt idx="256">
                  <c:v>2612</c:v>
                </c:pt>
                <c:pt idx="257">
                  <c:v>2613</c:v>
                </c:pt>
                <c:pt idx="258">
                  <c:v>2614</c:v>
                </c:pt>
                <c:pt idx="259">
                  <c:v>2615</c:v>
                </c:pt>
                <c:pt idx="260">
                  <c:v>2616</c:v>
                </c:pt>
                <c:pt idx="261">
                  <c:v>2617</c:v>
                </c:pt>
                <c:pt idx="262">
                  <c:v>2618</c:v>
                </c:pt>
                <c:pt idx="263">
                  <c:v>2619</c:v>
                </c:pt>
                <c:pt idx="264">
                  <c:v>2620</c:v>
                </c:pt>
                <c:pt idx="265">
                  <c:v>2621</c:v>
                </c:pt>
                <c:pt idx="266">
                  <c:v>2622</c:v>
                </c:pt>
                <c:pt idx="267">
                  <c:v>2623</c:v>
                </c:pt>
                <c:pt idx="268">
                  <c:v>2624</c:v>
                </c:pt>
                <c:pt idx="269">
                  <c:v>2625</c:v>
                </c:pt>
                <c:pt idx="270">
                  <c:v>2626</c:v>
                </c:pt>
                <c:pt idx="271">
                  <c:v>2627</c:v>
                </c:pt>
                <c:pt idx="272">
                  <c:v>2628</c:v>
                </c:pt>
                <c:pt idx="273">
                  <c:v>2629</c:v>
                </c:pt>
                <c:pt idx="274">
                  <c:v>2630</c:v>
                </c:pt>
                <c:pt idx="275">
                  <c:v>2631</c:v>
                </c:pt>
                <c:pt idx="276">
                  <c:v>2632</c:v>
                </c:pt>
                <c:pt idx="277">
                  <c:v>2633</c:v>
                </c:pt>
                <c:pt idx="278">
                  <c:v>2634</c:v>
                </c:pt>
                <c:pt idx="279">
                  <c:v>2635</c:v>
                </c:pt>
                <c:pt idx="280">
                  <c:v>2636</c:v>
                </c:pt>
                <c:pt idx="281">
                  <c:v>2637</c:v>
                </c:pt>
                <c:pt idx="282">
                  <c:v>2638</c:v>
                </c:pt>
                <c:pt idx="283">
                  <c:v>2639</c:v>
                </c:pt>
                <c:pt idx="284">
                  <c:v>2640</c:v>
                </c:pt>
                <c:pt idx="285">
                  <c:v>2641</c:v>
                </c:pt>
                <c:pt idx="286">
                  <c:v>2642</c:v>
                </c:pt>
                <c:pt idx="287">
                  <c:v>2643</c:v>
                </c:pt>
                <c:pt idx="288">
                  <c:v>2644</c:v>
                </c:pt>
                <c:pt idx="289">
                  <c:v>2645</c:v>
                </c:pt>
                <c:pt idx="290">
                  <c:v>2646</c:v>
                </c:pt>
                <c:pt idx="291">
                  <c:v>2647</c:v>
                </c:pt>
                <c:pt idx="292">
                  <c:v>2648</c:v>
                </c:pt>
                <c:pt idx="293">
                  <c:v>2649</c:v>
                </c:pt>
                <c:pt idx="294">
                  <c:v>2650</c:v>
                </c:pt>
                <c:pt idx="295">
                  <c:v>2651</c:v>
                </c:pt>
                <c:pt idx="296">
                  <c:v>2652</c:v>
                </c:pt>
                <c:pt idx="297">
                  <c:v>2653</c:v>
                </c:pt>
                <c:pt idx="298">
                  <c:v>2654</c:v>
                </c:pt>
                <c:pt idx="299">
                  <c:v>2655</c:v>
                </c:pt>
                <c:pt idx="300">
                  <c:v>2656</c:v>
                </c:pt>
                <c:pt idx="301">
                  <c:v>2657</c:v>
                </c:pt>
                <c:pt idx="302">
                  <c:v>2658</c:v>
                </c:pt>
                <c:pt idx="303">
                  <c:v>2659</c:v>
                </c:pt>
                <c:pt idx="304">
                  <c:v>2660</c:v>
                </c:pt>
                <c:pt idx="305">
                  <c:v>2661</c:v>
                </c:pt>
                <c:pt idx="306">
                  <c:v>2662</c:v>
                </c:pt>
                <c:pt idx="307">
                  <c:v>2663</c:v>
                </c:pt>
                <c:pt idx="308">
                  <c:v>2664</c:v>
                </c:pt>
                <c:pt idx="309">
                  <c:v>2665</c:v>
                </c:pt>
                <c:pt idx="310">
                  <c:v>2666</c:v>
                </c:pt>
                <c:pt idx="311">
                  <c:v>2667</c:v>
                </c:pt>
                <c:pt idx="312">
                  <c:v>2668</c:v>
                </c:pt>
                <c:pt idx="313">
                  <c:v>2669</c:v>
                </c:pt>
                <c:pt idx="314">
                  <c:v>2670</c:v>
                </c:pt>
                <c:pt idx="315">
                  <c:v>2671</c:v>
                </c:pt>
                <c:pt idx="316">
                  <c:v>2672</c:v>
                </c:pt>
                <c:pt idx="317">
                  <c:v>2673</c:v>
                </c:pt>
                <c:pt idx="318">
                  <c:v>2674</c:v>
                </c:pt>
                <c:pt idx="319">
                  <c:v>2675</c:v>
                </c:pt>
                <c:pt idx="320">
                  <c:v>2676</c:v>
                </c:pt>
                <c:pt idx="321">
                  <c:v>2677</c:v>
                </c:pt>
                <c:pt idx="322">
                  <c:v>2678</c:v>
                </c:pt>
                <c:pt idx="323">
                  <c:v>2679</c:v>
                </c:pt>
                <c:pt idx="324">
                  <c:v>2680</c:v>
                </c:pt>
                <c:pt idx="325">
                  <c:v>2681</c:v>
                </c:pt>
                <c:pt idx="326">
                  <c:v>2682</c:v>
                </c:pt>
                <c:pt idx="327">
                  <c:v>2683</c:v>
                </c:pt>
                <c:pt idx="328">
                  <c:v>2684</c:v>
                </c:pt>
                <c:pt idx="329">
                  <c:v>2685</c:v>
                </c:pt>
                <c:pt idx="330">
                  <c:v>2686</c:v>
                </c:pt>
                <c:pt idx="331">
                  <c:v>2687</c:v>
                </c:pt>
                <c:pt idx="332">
                  <c:v>2688</c:v>
                </c:pt>
                <c:pt idx="333">
                  <c:v>2689</c:v>
                </c:pt>
                <c:pt idx="334">
                  <c:v>2690</c:v>
                </c:pt>
                <c:pt idx="335">
                  <c:v>2691</c:v>
                </c:pt>
                <c:pt idx="336">
                  <c:v>2692</c:v>
                </c:pt>
                <c:pt idx="337">
                  <c:v>2693</c:v>
                </c:pt>
                <c:pt idx="338">
                  <c:v>2694</c:v>
                </c:pt>
                <c:pt idx="339">
                  <c:v>2695</c:v>
                </c:pt>
                <c:pt idx="340">
                  <c:v>2696</c:v>
                </c:pt>
                <c:pt idx="341">
                  <c:v>2697</c:v>
                </c:pt>
                <c:pt idx="342">
                  <c:v>2698</c:v>
                </c:pt>
                <c:pt idx="343">
                  <c:v>2699</c:v>
                </c:pt>
                <c:pt idx="344">
                  <c:v>2700</c:v>
                </c:pt>
                <c:pt idx="345">
                  <c:v>2701</c:v>
                </c:pt>
                <c:pt idx="346">
                  <c:v>2702</c:v>
                </c:pt>
                <c:pt idx="347">
                  <c:v>2703</c:v>
                </c:pt>
                <c:pt idx="348">
                  <c:v>2704</c:v>
                </c:pt>
                <c:pt idx="349">
                  <c:v>2705</c:v>
                </c:pt>
                <c:pt idx="350">
                  <c:v>2706</c:v>
                </c:pt>
                <c:pt idx="351">
                  <c:v>2707</c:v>
                </c:pt>
                <c:pt idx="352">
                  <c:v>2708</c:v>
                </c:pt>
                <c:pt idx="353">
                  <c:v>2709</c:v>
                </c:pt>
                <c:pt idx="354">
                  <c:v>2710</c:v>
                </c:pt>
                <c:pt idx="355">
                  <c:v>2711</c:v>
                </c:pt>
                <c:pt idx="356">
                  <c:v>2712</c:v>
                </c:pt>
                <c:pt idx="357">
                  <c:v>2713</c:v>
                </c:pt>
                <c:pt idx="358">
                  <c:v>2714</c:v>
                </c:pt>
                <c:pt idx="359">
                  <c:v>2715</c:v>
                </c:pt>
                <c:pt idx="360">
                  <c:v>2716</c:v>
                </c:pt>
                <c:pt idx="361">
                  <c:v>2717</c:v>
                </c:pt>
                <c:pt idx="362">
                  <c:v>2718</c:v>
                </c:pt>
                <c:pt idx="363">
                  <c:v>2719</c:v>
                </c:pt>
                <c:pt idx="364">
                  <c:v>2720</c:v>
                </c:pt>
                <c:pt idx="365">
                  <c:v>2721</c:v>
                </c:pt>
                <c:pt idx="366">
                  <c:v>2722</c:v>
                </c:pt>
                <c:pt idx="367">
                  <c:v>2723</c:v>
                </c:pt>
                <c:pt idx="368">
                  <c:v>2724</c:v>
                </c:pt>
                <c:pt idx="369">
                  <c:v>2725</c:v>
                </c:pt>
                <c:pt idx="370">
                  <c:v>2726</c:v>
                </c:pt>
                <c:pt idx="371">
                  <c:v>2727</c:v>
                </c:pt>
                <c:pt idx="372">
                  <c:v>2728</c:v>
                </c:pt>
                <c:pt idx="373">
                  <c:v>2729</c:v>
                </c:pt>
                <c:pt idx="374">
                  <c:v>2730</c:v>
                </c:pt>
                <c:pt idx="375">
                  <c:v>2731</c:v>
                </c:pt>
                <c:pt idx="376">
                  <c:v>2732</c:v>
                </c:pt>
                <c:pt idx="377">
                  <c:v>2733</c:v>
                </c:pt>
                <c:pt idx="378">
                  <c:v>2734</c:v>
                </c:pt>
                <c:pt idx="379">
                  <c:v>2735</c:v>
                </c:pt>
                <c:pt idx="380">
                  <c:v>2736</c:v>
                </c:pt>
                <c:pt idx="381">
                  <c:v>2737</c:v>
                </c:pt>
                <c:pt idx="382">
                  <c:v>2738</c:v>
                </c:pt>
                <c:pt idx="383">
                  <c:v>2739</c:v>
                </c:pt>
                <c:pt idx="384">
                  <c:v>2740</c:v>
                </c:pt>
                <c:pt idx="385">
                  <c:v>2741</c:v>
                </c:pt>
                <c:pt idx="386">
                  <c:v>2742</c:v>
                </c:pt>
                <c:pt idx="387">
                  <c:v>2743</c:v>
                </c:pt>
                <c:pt idx="388">
                  <c:v>2744</c:v>
                </c:pt>
                <c:pt idx="389">
                  <c:v>2745</c:v>
                </c:pt>
                <c:pt idx="390">
                  <c:v>2746</c:v>
                </c:pt>
                <c:pt idx="391">
                  <c:v>2747</c:v>
                </c:pt>
                <c:pt idx="392">
                  <c:v>2748</c:v>
                </c:pt>
                <c:pt idx="393">
                  <c:v>2749</c:v>
                </c:pt>
                <c:pt idx="394">
                  <c:v>2750</c:v>
                </c:pt>
                <c:pt idx="395">
                  <c:v>2751</c:v>
                </c:pt>
                <c:pt idx="396">
                  <c:v>2752</c:v>
                </c:pt>
                <c:pt idx="397">
                  <c:v>2753</c:v>
                </c:pt>
                <c:pt idx="398">
                  <c:v>2754</c:v>
                </c:pt>
                <c:pt idx="399">
                  <c:v>2755</c:v>
                </c:pt>
                <c:pt idx="400">
                  <c:v>2756</c:v>
                </c:pt>
                <c:pt idx="401">
                  <c:v>2757</c:v>
                </c:pt>
                <c:pt idx="402">
                  <c:v>2758</c:v>
                </c:pt>
                <c:pt idx="403">
                  <c:v>2759</c:v>
                </c:pt>
                <c:pt idx="404">
                  <c:v>2760</c:v>
                </c:pt>
                <c:pt idx="405">
                  <c:v>2761</c:v>
                </c:pt>
                <c:pt idx="406">
                  <c:v>2762</c:v>
                </c:pt>
                <c:pt idx="407">
                  <c:v>2763</c:v>
                </c:pt>
                <c:pt idx="408">
                  <c:v>2764</c:v>
                </c:pt>
                <c:pt idx="409">
                  <c:v>2765</c:v>
                </c:pt>
                <c:pt idx="410">
                  <c:v>2766</c:v>
                </c:pt>
                <c:pt idx="411">
                  <c:v>2767</c:v>
                </c:pt>
                <c:pt idx="412">
                  <c:v>2768</c:v>
                </c:pt>
                <c:pt idx="413">
                  <c:v>2769</c:v>
                </c:pt>
                <c:pt idx="414">
                  <c:v>2770</c:v>
                </c:pt>
                <c:pt idx="415">
                  <c:v>2771</c:v>
                </c:pt>
                <c:pt idx="416">
                  <c:v>2772</c:v>
                </c:pt>
                <c:pt idx="417">
                  <c:v>2773</c:v>
                </c:pt>
                <c:pt idx="418">
                  <c:v>2774</c:v>
                </c:pt>
                <c:pt idx="419">
                  <c:v>2775</c:v>
                </c:pt>
                <c:pt idx="420">
                  <c:v>2776</c:v>
                </c:pt>
                <c:pt idx="421">
                  <c:v>2777</c:v>
                </c:pt>
                <c:pt idx="422">
                  <c:v>2778</c:v>
                </c:pt>
                <c:pt idx="423">
                  <c:v>2779</c:v>
                </c:pt>
                <c:pt idx="424">
                  <c:v>2780</c:v>
                </c:pt>
                <c:pt idx="425">
                  <c:v>2781</c:v>
                </c:pt>
                <c:pt idx="426">
                  <c:v>2782</c:v>
                </c:pt>
                <c:pt idx="427">
                  <c:v>2783</c:v>
                </c:pt>
                <c:pt idx="428">
                  <c:v>2784</c:v>
                </c:pt>
                <c:pt idx="429">
                  <c:v>2785</c:v>
                </c:pt>
                <c:pt idx="430">
                  <c:v>2786</c:v>
                </c:pt>
                <c:pt idx="431">
                  <c:v>2787</c:v>
                </c:pt>
                <c:pt idx="432">
                  <c:v>2788</c:v>
                </c:pt>
                <c:pt idx="433">
                  <c:v>2789</c:v>
                </c:pt>
                <c:pt idx="434">
                  <c:v>2790</c:v>
                </c:pt>
              </c:numCache>
            </c:numRef>
          </c:xVal>
          <c:yVal>
            <c:numRef>
              <c:f>Graph!$G$2358:$G$2790</c:f>
              <c:numCache>
                <c:formatCode>General</c:formatCode>
                <c:ptCount val="4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C3-4B54-9C4C-AC05B1E2717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Graph!$A$2357:$A$2791</c:f>
              <c:numCache>
                <c:formatCode>General</c:formatCode>
                <c:ptCount val="435"/>
                <c:pt idx="0">
                  <c:v>2356</c:v>
                </c:pt>
                <c:pt idx="1">
                  <c:v>2357</c:v>
                </c:pt>
                <c:pt idx="2">
                  <c:v>2358</c:v>
                </c:pt>
                <c:pt idx="3">
                  <c:v>2359</c:v>
                </c:pt>
                <c:pt idx="4">
                  <c:v>2360</c:v>
                </c:pt>
                <c:pt idx="5">
                  <c:v>2361</c:v>
                </c:pt>
                <c:pt idx="6">
                  <c:v>2362</c:v>
                </c:pt>
                <c:pt idx="7">
                  <c:v>2363</c:v>
                </c:pt>
                <c:pt idx="8">
                  <c:v>2364</c:v>
                </c:pt>
                <c:pt idx="9">
                  <c:v>2365</c:v>
                </c:pt>
                <c:pt idx="10">
                  <c:v>2366</c:v>
                </c:pt>
                <c:pt idx="11">
                  <c:v>2367</c:v>
                </c:pt>
                <c:pt idx="12">
                  <c:v>2368</c:v>
                </c:pt>
                <c:pt idx="13">
                  <c:v>2369</c:v>
                </c:pt>
                <c:pt idx="14">
                  <c:v>2370</c:v>
                </c:pt>
                <c:pt idx="15">
                  <c:v>2371</c:v>
                </c:pt>
                <c:pt idx="16">
                  <c:v>2372</c:v>
                </c:pt>
                <c:pt idx="17">
                  <c:v>2373</c:v>
                </c:pt>
                <c:pt idx="18">
                  <c:v>2374</c:v>
                </c:pt>
                <c:pt idx="19">
                  <c:v>2375</c:v>
                </c:pt>
                <c:pt idx="20">
                  <c:v>2376</c:v>
                </c:pt>
                <c:pt idx="21">
                  <c:v>2377</c:v>
                </c:pt>
                <c:pt idx="22">
                  <c:v>2378</c:v>
                </c:pt>
                <c:pt idx="23">
                  <c:v>2379</c:v>
                </c:pt>
                <c:pt idx="24">
                  <c:v>2380</c:v>
                </c:pt>
                <c:pt idx="25">
                  <c:v>2381</c:v>
                </c:pt>
                <c:pt idx="26">
                  <c:v>2382</c:v>
                </c:pt>
                <c:pt idx="27">
                  <c:v>2383</c:v>
                </c:pt>
                <c:pt idx="28">
                  <c:v>2384</c:v>
                </c:pt>
                <c:pt idx="29">
                  <c:v>2385</c:v>
                </c:pt>
                <c:pt idx="30">
                  <c:v>2386</c:v>
                </c:pt>
                <c:pt idx="31">
                  <c:v>2387</c:v>
                </c:pt>
                <c:pt idx="32">
                  <c:v>2388</c:v>
                </c:pt>
                <c:pt idx="33">
                  <c:v>2389</c:v>
                </c:pt>
                <c:pt idx="34">
                  <c:v>2390</c:v>
                </c:pt>
                <c:pt idx="35">
                  <c:v>2391</c:v>
                </c:pt>
                <c:pt idx="36">
                  <c:v>2392</c:v>
                </c:pt>
                <c:pt idx="37">
                  <c:v>2393</c:v>
                </c:pt>
                <c:pt idx="38">
                  <c:v>2394</c:v>
                </c:pt>
                <c:pt idx="39">
                  <c:v>2395</c:v>
                </c:pt>
                <c:pt idx="40">
                  <c:v>2396</c:v>
                </c:pt>
                <c:pt idx="41">
                  <c:v>2397</c:v>
                </c:pt>
                <c:pt idx="42">
                  <c:v>2398</c:v>
                </c:pt>
                <c:pt idx="43">
                  <c:v>2399</c:v>
                </c:pt>
                <c:pt idx="44">
                  <c:v>2400</c:v>
                </c:pt>
                <c:pt idx="45">
                  <c:v>2401</c:v>
                </c:pt>
                <c:pt idx="46">
                  <c:v>2402</c:v>
                </c:pt>
                <c:pt idx="47">
                  <c:v>2403</c:v>
                </c:pt>
                <c:pt idx="48">
                  <c:v>2404</c:v>
                </c:pt>
                <c:pt idx="49">
                  <c:v>2405</c:v>
                </c:pt>
                <c:pt idx="50">
                  <c:v>2406</c:v>
                </c:pt>
                <c:pt idx="51">
                  <c:v>2407</c:v>
                </c:pt>
                <c:pt idx="52">
                  <c:v>2408</c:v>
                </c:pt>
                <c:pt idx="53">
                  <c:v>2409</c:v>
                </c:pt>
                <c:pt idx="54">
                  <c:v>2410</c:v>
                </c:pt>
                <c:pt idx="55">
                  <c:v>2411</c:v>
                </c:pt>
                <c:pt idx="56">
                  <c:v>2412</c:v>
                </c:pt>
                <c:pt idx="57">
                  <c:v>2413</c:v>
                </c:pt>
                <c:pt idx="58">
                  <c:v>2414</c:v>
                </c:pt>
                <c:pt idx="59">
                  <c:v>2415</c:v>
                </c:pt>
                <c:pt idx="60">
                  <c:v>2416</c:v>
                </c:pt>
                <c:pt idx="61">
                  <c:v>2417</c:v>
                </c:pt>
                <c:pt idx="62">
                  <c:v>2418</c:v>
                </c:pt>
                <c:pt idx="63">
                  <c:v>2419</c:v>
                </c:pt>
                <c:pt idx="64">
                  <c:v>2420</c:v>
                </c:pt>
                <c:pt idx="65">
                  <c:v>2421</c:v>
                </c:pt>
                <c:pt idx="66">
                  <c:v>2422</c:v>
                </c:pt>
                <c:pt idx="67">
                  <c:v>2423</c:v>
                </c:pt>
                <c:pt idx="68">
                  <c:v>2424</c:v>
                </c:pt>
                <c:pt idx="69">
                  <c:v>2425</c:v>
                </c:pt>
                <c:pt idx="70">
                  <c:v>2426</c:v>
                </c:pt>
                <c:pt idx="71">
                  <c:v>2427</c:v>
                </c:pt>
                <c:pt idx="72">
                  <c:v>2428</c:v>
                </c:pt>
                <c:pt idx="73">
                  <c:v>2429</c:v>
                </c:pt>
                <c:pt idx="74">
                  <c:v>2430</c:v>
                </c:pt>
                <c:pt idx="75">
                  <c:v>2431</c:v>
                </c:pt>
                <c:pt idx="76">
                  <c:v>2432</c:v>
                </c:pt>
                <c:pt idx="77">
                  <c:v>2433</c:v>
                </c:pt>
                <c:pt idx="78">
                  <c:v>2434</c:v>
                </c:pt>
                <c:pt idx="79">
                  <c:v>2435</c:v>
                </c:pt>
                <c:pt idx="80">
                  <c:v>2436</c:v>
                </c:pt>
                <c:pt idx="81">
                  <c:v>2437</c:v>
                </c:pt>
                <c:pt idx="82">
                  <c:v>2438</c:v>
                </c:pt>
                <c:pt idx="83">
                  <c:v>2439</c:v>
                </c:pt>
                <c:pt idx="84">
                  <c:v>2440</c:v>
                </c:pt>
                <c:pt idx="85">
                  <c:v>2441</c:v>
                </c:pt>
                <c:pt idx="86">
                  <c:v>2442</c:v>
                </c:pt>
                <c:pt idx="87">
                  <c:v>2443</c:v>
                </c:pt>
                <c:pt idx="88">
                  <c:v>2444</c:v>
                </c:pt>
                <c:pt idx="89">
                  <c:v>2445</c:v>
                </c:pt>
                <c:pt idx="90">
                  <c:v>2446</c:v>
                </c:pt>
                <c:pt idx="91">
                  <c:v>2447</c:v>
                </c:pt>
                <c:pt idx="92">
                  <c:v>2448</c:v>
                </c:pt>
                <c:pt idx="93">
                  <c:v>2449</c:v>
                </c:pt>
                <c:pt idx="94">
                  <c:v>2450</c:v>
                </c:pt>
                <c:pt idx="95">
                  <c:v>2451</c:v>
                </c:pt>
                <c:pt idx="96">
                  <c:v>2452</c:v>
                </c:pt>
                <c:pt idx="97">
                  <c:v>2453</c:v>
                </c:pt>
                <c:pt idx="98">
                  <c:v>2454</c:v>
                </c:pt>
                <c:pt idx="99">
                  <c:v>2455</c:v>
                </c:pt>
                <c:pt idx="100">
                  <c:v>2456</c:v>
                </c:pt>
                <c:pt idx="101">
                  <c:v>2457</c:v>
                </c:pt>
                <c:pt idx="102">
                  <c:v>2458</c:v>
                </c:pt>
                <c:pt idx="103">
                  <c:v>2459</c:v>
                </c:pt>
                <c:pt idx="104">
                  <c:v>2460</c:v>
                </c:pt>
                <c:pt idx="105">
                  <c:v>2461</c:v>
                </c:pt>
                <c:pt idx="106">
                  <c:v>2462</c:v>
                </c:pt>
                <c:pt idx="107">
                  <c:v>2463</c:v>
                </c:pt>
                <c:pt idx="108">
                  <c:v>2464</c:v>
                </c:pt>
                <c:pt idx="109">
                  <c:v>2465</c:v>
                </c:pt>
                <c:pt idx="110">
                  <c:v>2466</c:v>
                </c:pt>
                <c:pt idx="111">
                  <c:v>2467</c:v>
                </c:pt>
                <c:pt idx="112">
                  <c:v>2468</c:v>
                </c:pt>
                <c:pt idx="113">
                  <c:v>2469</c:v>
                </c:pt>
                <c:pt idx="114">
                  <c:v>2470</c:v>
                </c:pt>
                <c:pt idx="115">
                  <c:v>2471</c:v>
                </c:pt>
                <c:pt idx="116">
                  <c:v>2472</c:v>
                </c:pt>
                <c:pt idx="117">
                  <c:v>2473</c:v>
                </c:pt>
                <c:pt idx="118">
                  <c:v>2474</c:v>
                </c:pt>
                <c:pt idx="119">
                  <c:v>2475</c:v>
                </c:pt>
                <c:pt idx="120">
                  <c:v>2476</c:v>
                </c:pt>
                <c:pt idx="121">
                  <c:v>2477</c:v>
                </c:pt>
                <c:pt idx="122">
                  <c:v>2478</c:v>
                </c:pt>
                <c:pt idx="123">
                  <c:v>2479</c:v>
                </c:pt>
                <c:pt idx="124">
                  <c:v>2480</c:v>
                </c:pt>
                <c:pt idx="125">
                  <c:v>2481</c:v>
                </c:pt>
                <c:pt idx="126">
                  <c:v>2482</c:v>
                </c:pt>
                <c:pt idx="127">
                  <c:v>2483</c:v>
                </c:pt>
                <c:pt idx="128">
                  <c:v>2484</c:v>
                </c:pt>
                <c:pt idx="129">
                  <c:v>2485</c:v>
                </c:pt>
                <c:pt idx="130">
                  <c:v>2486</c:v>
                </c:pt>
                <c:pt idx="131">
                  <c:v>2487</c:v>
                </c:pt>
                <c:pt idx="132">
                  <c:v>2488</c:v>
                </c:pt>
                <c:pt idx="133">
                  <c:v>2489</c:v>
                </c:pt>
                <c:pt idx="134">
                  <c:v>2490</c:v>
                </c:pt>
                <c:pt idx="135">
                  <c:v>2491</c:v>
                </c:pt>
                <c:pt idx="136">
                  <c:v>2492</c:v>
                </c:pt>
                <c:pt idx="137">
                  <c:v>2493</c:v>
                </c:pt>
                <c:pt idx="138">
                  <c:v>2494</c:v>
                </c:pt>
                <c:pt idx="139">
                  <c:v>2495</c:v>
                </c:pt>
                <c:pt idx="140">
                  <c:v>2496</c:v>
                </c:pt>
                <c:pt idx="141">
                  <c:v>2497</c:v>
                </c:pt>
                <c:pt idx="142">
                  <c:v>2498</c:v>
                </c:pt>
                <c:pt idx="143">
                  <c:v>2499</c:v>
                </c:pt>
                <c:pt idx="144">
                  <c:v>2500</c:v>
                </c:pt>
                <c:pt idx="145">
                  <c:v>2501</c:v>
                </c:pt>
                <c:pt idx="146">
                  <c:v>2502</c:v>
                </c:pt>
                <c:pt idx="147">
                  <c:v>2503</c:v>
                </c:pt>
                <c:pt idx="148">
                  <c:v>2504</c:v>
                </c:pt>
                <c:pt idx="149">
                  <c:v>2505</c:v>
                </c:pt>
                <c:pt idx="150">
                  <c:v>2506</c:v>
                </c:pt>
                <c:pt idx="151">
                  <c:v>2507</c:v>
                </c:pt>
                <c:pt idx="152">
                  <c:v>2508</c:v>
                </c:pt>
                <c:pt idx="153">
                  <c:v>2509</c:v>
                </c:pt>
                <c:pt idx="154">
                  <c:v>2510</c:v>
                </c:pt>
                <c:pt idx="155">
                  <c:v>2511</c:v>
                </c:pt>
                <c:pt idx="156">
                  <c:v>2512</c:v>
                </c:pt>
                <c:pt idx="157">
                  <c:v>2513</c:v>
                </c:pt>
                <c:pt idx="158">
                  <c:v>2514</c:v>
                </c:pt>
                <c:pt idx="159">
                  <c:v>2515</c:v>
                </c:pt>
                <c:pt idx="160">
                  <c:v>2516</c:v>
                </c:pt>
                <c:pt idx="161">
                  <c:v>2517</c:v>
                </c:pt>
                <c:pt idx="162">
                  <c:v>2518</c:v>
                </c:pt>
                <c:pt idx="163">
                  <c:v>2519</c:v>
                </c:pt>
                <c:pt idx="164">
                  <c:v>2520</c:v>
                </c:pt>
                <c:pt idx="165">
                  <c:v>2521</c:v>
                </c:pt>
                <c:pt idx="166">
                  <c:v>2522</c:v>
                </c:pt>
                <c:pt idx="167">
                  <c:v>2523</c:v>
                </c:pt>
                <c:pt idx="168">
                  <c:v>2524</c:v>
                </c:pt>
                <c:pt idx="169">
                  <c:v>2525</c:v>
                </c:pt>
                <c:pt idx="170">
                  <c:v>2526</c:v>
                </c:pt>
                <c:pt idx="171">
                  <c:v>2527</c:v>
                </c:pt>
                <c:pt idx="172">
                  <c:v>2528</c:v>
                </c:pt>
                <c:pt idx="173">
                  <c:v>2529</c:v>
                </c:pt>
                <c:pt idx="174">
                  <c:v>2530</c:v>
                </c:pt>
                <c:pt idx="175">
                  <c:v>2531</c:v>
                </c:pt>
                <c:pt idx="176">
                  <c:v>2532</c:v>
                </c:pt>
                <c:pt idx="177">
                  <c:v>2533</c:v>
                </c:pt>
                <c:pt idx="178">
                  <c:v>2534</c:v>
                </c:pt>
                <c:pt idx="179">
                  <c:v>2535</c:v>
                </c:pt>
                <c:pt idx="180">
                  <c:v>2536</c:v>
                </c:pt>
                <c:pt idx="181">
                  <c:v>2537</c:v>
                </c:pt>
                <c:pt idx="182">
                  <c:v>2538</c:v>
                </c:pt>
                <c:pt idx="183">
                  <c:v>2539</c:v>
                </c:pt>
                <c:pt idx="184">
                  <c:v>2540</c:v>
                </c:pt>
                <c:pt idx="185">
                  <c:v>2541</c:v>
                </c:pt>
                <c:pt idx="186">
                  <c:v>2542</c:v>
                </c:pt>
                <c:pt idx="187">
                  <c:v>2543</c:v>
                </c:pt>
                <c:pt idx="188">
                  <c:v>2544</c:v>
                </c:pt>
                <c:pt idx="189">
                  <c:v>2545</c:v>
                </c:pt>
                <c:pt idx="190">
                  <c:v>2546</c:v>
                </c:pt>
                <c:pt idx="191">
                  <c:v>2547</c:v>
                </c:pt>
                <c:pt idx="192">
                  <c:v>2548</c:v>
                </c:pt>
                <c:pt idx="193">
                  <c:v>2549</c:v>
                </c:pt>
                <c:pt idx="194">
                  <c:v>2550</c:v>
                </c:pt>
                <c:pt idx="195">
                  <c:v>2551</c:v>
                </c:pt>
                <c:pt idx="196">
                  <c:v>2552</c:v>
                </c:pt>
                <c:pt idx="197">
                  <c:v>2553</c:v>
                </c:pt>
                <c:pt idx="198">
                  <c:v>2554</c:v>
                </c:pt>
                <c:pt idx="199">
                  <c:v>2555</c:v>
                </c:pt>
                <c:pt idx="200">
                  <c:v>2556</c:v>
                </c:pt>
                <c:pt idx="201">
                  <c:v>2557</c:v>
                </c:pt>
                <c:pt idx="202">
                  <c:v>2558</c:v>
                </c:pt>
                <c:pt idx="203">
                  <c:v>2559</c:v>
                </c:pt>
                <c:pt idx="204">
                  <c:v>2560</c:v>
                </c:pt>
                <c:pt idx="205">
                  <c:v>2561</c:v>
                </c:pt>
                <c:pt idx="206">
                  <c:v>2562</c:v>
                </c:pt>
                <c:pt idx="207">
                  <c:v>2563</c:v>
                </c:pt>
                <c:pt idx="208">
                  <c:v>2564</c:v>
                </c:pt>
                <c:pt idx="209">
                  <c:v>2565</c:v>
                </c:pt>
                <c:pt idx="210">
                  <c:v>2566</c:v>
                </c:pt>
                <c:pt idx="211">
                  <c:v>2567</c:v>
                </c:pt>
                <c:pt idx="212">
                  <c:v>2568</c:v>
                </c:pt>
                <c:pt idx="213">
                  <c:v>2569</c:v>
                </c:pt>
                <c:pt idx="214">
                  <c:v>2570</c:v>
                </c:pt>
                <c:pt idx="215">
                  <c:v>2571</c:v>
                </c:pt>
                <c:pt idx="216">
                  <c:v>2572</c:v>
                </c:pt>
                <c:pt idx="217">
                  <c:v>2573</c:v>
                </c:pt>
                <c:pt idx="218">
                  <c:v>2574</c:v>
                </c:pt>
                <c:pt idx="219">
                  <c:v>2575</c:v>
                </c:pt>
                <c:pt idx="220">
                  <c:v>2576</c:v>
                </c:pt>
                <c:pt idx="221">
                  <c:v>2577</c:v>
                </c:pt>
                <c:pt idx="222">
                  <c:v>2578</c:v>
                </c:pt>
                <c:pt idx="223">
                  <c:v>2579</c:v>
                </c:pt>
                <c:pt idx="224">
                  <c:v>2580</c:v>
                </c:pt>
                <c:pt idx="225">
                  <c:v>2581</c:v>
                </c:pt>
                <c:pt idx="226">
                  <c:v>2582</c:v>
                </c:pt>
                <c:pt idx="227">
                  <c:v>2583</c:v>
                </c:pt>
                <c:pt idx="228">
                  <c:v>2584</c:v>
                </c:pt>
                <c:pt idx="229">
                  <c:v>2585</c:v>
                </c:pt>
                <c:pt idx="230">
                  <c:v>2586</c:v>
                </c:pt>
                <c:pt idx="231">
                  <c:v>2587</c:v>
                </c:pt>
                <c:pt idx="232">
                  <c:v>2588</c:v>
                </c:pt>
                <c:pt idx="233">
                  <c:v>2589</c:v>
                </c:pt>
                <c:pt idx="234">
                  <c:v>2590</c:v>
                </c:pt>
                <c:pt idx="235">
                  <c:v>2591</c:v>
                </c:pt>
                <c:pt idx="236">
                  <c:v>2592</c:v>
                </c:pt>
                <c:pt idx="237">
                  <c:v>2593</c:v>
                </c:pt>
                <c:pt idx="238">
                  <c:v>2594</c:v>
                </c:pt>
                <c:pt idx="239">
                  <c:v>2595</c:v>
                </c:pt>
                <c:pt idx="240">
                  <c:v>2596</c:v>
                </c:pt>
                <c:pt idx="241">
                  <c:v>2597</c:v>
                </c:pt>
                <c:pt idx="242">
                  <c:v>2598</c:v>
                </c:pt>
                <c:pt idx="243">
                  <c:v>2599</c:v>
                </c:pt>
                <c:pt idx="244">
                  <c:v>2600</c:v>
                </c:pt>
                <c:pt idx="245">
                  <c:v>2601</c:v>
                </c:pt>
                <c:pt idx="246">
                  <c:v>2602</c:v>
                </c:pt>
                <c:pt idx="247">
                  <c:v>2603</c:v>
                </c:pt>
                <c:pt idx="248">
                  <c:v>2604</c:v>
                </c:pt>
                <c:pt idx="249">
                  <c:v>2605</c:v>
                </c:pt>
                <c:pt idx="250">
                  <c:v>2606</c:v>
                </c:pt>
                <c:pt idx="251">
                  <c:v>2607</c:v>
                </c:pt>
                <c:pt idx="252">
                  <c:v>2608</c:v>
                </c:pt>
                <c:pt idx="253">
                  <c:v>2609</c:v>
                </c:pt>
                <c:pt idx="254">
                  <c:v>2610</c:v>
                </c:pt>
                <c:pt idx="255">
                  <c:v>2611</c:v>
                </c:pt>
                <c:pt idx="256">
                  <c:v>2612</c:v>
                </c:pt>
                <c:pt idx="257">
                  <c:v>2613</c:v>
                </c:pt>
                <c:pt idx="258">
                  <c:v>2614</c:v>
                </c:pt>
                <c:pt idx="259">
                  <c:v>2615</c:v>
                </c:pt>
                <c:pt idx="260">
                  <c:v>2616</c:v>
                </c:pt>
                <c:pt idx="261">
                  <c:v>2617</c:v>
                </c:pt>
                <c:pt idx="262">
                  <c:v>2618</c:v>
                </c:pt>
                <c:pt idx="263">
                  <c:v>2619</c:v>
                </c:pt>
                <c:pt idx="264">
                  <c:v>2620</c:v>
                </c:pt>
                <c:pt idx="265">
                  <c:v>2621</c:v>
                </c:pt>
                <c:pt idx="266">
                  <c:v>2622</c:v>
                </c:pt>
                <c:pt idx="267">
                  <c:v>2623</c:v>
                </c:pt>
                <c:pt idx="268">
                  <c:v>2624</c:v>
                </c:pt>
                <c:pt idx="269">
                  <c:v>2625</c:v>
                </c:pt>
                <c:pt idx="270">
                  <c:v>2626</c:v>
                </c:pt>
                <c:pt idx="271">
                  <c:v>2627</c:v>
                </c:pt>
                <c:pt idx="272">
                  <c:v>2628</c:v>
                </c:pt>
                <c:pt idx="273">
                  <c:v>2629</c:v>
                </c:pt>
                <c:pt idx="274">
                  <c:v>2630</c:v>
                </c:pt>
                <c:pt idx="275">
                  <c:v>2631</c:v>
                </c:pt>
                <c:pt idx="276">
                  <c:v>2632</c:v>
                </c:pt>
                <c:pt idx="277">
                  <c:v>2633</c:v>
                </c:pt>
                <c:pt idx="278">
                  <c:v>2634</c:v>
                </c:pt>
                <c:pt idx="279">
                  <c:v>2635</c:v>
                </c:pt>
                <c:pt idx="280">
                  <c:v>2636</c:v>
                </c:pt>
                <c:pt idx="281">
                  <c:v>2637</c:v>
                </c:pt>
                <c:pt idx="282">
                  <c:v>2638</c:v>
                </c:pt>
                <c:pt idx="283">
                  <c:v>2639</c:v>
                </c:pt>
                <c:pt idx="284">
                  <c:v>2640</c:v>
                </c:pt>
                <c:pt idx="285">
                  <c:v>2641</c:v>
                </c:pt>
                <c:pt idx="286">
                  <c:v>2642</c:v>
                </c:pt>
                <c:pt idx="287">
                  <c:v>2643</c:v>
                </c:pt>
                <c:pt idx="288">
                  <c:v>2644</c:v>
                </c:pt>
                <c:pt idx="289">
                  <c:v>2645</c:v>
                </c:pt>
                <c:pt idx="290">
                  <c:v>2646</c:v>
                </c:pt>
                <c:pt idx="291">
                  <c:v>2647</c:v>
                </c:pt>
                <c:pt idx="292">
                  <c:v>2648</c:v>
                </c:pt>
                <c:pt idx="293">
                  <c:v>2649</c:v>
                </c:pt>
                <c:pt idx="294">
                  <c:v>2650</c:v>
                </c:pt>
                <c:pt idx="295">
                  <c:v>2651</c:v>
                </c:pt>
                <c:pt idx="296">
                  <c:v>2652</c:v>
                </c:pt>
                <c:pt idx="297">
                  <c:v>2653</c:v>
                </c:pt>
                <c:pt idx="298">
                  <c:v>2654</c:v>
                </c:pt>
                <c:pt idx="299">
                  <c:v>2655</c:v>
                </c:pt>
                <c:pt idx="300">
                  <c:v>2656</c:v>
                </c:pt>
                <c:pt idx="301">
                  <c:v>2657</c:v>
                </c:pt>
                <c:pt idx="302">
                  <c:v>2658</c:v>
                </c:pt>
                <c:pt idx="303">
                  <c:v>2659</c:v>
                </c:pt>
                <c:pt idx="304">
                  <c:v>2660</c:v>
                </c:pt>
                <c:pt idx="305">
                  <c:v>2661</c:v>
                </c:pt>
                <c:pt idx="306">
                  <c:v>2662</c:v>
                </c:pt>
                <c:pt idx="307">
                  <c:v>2663</c:v>
                </c:pt>
                <c:pt idx="308">
                  <c:v>2664</c:v>
                </c:pt>
                <c:pt idx="309">
                  <c:v>2665</c:v>
                </c:pt>
                <c:pt idx="310">
                  <c:v>2666</c:v>
                </c:pt>
                <c:pt idx="311">
                  <c:v>2667</c:v>
                </c:pt>
                <c:pt idx="312">
                  <c:v>2668</c:v>
                </c:pt>
                <c:pt idx="313">
                  <c:v>2669</c:v>
                </c:pt>
                <c:pt idx="314">
                  <c:v>2670</c:v>
                </c:pt>
                <c:pt idx="315">
                  <c:v>2671</c:v>
                </c:pt>
                <c:pt idx="316">
                  <c:v>2672</c:v>
                </c:pt>
                <c:pt idx="317">
                  <c:v>2673</c:v>
                </c:pt>
                <c:pt idx="318">
                  <c:v>2674</c:v>
                </c:pt>
                <c:pt idx="319">
                  <c:v>2675</c:v>
                </c:pt>
                <c:pt idx="320">
                  <c:v>2676</c:v>
                </c:pt>
                <c:pt idx="321">
                  <c:v>2677</c:v>
                </c:pt>
                <c:pt idx="322">
                  <c:v>2678</c:v>
                </c:pt>
                <c:pt idx="323">
                  <c:v>2679</c:v>
                </c:pt>
                <c:pt idx="324">
                  <c:v>2680</c:v>
                </c:pt>
                <c:pt idx="325">
                  <c:v>2681</c:v>
                </c:pt>
                <c:pt idx="326">
                  <c:v>2682</c:v>
                </c:pt>
                <c:pt idx="327">
                  <c:v>2683</c:v>
                </c:pt>
                <c:pt idx="328">
                  <c:v>2684</c:v>
                </c:pt>
                <c:pt idx="329">
                  <c:v>2685</c:v>
                </c:pt>
                <c:pt idx="330">
                  <c:v>2686</c:v>
                </c:pt>
                <c:pt idx="331">
                  <c:v>2687</c:v>
                </c:pt>
                <c:pt idx="332">
                  <c:v>2688</c:v>
                </c:pt>
                <c:pt idx="333">
                  <c:v>2689</c:v>
                </c:pt>
                <c:pt idx="334">
                  <c:v>2690</c:v>
                </c:pt>
                <c:pt idx="335">
                  <c:v>2691</c:v>
                </c:pt>
                <c:pt idx="336">
                  <c:v>2692</c:v>
                </c:pt>
                <c:pt idx="337">
                  <c:v>2693</c:v>
                </c:pt>
                <c:pt idx="338">
                  <c:v>2694</c:v>
                </c:pt>
                <c:pt idx="339">
                  <c:v>2695</c:v>
                </c:pt>
                <c:pt idx="340">
                  <c:v>2696</c:v>
                </c:pt>
                <c:pt idx="341">
                  <c:v>2697</c:v>
                </c:pt>
                <c:pt idx="342">
                  <c:v>2698</c:v>
                </c:pt>
                <c:pt idx="343">
                  <c:v>2699</c:v>
                </c:pt>
                <c:pt idx="344">
                  <c:v>2700</c:v>
                </c:pt>
                <c:pt idx="345">
                  <c:v>2701</c:v>
                </c:pt>
                <c:pt idx="346">
                  <c:v>2702</c:v>
                </c:pt>
                <c:pt idx="347">
                  <c:v>2703</c:v>
                </c:pt>
                <c:pt idx="348">
                  <c:v>2704</c:v>
                </c:pt>
                <c:pt idx="349">
                  <c:v>2705</c:v>
                </c:pt>
                <c:pt idx="350">
                  <c:v>2706</c:v>
                </c:pt>
                <c:pt idx="351">
                  <c:v>2707</c:v>
                </c:pt>
                <c:pt idx="352">
                  <c:v>2708</c:v>
                </c:pt>
                <c:pt idx="353">
                  <c:v>2709</c:v>
                </c:pt>
                <c:pt idx="354">
                  <c:v>2710</c:v>
                </c:pt>
                <c:pt idx="355">
                  <c:v>2711</c:v>
                </c:pt>
                <c:pt idx="356">
                  <c:v>2712</c:v>
                </c:pt>
                <c:pt idx="357">
                  <c:v>2713</c:v>
                </c:pt>
                <c:pt idx="358">
                  <c:v>2714</c:v>
                </c:pt>
                <c:pt idx="359">
                  <c:v>2715</c:v>
                </c:pt>
                <c:pt idx="360">
                  <c:v>2716</c:v>
                </c:pt>
                <c:pt idx="361">
                  <c:v>2717</c:v>
                </c:pt>
                <c:pt idx="362">
                  <c:v>2718</c:v>
                </c:pt>
                <c:pt idx="363">
                  <c:v>2719</c:v>
                </c:pt>
                <c:pt idx="364">
                  <c:v>2720</c:v>
                </c:pt>
                <c:pt idx="365">
                  <c:v>2721</c:v>
                </c:pt>
                <c:pt idx="366">
                  <c:v>2722</c:v>
                </c:pt>
                <c:pt idx="367">
                  <c:v>2723</c:v>
                </c:pt>
                <c:pt idx="368">
                  <c:v>2724</c:v>
                </c:pt>
                <c:pt idx="369">
                  <c:v>2725</c:v>
                </c:pt>
                <c:pt idx="370">
                  <c:v>2726</c:v>
                </c:pt>
                <c:pt idx="371">
                  <c:v>2727</c:v>
                </c:pt>
                <c:pt idx="372">
                  <c:v>2728</c:v>
                </c:pt>
                <c:pt idx="373">
                  <c:v>2729</c:v>
                </c:pt>
                <c:pt idx="374">
                  <c:v>2730</c:v>
                </c:pt>
                <c:pt idx="375">
                  <c:v>2731</c:v>
                </c:pt>
                <c:pt idx="376">
                  <c:v>2732</c:v>
                </c:pt>
                <c:pt idx="377">
                  <c:v>2733</c:v>
                </c:pt>
                <c:pt idx="378">
                  <c:v>2734</c:v>
                </c:pt>
                <c:pt idx="379">
                  <c:v>2735</c:v>
                </c:pt>
                <c:pt idx="380">
                  <c:v>2736</c:v>
                </c:pt>
                <c:pt idx="381">
                  <c:v>2737</c:v>
                </c:pt>
                <c:pt idx="382">
                  <c:v>2738</c:v>
                </c:pt>
                <c:pt idx="383">
                  <c:v>2739</c:v>
                </c:pt>
                <c:pt idx="384">
                  <c:v>2740</c:v>
                </c:pt>
                <c:pt idx="385">
                  <c:v>2741</c:v>
                </c:pt>
                <c:pt idx="386">
                  <c:v>2742</c:v>
                </c:pt>
                <c:pt idx="387">
                  <c:v>2743</c:v>
                </c:pt>
                <c:pt idx="388">
                  <c:v>2744</c:v>
                </c:pt>
                <c:pt idx="389">
                  <c:v>2745</c:v>
                </c:pt>
                <c:pt idx="390">
                  <c:v>2746</c:v>
                </c:pt>
                <c:pt idx="391">
                  <c:v>2747</c:v>
                </c:pt>
                <c:pt idx="392">
                  <c:v>2748</c:v>
                </c:pt>
                <c:pt idx="393">
                  <c:v>2749</c:v>
                </c:pt>
                <c:pt idx="394">
                  <c:v>2750</c:v>
                </c:pt>
                <c:pt idx="395">
                  <c:v>2751</c:v>
                </c:pt>
                <c:pt idx="396">
                  <c:v>2752</c:v>
                </c:pt>
                <c:pt idx="397">
                  <c:v>2753</c:v>
                </c:pt>
                <c:pt idx="398">
                  <c:v>2754</c:v>
                </c:pt>
                <c:pt idx="399">
                  <c:v>2755</c:v>
                </c:pt>
                <c:pt idx="400">
                  <c:v>2756</c:v>
                </c:pt>
                <c:pt idx="401">
                  <c:v>2757</c:v>
                </c:pt>
                <c:pt idx="402">
                  <c:v>2758</c:v>
                </c:pt>
                <c:pt idx="403">
                  <c:v>2759</c:v>
                </c:pt>
                <c:pt idx="404">
                  <c:v>2760</c:v>
                </c:pt>
                <c:pt idx="405">
                  <c:v>2761</c:v>
                </c:pt>
                <c:pt idx="406">
                  <c:v>2762</c:v>
                </c:pt>
                <c:pt idx="407">
                  <c:v>2763</c:v>
                </c:pt>
                <c:pt idx="408">
                  <c:v>2764</c:v>
                </c:pt>
                <c:pt idx="409">
                  <c:v>2765</c:v>
                </c:pt>
                <c:pt idx="410">
                  <c:v>2766</c:v>
                </c:pt>
                <c:pt idx="411">
                  <c:v>2767</c:v>
                </c:pt>
                <c:pt idx="412">
                  <c:v>2768</c:v>
                </c:pt>
                <c:pt idx="413">
                  <c:v>2769</c:v>
                </c:pt>
                <c:pt idx="414">
                  <c:v>2770</c:v>
                </c:pt>
                <c:pt idx="415">
                  <c:v>2771</c:v>
                </c:pt>
                <c:pt idx="416">
                  <c:v>2772</c:v>
                </c:pt>
                <c:pt idx="417">
                  <c:v>2773</c:v>
                </c:pt>
                <c:pt idx="418">
                  <c:v>2774</c:v>
                </c:pt>
                <c:pt idx="419">
                  <c:v>2775</c:v>
                </c:pt>
                <c:pt idx="420">
                  <c:v>2776</c:v>
                </c:pt>
                <c:pt idx="421">
                  <c:v>2777</c:v>
                </c:pt>
                <c:pt idx="422">
                  <c:v>2778</c:v>
                </c:pt>
                <c:pt idx="423">
                  <c:v>2779</c:v>
                </c:pt>
                <c:pt idx="424">
                  <c:v>2780</c:v>
                </c:pt>
                <c:pt idx="425">
                  <c:v>2781</c:v>
                </c:pt>
                <c:pt idx="426">
                  <c:v>2782</c:v>
                </c:pt>
                <c:pt idx="427">
                  <c:v>2783</c:v>
                </c:pt>
                <c:pt idx="428">
                  <c:v>2784</c:v>
                </c:pt>
                <c:pt idx="429">
                  <c:v>2785</c:v>
                </c:pt>
                <c:pt idx="430">
                  <c:v>2786</c:v>
                </c:pt>
                <c:pt idx="431">
                  <c:v>2787</c:v>
                </c:pt>
                <c:pt idx="432">
                  <c:v>2788</c:v>
                </c:pt>
                <c:pt idx="433">
                  <c:v>2789</c:v>
                </c:pt>
                <c:pt idx="434">
                  <c:v>2790</c:v>
                </c:pt>
              </c:numCache>
            </c:numRef>
          </c:xVal>
          <c:yVal>
            <c:numRef>
              <c:f>Graph!$H$2358:$H$2790</c:f>
              <c:numCache>
                <c:formatCode>General</c:formatCode>
                <c:ptCount val="433"/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C3-4B54-9C4C-AC05B1E2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03759"/>
        <c:axId val="1136816239"/>
      </c:scatterChart>
      <c:valAx>
        <c:axId val="1136803759"/>
        <c:scaling>
          <c:orientation val="minMax"/>
          <c:max val="2790"/>
          <c:min val="2356"/>
        </c:scaling>
        <c:delete val="0"/>
        <c:axPos val="b"/>
        <c:numFmt formatCode="General" sourceLinked="1"/>
        <c:majorTickMark val="out"/>
        <c:minorTickMark val="none"/>
        <c:tickLblPos val="nextTo"/>
        <c:crossAx val="1136816239"/>
        <c:crosses val="autoZero"/>
        <c:crossBetween val="midCat"/>
      </c:valAx>
      <c:valAx>
        <c:axId val="1136816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6803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Graph!$A$2794:$A$3178</c:f>
              <c:numCache>
                <c:formatCode>General</c:formatCode>
                <c:ptCount val="385"/>
                <c:pt idx="0">
                  <c:v>2805</c:v>
                </c:pt>
                <c:pt idx="1">
                  <c:v>2806</c:v>
                </c:pt>
                <c:pt idx="2">
                  <c:v>2807</c:v>
                </c:pt>
                <c:pt idx="3">
                  <c:v>2808</c:v>
                </c:pt>
                <c:pt idx="4">
                  <c:v>2809</c:v>
                </c:pt>
                <c:pt idx="5">
                  <c:v>2810</c:v>
                </c:pt>
                <c:pt idx="6">
                  <c:v>2811</c:v>
                </c:pt>
                <c:pt idx="7">
                  <c:v>2812</c:v>
                </c:pt>
                <c:pt idx="8">
                  <c:v>2813</c:v>
                </c:pt>
                <c:pt idx="9">
                  <c:v>2814</c:v>
                </c:pt>
                <c:pt idx="10">
                  <c:v>2815</c:v>
                </c:pt>
                <c:pt idx="11">
                  <c:v>2816</c:v>
                </c:pt>
                <c:pt idx="12">
                  <c:v>2817</c:v>
                </c:pt>
                <c:pt idx="13">
                  <c:v>2818</c:v>
                </c:pt>
                <c:pt idx="14">
                  <c:v>2819</c:v>
                </c:pt>
                <c:pt idx="15">
                  <c:v>2820</c:v>
                </c:pt>
                <c:pt idx="16">
                  <c:v>2821</c:v>
                </c:pt>
                <c:pt idx="17">
                  <c:v>2822</c:v>
                </c:pt>
                <c:pt idx="18">
                  <c:v>2823</c:v>
                </c:pt>
                <c:pt idx="19">
                  <c:v>2824</c:v>
                </c:pt>
                <c:pt idx="20">
                  <c:v>2825</c:v>
                </c:pt>
                <c:pt idx="21">
                  <c:v>2826</c:v>
                </c:pt>
                <c:pt idx="22">
                  <c:v>2827</c:v>
                </c:pt>
                <c:pt idx="23">
                  <c:v>2828</c:v>
                </c:pt>
                <c:pt idx="24">
                  <c:v>2829</c:v>
                </c:pt>
                <c:pt idx="25">
                  <c:v>2830</c:v>
                </c:pt>
                <c:pt idx="26">
                  <c:v>2831</c:v>
                </c:pt>
                <c:pt idx="27">
                  <c:v>2832</c:v>
                </c:pt>
                <c:pt idx="28">
                  <c:v>2833</c:v>
                </c:pt>
                <c:pt idx="29">
                  <c:v>2834</c:v>
                </c:pt>
                <c:pt idx="30">
                  <c:v>2835</c:v>
                </c:pt>
                <c:pt idx="31">
                  <c:v>2836</c:v>
                </c:pt>
                <c:pt idx="32">
                  <c:v>2837</c:v>
                </c:pt>
                <c:pt idx="33">
                  <c:v>2838</c:v>
                </c:pt>
                <c:pt idx="34">
                  <c:v>2839</c:v>
                </c:pt>
                <c:pt idx="35">
                  <c:v>2840</c:v>
                </c:pt>
                <c:pt idx="36">
                  <c:v>2841</c:v>
                </c:pt>
                <c:pt idx="37">
                  <c:v>2842</c:v>
                </c:pt>
                <c:pt idx="38">
                  <c:v>2843</c:v>
                </c:pt>
                <c:pt idx="39">
                  <c:v>2844</c:v>
                </c:pt>
                <c:pt idx="40">
                  <c:v>2845</c:v>
                </c:pt>
                <c:pt idx="41">
                  <c:v>2846</c:v>
                </c:pt>
                <c:pt idx="42">
                  <c:v>2847</c:v>
                </c:pt>
                <c:pt idx="43">
                  <c:v>2848</c:v>
                </c:pt>
                <c:pt idx="44">
                  <c:v>2849</c:v>
                </c:pt>
                <c:pt idx="45">
                  <c:v>2850</c:v>
                </c:pt>
                <c:pt idx="46">
                  <c:v>2851</c:v>
                </c:pt>
                <c:pt idx="47">
                  <c:v>2852</c:v>
                </c:pt>
                <c:pt idx="48">
                  <c:v>2853</c:v>
                </c:pt>
                <c:pt idx="49">
                  <c:v>2854</c:v>
                </c:pt>
                <c:pt idx="50">
                  <c:v>2855</c:v>
                </c:pt>
                <c:pt idx="51">
                  <c:v>2856</c:v>
                </c:pt>
                <c:pt idx="52">
                  <c:v>2857</c:v>
                </c:pt>
                <c:pt idx="53">
                  <c:v>2858</c:v>
                </c:pt>
                <c:pt idx="54">
                  <c:v>2859</c:v>
                </c:pt>
                <c:pt idx="55">
                  <c:v>2860</c:v>
                </c:pt>
                <c:pt idx="56">
                  <c:v>2861</c:v>
                </c:pt>
                <c:pt idx="57">
                  <c:v>2862</c:v>
                </c:pt>
                <c:pt idx="58">
                  <c:v>2863</c:v>
                </c:pt>
                <c:pt idx="59">
                  <c:v>2864</c:v>
                </c:pt>
                <c:pt idx="60">
                  <c:v>2865</c:v>
                </c:pt>
                <c:pt idx="61">
                  <c:v>2866</c:v>
                </c:pt>
                <c:pt idx="62">
                  <c:v>2867</c:v>
                </c:pt>
                <c:pt idx="63">
                  <c:v>2868</c:v>
                </c:pt>
                <c:pt idx="64">
                  <c:v>2869</c:v>
                </c:pt>
                <c:pt idx="65">
                  <c:v>2870</c:v>
                </c:pt>
                <c:pt idx="66">
                  <c:v>2871</c:v>
                </c:pt>
                <c:pt idx="67">
                  <c:v>2872</c:v>
                </c:pt>
                <c:pt idx="68">
                  <c:v>2873</c:v>
                </c:pt>
                <c:pt idx="69">
                  <c:v>2874</c:v>
                </c:pt>
                <c:pt idx="70">
                  <c:v>2875</c:v>
                </c:pt>
                <c:pt idx="71">
                  <c:v>2876</c:v>
                </c:pt>
                <c:pt idx="72">
                  <c:v>2877</c:v>
                </c:pt>
                <c:pt idx="73">
                  <c:v>2878</c:v>
                </c:pt>
                <c:pt idx="74">
                  <c:v>2879</c:v>
                </c:pt>
                <c:pt idx="75">
                  <c:v>2880</c:v>
                </c:pt>
                <c:pt idx="76">
                  <c:v>2881</c:v>
                </c:pt>
                <c:pt idx="77">
                  <c:v>2882</c:v>
                </c:pt>
                <c:pt idx="78">
                  <c:v>2883</c:v>
                </c:pt>
                <c:pt idx="79">
                  <c:v>2884</c:v>
                </c:pt>
                <c:pt idx="80">
                  <c:v>2885</c:v>
                </c:pt>
                <c:pt idx="81">
                  <c:v>2886</c:v>
                </c:pt>
                <c:pt idx="82">
                  <c:v>2887</c:v>
                </c:pt>
                <c:pt idx="83">
                  <c:v>2888</c:v>
                </c:pt>
                <c:pt idx="84">
                  <c:v>2889</c:v>
                </c:pt>
                <c:pt idx="85">
                  <c:v>2890</c:v>
                </c:pt>
                <c:pt idx="86">
                  <c:v>2891</c:v>
                </c:pt>
                <c:pt idx="87">
                  <c:v>2892</c:v>
                </c:pt>
                <c:pt idx="88">
                  <c:v>2893</c:v>
                </c:pt>
                <c:pt idx="89">
                  <c:v>2894</c:v>
                </c:pt>
                <c:pt idx="90">
                  <c:v>2895</c:v>
                </c:pt>
                <c:pt idx="91">
                  <c:v>2896</c:v>
                </c:pt>
                <c:pt idx="92">
                  <c:v>2897</c:v>
                </c:pt>
                <c:pt idx="93">
                  <c:v>2898</c:v>
                </c:pt>
                <c:pt idx="94">
                  <c:v>2899</c:v>
                </c:pt>
                <c:pt idx="95">
                  <c:v>2900</c:v>
                </c:pt>
                <c:pt idx="96">
                  <c:v>2901</c:v>
                </c:pt>
                <c:pt idx="97">
                  <c:v>2902</c:v>
                </c:pt>
                <c:pt idx="98">
                  <c:v>2903</c:v>
                </c:pt>
                <c:pt idx="99">
                  <c:v>2904</c:v>
                </c:pt>
                <c:pt idx="100">
                  <c:v>2905</c:v>
                </c:pt>
                <c:pt idx="101">
                  <c:v>2906</c:v>
                </c:pt>
                <c:pt idx="102">
                  <c:v>2907</c:v>
                </c:pt>
                <c:pt idx="103">
                  <c:v>2908</c:v>
                </c:pt>
                <c:pt idx="104">
                  <c:v>2909</c:v>
                </c:pt>
                <c:pt idx="105">
                  <c:v>2910</c:v>
                </c:pt>
                <c:pt idx="106">
                  <c:v>2911</c:v>
                </c:pt>
                <c:pt idx="107">
                  <c:v>2912</c:v>
                </c:pt>
                <c:pt idx="108">
                  <c:v>2913</c:v>
                </c:pt>
                <c:pt idx="109">
                  <c:v>2914</c:v>
                </c:pt>
                <c:pt idx="110">
                  <c:v>2915</c:v>
                </c:pt>
                <c:pt idx="111">
                  <c:v>2916</c:v>
                </c:pt>
                <c:pt idx="112">
                  <c:v>2917</c:v>
                </c:pt>
                <c:pt idx="113">
                  <c:v>2918</c:v>
                </c:pt>
                <c:pt idx="114">
                  <c:v>2919</c:v>
                </c:pt>
                <c:pt idx="115">
                  <c:v>2920</c:v>
                </c:pt>
                <c:pt idx="116">
                  <c:v>2921</c:v>
                </c:pt>
                <c:pt idx="117">
                  <c:v>2922</c:v>
                </c:pt>
                <c:pt idx="118">
                  <c:v>2923</c:v>
                </c:pt>
                <c:pt idx="119">
                  <c:v>2924</c:v>
                </c:pt>
                <c:pt idx="120">
                  <c:v>2925</c:v>
                </c:pt>
                <c:pt idx="121">
                  <c:v>2926</c:v>
                </c:pt>
                <c:pt idx="122">
                  <c:v>2927</c:v>
                </c:pt>
                <c:pt idx="123">
                  <c:v>2928</c:v>
                </c:pt>
                <c:pt idx="124">
                  <c:v>2929</c:v>
                </c:pt>
                <c:pt idx="125">
                  <c:v>2930</c:v>
                </c:pt>
                <c:pt idx="126">
                  <c:v>2931</c:v>
                </c:pt>
                <c:pt idx="127">
                  <c:v>2932</c:v>
                </c:pt>
                <c:pt idx="128">
                  <c:v>2933</c:v>
                </c:pt>
                <c:pt idx="129">
                  <c:v>2934</c:v>
                </c:pt>
                <c:pt idx="130">
                  <c:v>2935</c:v>
                </c:pt>
                <c:pt idx="131">
                  <c:v>2936</c:v>
                </c:pt>
                <c:pt idx="132">
                  <c:v>2937</c:v>
                </c:pt>
                <c:pt idx="133">
                  <c:v>2938</c:v>
                </c:pt>
                <c:pt idx="134">
                  <c:v>2939</c:v>
                </c:pt>
                <c:pt idx="135">
                  <c:v>2940</c:v>
                </c:pt>
                <c:pt idx="136">
                  <c:v>2941</c:v>
                </c:pt>
                <c:pt idx="137">
                  <c:v>2942</c:v>
                </c:pt>
                <c:pt idx="138">
                  <c:v>2943</c:v>
                </c:pt>
                <c:pt idx="139">
                  <c:v>2944</c:v>
                </c:pt>
                <c:pt idx="140">
                  <c:v>2945</c:v>
                </c:pt>
                <c:pt idx="141">
                  <c:v>2946</c:v>
                </c:pt>
                <c:pt idx="142">
                  <c:v>2947</c:v>
                </c:pt>
                <c:pt idx="143">
                  <c:v>2948</c:v>
                </c:pt>
                <c:pt idx="144">
                  <c:v>2949</c:v>
                </c:pt>
                <c:pt idx="145">
                  <c:v>2950</c:v>
                </c:pt>
                <c:pt idx="146">
                  <c:v>2951</c:v>
                </c:pt>
                <c:pt idx="147">
                  <c:v>2952</c:v>
                </c:pt>
                <c:pt idx="148">
                  <c:v>2953</c:v>
                </c:pt>
                <c:pt idx="149">
                  <c:v>2954</c:v>
                </c:pt>
                <c:pt idx="150">
                  <c:v>2955</c:v>
                </c:pt>
                <c:pt idx="151">
                  <c:v>2956</c:v>
                </c:pt>
                <c:pt idx="152">
                  <c:v>2957</c:v>
                </c:pt>
                <c:pt idx="153">
                  <c:v>2958</c:v>
                </c:pt>
                <c:pt idx="154">
                  <c:v>2959</c:v>
                </c:pt>
                <c:pt idx="155">
                  <c:v>2960</c:v>
                </c:pt>
                <c:pt idx="156">
                  <c:v>2961</c:v>
                </c:pt>
                <c:pt idx="157">
                  <c:v>2962</c:v>
                </c:pt>
                <c:pt idx="158">
                  <c:v>2963</c:v>
                </c:pt>
                <c:pt idx="159">
                  <c:v>2964</c:v>
                </c:pt>
                <c:pt idx="160">
                  <c:v>2965</c:v>
                </c:pt>
                <c:pt idx="161">
                  <c:v>2966</c:v>
                </c:pt>
                <c:pt idx="162">
                  <c:v>2967</c:v>
                </c:pt>
                <c:pt idx="163">
                  <c:v>2968</c:v>
                </c:pt>
                <c:pt idx="164">
                  <c:v>2969</c:v>
                </c:pt>
                <c:pt idx="165">
                  <c:v>2970</c:v>
                </c:pt>
                <c:pt idx="166">
                  <c:v>2971</c:v>
                </c:pt>
                <c:pt idx="167">
                  <c:v>2972</c:v>
                </c:pt>
                <c:pt idx="168">
                  <c:v>2973</c:v>
                </c:pt>
                <c:pt idx="169">
                  <c:v>2974</c:v>
                </c:pt>
                <c:pt idx="170">
                  <c:v>2975</c:v>
                </c:pt>
                <c:pt idx="171">
                  <c:v>2976</c:v>
                </c:pt>
                <c:pt idx="172">
                  <c:v>2977</c:v>
                </c:pt>
                <c:pt idx="173">
                  <c:v>2978</c:v>
                </c:pt>
                <c:pt idx="174">
                  <c:v>2979</c:v>
                </c:pt>
                <c:pt idx="175">
                  <c:v>2980</c:v>
                </c:pt>
                <c:pt idx="176">
                  <c:v>2981</c:v>
                </c:pt>
                <c:pt idx="177">
                  <c:v>2982</c:v>
                </c:pt>
                <c:pt idx="178">
                  <c:v>2983</c:v>
                </c:pt>
                <c:pt idx="179">
                  <c:v>2984</c:v>
                </c:pt>
                <c:pt idx="180">
                  <c:v>2985</c:v>
                </c:pt>
                <c:pt idx="181">
                  <c:v>2986</c:v>
                </c:pt>
                <c:pt idx="182">
                  <c:v>2987</c:v>
                </c:pt>
                <c:pt idx="183">
                  <c:v>2988</c:v>
                </c:pt>
                <c:pt idx="184">
                  <c:v>2989</c:v>
                </c:pt>
                <c:pt idx="185">
                  <c:v>2990</c:v>
                </c:pt>
                <c:pt idx="186">
                  <c:v>2991</c:v>
                </c:pt>
                <c:pt idx="187">
                  <c:v>2992</c:v>
                </c:pt>
                <c:pt idx="188">
                  <c:v>2993</c:v>
                </c:pt>
                <c:pt idx="189">
                  <c:v>2994</c:v>
                </c:pt>
                <c:pt idx="190">
                  <c:v>2995</c:v>
                </c:pt>
                <c:pt idx="191">
                  <c:v>2996</c:v>
                </c:pt>
                <c:pt idx="192">
                  <c:v>2997</c:v>
                </c:pt>
                <c:pt idx="193">
                  <c:v>2998</c:v>
                </c:pt>
                <c:pt idx="194">
                  <c:v>2999</c:v>
                </c:pt>
                <c:pt idx="195">
                  <c:v>3000</c:v>
                </c:pt>
                <c:pt idx="196">
                  <c:v>3001</c:v>
                </c:pt>
                <c:pt idx="197">
                  <c:v>3002</c:v>
                </c:pt>
                <c:pt idx="198">
                  <c:v>3003</c:v>
                </c:pt>
                <c:pt idx="199">
                  <c:v>3004</c:v>
                </c:pt>
                <c:pt idx="200">
                  <c:v>3005</c:v>
                </c:pt>
                <c:pt idx="201">
                  <c:v>3006</c:v>
                </c:pt>
                <c:pt idx="202">
                  <c:v>3007</c:v>
                </c:pt>
                <c:pt idx="203">
                  <c:v>3008</c:v>
                </c:pt>
                <c:pt idx="204">
                  <c:v>3009</c:v>
                </c:pt>
                <c:pt idx="205">
                  <c:v>3010</c:v>
                </c:pt>
                <c:pt idx="206">
                  <c:v>3011</c:v>
                </c:pt>
                <c:pt idx="207">
                  <c:v>3012</c:v>
                </c:pt>
                <c:pt idx="208">
                  <c:v>3013</c:v>
                </c:pt>
                <c:pt idx="209">
                  <c:v>3014</c:v>
                </c:pt>
                <c:pt idx="210">
                  <c:v>3015</c:v>
                </c:pt>
                <c:pt idx="211">
                  <c:v>3016</c:v>
                </c:pt>
                <c:pt idx="212">
                  <c:v>3017</c:v>
                </c:pt>
                <c:pt idx="213">
                  <c:v>3018</c:v>
                </c:pt>
                <c:pt idx="214">
                  <c:v>3019</c:v>
                </c:pt>
                <c:pt idx="215">
                  <c:v>3020</c:v>
                </c:pt>
                <c:pt idx="216">
                  <c:v>3021</c:v>
                </c:pt>
                <c:pt idx="217">
                  <c:v>3022</c:v>
                </c:pt>
                <c:pt idx="218">
                  <c:v>3023</c:v>
                </c:pt>
                <c:pt idx="219">
                  <c:v>3024</c:v>
                </c:pt>
                <c:pt idx="220">
                  <c:v>3025</c:v>
                </c:pt>
                <c:pt idx="221">
                  <c:v>3026</c:v>
                </c:pt>
                <c:pt idx="222">
                  <c:v>3027</c:v>
                </c:pt>
                <c:pt idx="223">
                  <c:v>3028</c:v>
                </c:pt>
                <c:pt idx="224">
                  <c:v>3029</c:v>
                </c:pt>
                <c:pt idx="225">
                  <c:v>3030</c:v>
                </c:pt>
                <c:pt idx="226">
                  <c:v>3031</c:v>
                </c:pt>
                <c:pt idx="227">
                  <c:v>3032</c:v>
                </c:pt>
                <c:pt idx="228">
                  <c:v>3033</c:v>
                </c:pt>
                <c:pt idx="229">
                  <c:v>3034</c:v>
                </c:pt>
                <c:pt idx="230">
                  <c:v>3035</c:v>
                </c:pt>
                <c:pt idx="231">
                  <c:v>3036</c:v>
                </c:pt>
                <c:pt idx="232">
                  <c:v>3037</c:v>
                </c:pt>
                <c:pt idx="233">
                  <c:v>3038</c:v>
                </c:pt>
                <c:pt idx="234">
                  <c:v>3039</c:v>
                </c:pt>
                <c:pt idx="235">
                  <c:v>3040</c:v>
                </c:pt>
                <c:pt idx="236">
                  <c:v>3041</c:v>
                </c:pt>
                <c:pt idx="237">
                  <c:v>3042</c:v>
                </c:pt>
                <c:pt idx="238">
                  <c:v>3043</c:v>
                </c:pt>
                <c:pt idx="239">
                  <c:v>3044</c:v>
                </c:pt>
                <c:pt idx="240">
                  <c:v>3045</c:v>
                </c:pt>
                <c:pt idx="241">
                  <c:v>3046</c:v>
                </c:pt>
                <c:pt idx="242">
                  <c:v>3047</c:v>
                </c:pt>
                <c:pt idx="243">
                  <c:v>3048</c:v>
                </c:pt>
                <c:pt idx="244">
                  <c:v>3049</c:v>
                </c:pt>
                <c:pt idx="245">
                  <c:v>3050</c:v>
                </c:pt>
                <c:pt idx="246">
                  <c:v>3051</c:v>
                </c:pt>
                <c:pt idx="247">
                  <c:v>3052</c:v>
                </c:pt>
                <c:pt idx="248">
                  <c:v>3053</c:v>
                </c:pt>
                <c:pt idx="249">
                  <c:v>3054</c:v>
                </c:pt>
                <c:pt idx="250">
                  <c:v>3055</c:v>
                </c:pt>
                <c:pt idx="251">
                  <c:v>3056</c:v>
                </c:pt>
                <c:pt idx="252">
                  <c:v>3057</c:v>
                </c:pt>
                <c:pt idx="253">
                  <c:v>3058</c:v>
                </c:pt>
                <c:pt idx="254">
                  <c:v>3059</c:v>
                </c:pt>
                <c:pt idx="255">
                  <c:v>3060</c:v>
                </c:pt>
                <c:pt idx="256">
                  <c:v>3061</c:v>
                </c:pt>
                <c:pt idx="257">
                  <c:v>3062</c:v>
                </c:pt>
                <c:pt idx="258">
                  <c:v>3063</c:v>
                </c:pt>
                <c:pt idx="259">
                  <c:v>3064</c:v>
                </c:pt>
                <c:pt idx="260">
                  <c:v>3065</c:v>
                </c:pt>
                <c:pt idx="261">
                  <c:v>3066</c:v>
                </c:pt>
                <c:pt idx="262">
                  <c:v>3067</c:v>
                </c:pt>
                <c:pt idx="263">
                  <c:v>3068</c:v>
                </c:pt>
                <c:pt idx="264">
                  <c:v>3069</c:v>
                </c:pt>
                <c:pt idx="265">
                  <c:v>3070</c:v>
                </c:pt>
                <c:pt idx="266">
                  <c:v>3071</c:v>
                </c:pt>
                <c:pt idx="267">
                  <c:v>3072</c:v>
                </c:pt>
                <c:pt idx="268">
                  <c:v>3073</c:v>
                </c:pt>
                <c:pt idx="269">
                  <c:v>3074</c:v>
                </c:pt>
                <c:pt idx="270">
                  <c:v>3075</c:v>
                </c:pt>
                <c:pt idx="271">
                  <c:v>3076</c:v>
                </c:pt>
                <c:pt idx="272">
                  <c:v>3077</c:v>
                </c:pt>
                <c:pt idx="273">
                  <c:v>3078</c:v>
                </c:pt>
                <c:pt idx="274">
                  <c:v>3079</c:v>
                </c:pt>
                <c:pt idx="275">
                  <c:v>3080</c:v>
                </c:pt>
                <c:pt idx="276">
                  <c:v>3081</c:v>
                </c:pt>
                <c:pt idx="277">
                  <c:v>3082</c:v>
                </c:pt>
                <c:pt idx="278">
                  <c:v>3083</c:v>
                </c:pt>
                <c:pt idx="279">
                  <c:v>3084</c:v>
                </c:pt>
                <c:pt idx="280">
                  <c:v>3085</c:v>
                </c:pt>
                <c:pt idx="281">
                  <c:v>3086</c:v>
                </c:pt>
                <c:pt idx="282">
                  <c:v>3087</c:v>
                </c:pt>
                <c:pt idx="283">
                  <c:v>3088</c:v>
                </c:pt>
                <c:pt idx="284">
                  <c:v>3089</c:v>
                </c:pt>
                <c:pt idx="285">
                  <c:v>3090</c:v>
                </c:pt>
                <c:pt idx="286">
                  <c:v>3091</c:v>
                </c:pt>
                <c:pt idx="287">
                  <c:v>3092</c:v>
                </c:pt>
                <c:pt idx="288">
                  <c:v>3093</c:v>
                </c:pt>
                <c:pt idx="289">
                  <c:v>3094</c:v>
                </c:pt>
                <c:pt idx="290">
                  <c:v>3095</c:v>
                </c:pt>
                <c:pt idx="291">
                  <c:v>3096</c:v>
                </c:pt>
                <c:pt idx="292">
                  <c:v>3097</c:v>
                </c:pt>
                <c:pt idx="293">
                  <c:v>3098</c:v>
                </c:pt>
                <c:pt idx="294">
                  <c:v>3099</c:v>
                </c:pt>
                <c:pt idx="295">
                  <c:v>3100</c:v>
                </c:pt>
                <c:pt idx="296">
                  <c:v>3101</c:v>
                </c:pt>
                <c:pt idx="297">
                  <c:v>3102</c:v>
                </c:pt>
                <c:pt idx="298">
                  <c:v>3103</c:v>
                </c:pt>
                <c:pt idx="299">
                  <c:v>3104</c:v>
                </c:pt>
                <c:pt idx="300">
                  <c:v>3105</c:v>
                </c:pt>
                <c:pt idx="301">
                  <c:v>3106</c:v>
                </c:pt>
                <c:pt idx="302">
                  <c:v>3107</c:v>
                </c:pt>
                <c:pt idx="303">
                  <c:v>3108</c:v>
                </c:pt>
                <c:pt idx="304">
                  <c:v>3109</c:v>
                </c:pt>
                <c:pt idx="305">
                  <c:v>3110</c:v>
                </c:pt>
                <c:pt idx="306">
                  <c:v>3111</c:v>
                </c:pt>
                <c:pt idx="307">
                  <c:v>3112</c:v>
                </c:pt>
                <c:pt idx="308">
                  <c:v>3113</c:v>
                </c:pt>
                <c:pt idx="309">
                  <c:v>3114</c:v>
                </c:pt>
                <c:pt idx="310">
                  <c:v>3115</c:v>
                </c:pt>
                <c:pt idx="311">
                  <c:v>3116</c:v>
                </c:pt>
                <c:pt idx="312">
                  <c:v>3117</c:v>
                </c:pt>
                <c:pt idx="313">
                  <c:v>3118</c:v>
                </c:pt>
                <c:pt idx="314">
                  <c:v>3119</c:v>
                </c:pt>
                <c:pt idx="315">
                  <c:v>3120</c:v>
                </c:pt>
                <c:pt idx="316">
                  <c:v>3121</c:v>
                </c:pt>
                <c:pt idx="317">
                  <c:v>3122</c:v>
                </c:pt>
                <c:pt idx="318">
                  <c:v>3123</c:v>
                </c:pt>
                <c:pt idx="319">
                  <c:v>3124</c:v>
                </c:pt>
                <c:pt idx="320">
                  <c:v>3125</c:v>
                </c:pt>
                <c:pt idx="321">
                  <c:v>3126</c:v>
                </c:pt>
                <c:pt idx="322">
                  <c:v>3127</c:v>
                </c:pt>
                <c:pt idx="323">
                  <c:v>3128</c:v>
                </c:pt>
                <c:pt idx="324">
                  <c:v>3129</c:v>
                </c:pt>
                <c:pt idx="325">
                  <c:v>3130</c:v>
                </c:pt>
                <c:pt idx="326">
                  <c:v>3131</c:v>
                </c:pt>
                <c:pt idx="327">
                  <c:v>3132</c:v>
                </c:pt>
                <c:pt idx="328">
                  <c:v>3133</c:v>
                </c:pt>
                <c:pt idx="329">
                  <c:v>3134</c:v>
                </c:pt>
                <c:pt idx="330">
                  <c:v>3135</c:v>
                </c:pt>
                <c:pt idx="331">
                  <c:v>3136</c:v>
                </c:pt>
                <c:pt idx="332">
                  <c:v>3137</c:v>
                </c:pt>
                <c:pt idx="333">
                  <c:v>3138</c:v>
                </c:pt>
                <c:pt idx="334">
                  <c:v>3139</c:v>
                </c:pt>
                <c:pt idx="335">
                  <c:v>3140</c:v>
                </c:pt>
                <c:pt idx="336">
                  <c:v>3141</c:v>
                </c:pt>
                <c:pt idx="337">
                  <c:v>3142</c:v>
                </c:pt>
                <c:pt idx="338">
                  <c:v>3143</c:v>
                </c:pt>
                <c:pt idx="339">
                  <c:v>3144</c:v>
                </c:pt>
                <c:pt idx="340">
                  <c:v>3145</c:v>
                </c:pt>
                <c:pt idx="341">
                  <c:v>3146</c:v>
                </c:pt>
                <c:pt idx="342">
                  <c:v>3147</c:v>
                </c:pt>
                <c:pt idx="343">
                  <c:v>3148</c:v>
                </c:pt>
                <c:pt idx="344">
                  <c:v>3149</c:v>
                </c:pt>
                <c:pt idx="345">
                  <c:v>3150</c:v>
                </c:pt>
                <c:pt idx="346">
                  <c:v>3151</c:v>
                </c:pt>
                <c:pt idx="347">
                  <c:v>3152</c:v>
                </c:pt>
                <c:pt idx="348">
                  <c:v>3153</c:v>
                </c:pt>
                <c:pt idx="349">
                  <c:v>3154</c:v>
                </c:pt>
                <c:pt idx="350">
                  <c:v>3155</c:v>
                </c:pt>
                <c:pt idx="351">
                  <c:v>3156</c:v>
                </c:pt>
                <c:pt idx="352">
                  <c:v>3157</c:v>
                </c:pt>
                <c:pt idx="353">
                  <c:v>3158</c:v>
                </c:pt>
                <c:pt idx="354">
                  <c:v>3159</c:v>
                </c:pt>
                <c:pt idx="355">
                  <c:v>3160</c:v>
                </c:pt>
                <c:pt idx="356">
                  <c:v>3161</c:v>
                </c:pt>
                <c:pt idx="357">
                  <c:v>3162</c:v>
                </c:pt>
                <c:pt idx="358">
                  <c:v>3163</c:v>
                </c:pt>
                <c:pt idx="359">
                  <c:v>3164</c:v>
                </c:pt>
                <c:pt idx="360">
                  <c:v>3165</c:v>
                </c:pt>
                <c:pt idx="361">
                  <c:v>3166</c:v>
                </c:pt>
                <c:pt idx="362">
                  <c:v>3167</c:v>
                </c:pt>
                <c:pt idx="363">
                  <c:v>3168</c:v>
                </c:pt>
                <c:pt idx="364">
                  <c:v>3169</c:v>
                </c:pt>
                <c:pt idx="365">
                  <c:v>3170</c:v>
                </c:pt>
                <c:pt idx="366">
                  <c:v>3171</c:v>
                </c:pt>
                <c:pt idx="367">
                  <c:v>3172</c:v>
                </c:pt>
                <c:pt idx="368">
                  <c:v>3173</c:v>
                </c:pt>
                <c:pt idx="369">
                  <c:v>3174</c:v>
                </c:pt>
                <c:pt idx="370">
                  <c:v>3175</c:v>
                </c:pt>
                <c:pt idx="371">
                  <c:v>3176</c:v>
                </c:pt>
                <c:pt idx="372">
                  <c:v>3177</c:v>
                </c:pt>
                <c:pt idx="373">
                  <c:v>3178</c:v>
                </c:pt>
                <c:pt idx="374">
                  <c:v>3179</c:v>
                </c:pt>
                <c:pt idx="375">
                  <c:v>3180</c:v>
                </c:pt>
                <c:pt idx="376">
                  <c:v>3181</c:v>
                </c:pt>
                <c:pt idx="377">
                  <c:v>3182</c:v>
                </c:pt>
                <c:pt idx="378">
                  <c:v>3183</c:v>
                </c:pt>
                <c:pt idx="379">
                  <c:v>3184</c:v>
                </c:pt>
                <c:pt idx="380">
                  <c:v>3185</c:v>
                </c:pt>
                <c:pt idx="381">
                  <c:v>3186</c:v>
                </c:pt>
                <c:pt idx="382">
                  <c:v>3187</c:v>
                </c:pt>
                <c:pt idx="383">
                  <c:v>3188</c:v>
                </c:pt>
                <c:pt idx="384">
                  <c:v>3189</c:v>
                </c:pt>
              </c:numCache>
            </c:numRef>
          </c:xVal>
          <c:yVal>
            <c:numRef>
              <c:f>Graph!$D$2795:$D$3177</c:f>
              <c:numCache>
                <c:formatCode>General</c:formatCode>
                <c:ptCount val="383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7-4B52-BC2B-CBAC0900E1C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Graph!$A$2794:$A$3178</c:f>
              <c:numCache>
                <c:formatCode>General</c:formatCode>
                <c:ptCount val="385"/>
                <c:pt idx="0">
                  <c:v>2805</c:v>
                </c:pt>
                <c:pt idx="1">
                  <c:v>2806</c:v>
                </c:pt>
                <c:pt idx="2">
                  <c:v>2807</c:v>
                </c:pt>
                <c:pt idx="3">
                  <c:v>2808</c:v>
                </c:pt>
                <c:pt idx="4">
                  <c:v>2809</c:v>
                </c:pt>
                <c:pt idx="5">
                  <c:v>2810</c:v>
                </c:pt>
                <c:pt idx="6">
                  <c:v>2811</c:v>
                </c:pt>
                <c:pt idx="7">
                  <c:v>2812</c:v>
                </c:pt>
                <c:pt idx="8">
                  <c:v>2813</c:v>
                </c:pt>
                <c:pt idx="9">
                  <c:v>2814</c:v>
                </c:pt>
                <c:pt idx="10">
                  <c:v>2815</c:v>
                </c:pt>
                <c:pt idx="11">
                  <c:v>2816</c:v>
                </c:pt>
                <c:pt idx="12">
                  <c:v>2817</c:v>
                </c:pt>
                <c:pt idx="13">
                  <c:v>2818</c:v>
                </c:pt>
                <c:pt idx="14">
                  <c:v>2819</c:v>
                </c:pt>
                <c:pt idx="15">
                  <c:v>2820</c:v>
                </c:pt>
                <c:pt idx="16">
                  <c:v>2821</c:v>
                </c:pt>
                <c:pt idx="17">
                  <c:v>2822</c:v>
                </c:pt>
                <c:pt idx="18">
                  <c:v>2823</c:v>
                </c:pt>
                <c:pt idx="19">
                  <c:v>2824</c:v>
                </c:pt>
                <c:pt idx="20">
                  <c:v>2825</c:v>
                </c:pt>
                <c:pt idx="21">
                  <c:v>2826</c:v>
                </c:pt>
                <c:pt idx="22">
                  <c:v>2827</c:v>
                </c:pt>
                <c:pt idx="23">
                  <c:v>2828</c:v>
                </c:pt>
                <c:pt idx="24">
                  <c:v>2829</c:v>
                </c:pt>
                <c:pt idx="25">
                  <c:v>2830</c:v>
                </c:pt>
                <c:pt idx="26">
                  <c:v>2831</c:v>
                </c:pt>
                <c:pt idx="27">
                  <c:v>2832</c:v>
                </c:pt>
                <c:pt idx="28">
                  <c:v>2833</c:v>
                </c:pt>
                <c:pt idx="29">
                  <c:v>2834</c:v>
                </c:pt>
                <c:pt idx="30">
                  <c:v>2835</c:v>
                </c:pt>
                <c:pt idx="31">
                  <c:v>2836</c:v>
                </c:pt>
                <c:pt idx="32">
                  <c:v>2837</c:v>
                </c:pt>
                <c:pt idx="33">
                  <c:v>2838</c:v>
                </c:pt>
                <c:pt idx="34">
                  <c:v>2839</c:v>
                </c:pt>
                <c:pt idx="35">
                  <c:v>2840</c:v>
                </c:pt>
                <c:pt idx="36">
                  <c:v>2841</c:v>
                </c:pt>
                <c:pt idx="37">
                  <c:v>2842</c:v>
                </c:pt>
                <c:pt idx="38">
                  <c:v>2843</c:v>
                </c:pt>
                <c:pt idx="39">
                  <c:v>2844</c:v>
                </c:pt>
                <c:pt idx="40">
                  <c:v>2845</c:v>
                </c:pt>
                <c:pt idx="41">
                  <c:v>2846</c:v>
                </c:pt>
                <c:pt idx="42">
                  <c:v>2847</c:v>
                </c:pt>
                <c:pt idx="43">
                  <c:v>2848</c:v>
                </c:pt>
                <c:pt idx="44">
                  <c:v>2849</c:v>
                </c:pt>
                <c:pt idx="45">
                  <c:v>2850</c:v>
                </c:pt>
                <c:pt idx="46">
                  <c:v>2851</c:v>
                </c:pt>
                <c:pt idx="47">
                  <c:v>2852</c:v>
                </c:pt>
                <c:pt idx="48">
                  <c:v>2853</c:v>
                </c:pt>
                <c:pt idx="49">
                  <c:v>2854</c:v>
                </c:pt>
                <c:pt idx="50">
                  <c:v>2855</c:v>
                </c:pt>
                <c:pt idx="51">
                  <c:v>2856</c:v>
                </c:pt>
                <c:pt idx="52">
                  <c:v>2857</c:v>
                </c:pt>
                <c:pt idx="53">
                  <c:v>2858</c:v>
                </c:pt>
                <c:pt idx="54">
                  <c:v>2859</c:v>
                </c:pt>
                <c:pt idx="55">
                  <c:v>2860</c:v>
                </c:pt>
                <c:pt idx="56">
                  <c:v>2861</c:v>
                </c:pt>
                <c:pt idx="57">
                  <c:v>2862</c:v>
                </c:pt>
                <c:pt idx="58">
                  <c:v>2863</c:v>
                </c:pt>
                <c:pt idx="59">
                  <c:v>2864</c:v>
                </c:pt>
                <c:pt idx="60">
                  <c:v>2865</c:v>
                </c:pt>
                <c:pt idx="61">
                  <c:v>2866</c:v>
                </c:pt>
                <c:pt idx="62">
                  <c:v>2867</c:v>
                </c:pt>
                <c:pt idx="63">
                  <c:v>2868</c:v>
                </c:pt>
                <c:pt idx="64">
                  <c:v>2869</c:v>
                </c:pt>
                <c:pt idx="65">
                  <c:v>2870</c:v>
                </c:pt>
                <c:pt idx="66">
                  <c:v>2871</c:v>
                </c:pt>
                <c:pt idx="67">
                  <c:v>2872</c:v>
                </c:pt>
                <c:pt idx="68">
                  <c:v>2873</c:v>
                </c:pt>
                <c:pt idx="69">
                  <c:v>2874</c:v>
                </c:pt>
                <c:pt idx="70">
                  <c:v>2875</c:v>
                </c:pt>
                <c:pt idx="71">
                  <c:v>2876</c:v>
                </c:pt>
                <c:pt idx="72">
                  <c:v>2877</c:v>
                </c:pt>
                <c:pt idx="73">
                  <c:v>2878</c:v>
                </c:pt>
                <c:pt idx="74">
                  <c:v>2879</c:v>
                </c:pt>
                <c:pt idx="75">
                  <c:v>2880</c:v>
                </c:pt>
                <c:pt idx="76">
                  <c:v>2881</c:v>
                </c:pt>
                <c:pt idx="77">
                  <c:v>2882</c:v>
                </c:pt>
                <c:pt idx="78">
                  <c:v>2883</c:v>
                </c:pt>
                <c:pt idx="79">
                  <c:v>2884</c:v>
                </c:pt>
                <c:pt idx="80">
                  <c:v>2885</c:v>
                </c:pt>
                <c:pt idx="81">
                  <c:v>2886</c:v>
                </c:pt>
                <c:pt idx="82">
                  <c:v>2887</c:v>
                </c:pt>
                <c:pt idx="83">
                  <c:v>2888</c:v>
                </c:pt>
                <c:pt idx="84">
                  <c:v>2889</c:v>
                </c:pt>
                <c:pt idx="85">
                  <c:v>2890</c:v>
                </c:pt>
                <c:pt idx="86">
                  <c:v>2891</c:v>
                </c:pt>
                <c:pt idx="87">
                  <c:v>2892</c:v>
                </c:pt>
                <c:pt idx="88">
                  <c:v>2893</c:v>
                </c:pt>
                <c:pt idx="89">
                  <c:v>2894</c:v>
                </c:pt>
                <c:pt idx="90">
                  <c:v>2895</c:v>
                </c:pt>
                <c:pt idx="91">
                  <c:v>2896</c:v>
                </c:pt>
                <c:pt idx="92">
                  <c:v>2897</c:v>
                </c:pt>
                <c:pt idx="93">
                  <c:v>2898</c:v>
                </c:pt>
                <c:pt idx="94">
                  <c:v>2899</c:v>
                </c:pt>
                <c:pt idx="95">
                  <c:v>2900</c:v>
                </c:pt>
                <c:pt idx="96">
                  <c:v>2901</c:v>
                </c:pt>
                <c:pt idx="97">
                  <c:v>2902</c:v>
                </c:pt>
                <c:pt idx="98">
                  <c:v>2903</c:v>
                </c:pt>
                <c:pt idx="99">
                  <c:v>2904</c:v>
                </c:pt>
                <c:pt idx="100">
                  <c:v>2905</c:v>
                </c:pt>
                <c:pt idx="101">
                  <c:v>2906</c:v>
                </c:pt>
                <c:pt idx="102">
                  <c:v>2907</c:v>
                </c:pt>
                <c:pt idx="103">
                  <c:v>2908</c:v>
                </c:pt>
                <c:pt idx="104">
                  <c:v>2909</c:v>
                </c:pt>
                <c:pt idx="105">
                  <c:v>2910</c:v>
                </c:pt>
                <c:pt idx="106">
                  <c:v>2911</c:v>
                </c:pt>
                <c:pt idx="107">
                  <c:v>2912</c:v>
                </c:pt>
                <c:pt idx="108">
                  <c:v>2913</c:v>
                </c:pt>
                <c:pt idx="109">
                  <c:v>2914</c:v>
                </c:pt>
                <c:pt idx="110">
                  <c:v>2915</c:v>
                </c:pt>
                <c:pt idx="111">
                  <c:v>2916</c:v>
                </c:pt>
                <c:pt idx="112">
                  <c:v>2917</c:v>
                </c:pt>
                <c:pt idx="113">
                  <c:v>2918</c:v>
                </c:pt>
                <c:pt idx="114">
                  <c:v>2919</c:v>
                </c:pt>
                <c:pt idx="115">
                  <c:v>2920</c:v>
                </c:pt>
                <c:pt idx="116">
                  <c:v>2921</c:v>
                </c:pt>
                <c:pt idx="117">
                  <c:v>2922</c:v>
                </c:pt>
                <c:pt idx="118">
                  <c:v>2923</c:v>
                </c:pt>
                <c:pt idx="119">
                  <c:v>2924</c:v>
                </c:pt>
                <c:pt idx="120">
                  <c:v>2925</c:v>
                </c:pt>
                <c:pt idx="121">
                  <c:v>2926</c:v>
                </c:pt>
                <c:pt idx="122">
                  <c:v>2927</c:v>
                </c:pt>
                <c:pt idx="123">
                  <c:v>2928</c:v>
                </c:pt>
                <c:pt idx="124">
                  <c:v>2929</c:v>
                </c:pt>
                <c:pt idx="125">
                  <c:v>2930</c:v>
                </c:pt>
                <c:pt idx="126">
                  <c:v>2931</c:v>
                </c:pt>
                <c:pt idx="127">
                  <c:v>2932</c:v>
                </c:pt>
                <c:pt idx="128">
                  <c:v>2933</c:v>
                </c:pt>
                <c:pt idx="129">
                  <c:v>2934</c:v>
                </c:pt>
                <c:pt idx="130">
                  <c:v>2935</c:v>
                </c:pt>
                <c:pt idx="131">
                  <c:v>2936</c:v>
                </c:pt>
                <c:pt idx="132">
                  <c:v>2937</c:v>
                </c:pt>
                <c:pt idx="133">
                  <c:v>2938</c:v>
                </c:pt>
                <c:pt idx="134">
                  <c:v>2939</c:v>
                </c:pt>
                <c:pt idx="135">
                  <c:v>2940</c:v>
                </c:pt>
                <c:pt idx="136">
                  <c:v>2941</c:v>
                </c:pt>
                <c:pt idx="137">
                  <c:v>2942</c:v>
                </c:pt>
                <c:pt idx="138">
                  <c:v>2943</c:v>
                </c:pt>
                <c:pt idx="139">
                  <c:v>2944</c:v>
                </c:pt>
                <c:pt idx="140">
                  <c:v>2945</c:v>
                </c:pt>
                <c:pt idx="141">
                  <c:v>2946</c:v>
                </c:pt>
                <c:pt idx="142">
                  <c:v>2947</c:v>
                </c:pt>
                <c:pt idx="143">
                  <c:v>2948</c:v>
                </c:pt>
                <c:pt idx="144">
                  <c:v>2949</c:v>
                </c:pt>
                <c:pt idx="145">
                  <c:v>2950</c:v>
                </c:pt>
                <c:pt idx="146">
                  <c:v>2951</c:v>
                </c:pt>
                <c:pt idx="147">
                  <c:v>2952</c:v>
                </c:pt>
                <c:pt idx="148">
                  <c:v>2953</c:v>
                </c:pt>
                <c:pt idx="149">
                  <c:v>2954</c:v>
                </c:pt>
                <c:pt idx="150">
                  <c:v>2955</c:v>
                </c:pt>
                <c:pt idx="151">
                  <c:v>2956</c:v>
                </c:pt>
                <c:pt idx="152">
                  <c:v>2957</c:v>
                </c:pt>
                <c:pt idx="153">
                  <c:v>2958</c:v>
                </c:pt>
                <c:pt idx="154">
                  <c:v>2959</c:v>
                </c:pt>
                <c:pt idx="155">
                  <c:v>2960</c:v>
                </c:pt>
                <c:pt idx="156">
                  <c:v>2961</c:v>
                </c:pt>
                <c:pt idx="157">
                  <c:v>2962</c:v>
                </c:pt>
                <c:pt idx="158">
                  <c:v>2963</c:v>
                </c:pt>
                <c:pt idx="159">
                  <c:v>2964</c:v>
                </c:pt>
                <c:pt idx="160">
                  <c:v>2965</c:v>
                </c:pt>
                <c:pt idx="161">
                  <c:v>2966</c:v>
                </c:pt>
                <c:pt idx="162">
                  <c:v>2967</c:v>
                </c:pt>
                <c:pt idx="163">
                  <c:v>2968</c:v>
                </c:pt>
                <c:pt idx="164">
                  <c:v>2969</c:v>
                </c:pt>
                <c:pt idx="165">
                  <c:v>2970</c:v>
                </c:pt>
                <c:pt idx="166">
                  <c:v>2971</c:v>
                </c:pt>
                <c:pt idx="167">
                  <c:v>2972</c:v>
                </c:pt>
                <c:pt idx="168">
                  <c:v>2973</c:v>
                </c:pt>
                <c:pt idx="169">
                  <c:v>2974</c:v>
                </c:pt>
                <c:pt idx="170">
                  <c:v>2975</c:v>
                </c:pt>
                <c:pt idx="171">
                  <c:v>2976</c:v>
                </c:pt>
                <c:pt idx="172">
                  <c:v>2977</c:v>
                </c:pt>
                <c:pt idx="173">
                  <c:v>2978</c:v>
                </c:pt>
                <c:pt idx="174">
                  <c:v>2979</c:v>
                </c:pt>
                <c:pt idx="175">
                  <c:v>2980</c:v>
                </c:pt>
                <c:pt idx="176">
                  <c:v>2981</c:v>
                </c:pt>
                <c:pt idx="177">
                  <c:v>2982</c:v>
                </c:pt>
                <c:pt idx="178">
                  <c:v>2983</c:v>
                </c:pt>
                <c:pt idx="179">
                  <c:v>2984</c:v>
                </c:pt>
                <c:pt idx="180">
                  <c:v>2985</c:v>
                </c:pt>
                <c:pt idx="181">
                  <c:v>2986</c:v>
                </c:pt>
                <c:pt idx="182">
                  <c:v>2987</c:v>
                </c:pt>
                <c:pt idx="183">
                  <c:v>2988</c:v>
                </c:pt>
                <c:pt idx="184">
                  <c:v>2989</c:v>
                </c:pt>
                <c:pt idx="185">
                  <c:v>2990</c:v>
                </c:pt>
                <c:pt idx="186">
                  <c:v>2991</c:v>
                </c:pt>
                <c:pt idx="187">
                  <c:v>2992</c:v>
                </c:pt>
                <c:pt idx="188">
                  <c:v>2993</c:v>
                </c:pt>
                <c:pt idx="189">
                  <c:v>2994</c:v>
                </c:pt>
                <c:pt idx="190">
                  <c:v>2995</c:v>
                </c:pt>
                <c:pt idx="191">
                  <c:v>2996</c:v>
                </c:pt>
                <c:pt idx="192">
                  <c:v>2997</c:v>
                </c:pt>
                <c:pt idx="193">
                  <c:v>2998</c:v>
                </c:pt>
                <c:pt idx="194">
                  <c:v>2999</c:v>
                </c:pt>
                <c:pt idx="195">
                  <c:v>3000</c:v>
                </c:pt>
                <c:pt idx="196">
                  <c:v>3001</c:v>
                </c:pt>
                <c:pt idx="197">
                  <c:v>3002</c:v>
                </c:pt>
                <c:pt idx="198">
                  <c:v>3003</c:v>
                </c:pt>
                <c:pt idx="199">
                  <c:v>3004</c:v>
                </c:pt>
                <c:pt idx="200">
                  <c:v>3005</c:v>
                </c:pt>
                <c:pt idx="201">
                  <c:v>3006</c:v>
                </c:pt>
                <c:pt idx="202">
                  <c:v>3007</c:v>
                </c:pt>
                <c:pt idx="203">
                  <c:v>3008</c:v>
                </c:pt>
                <c:pt idx="204">
                  <c:v>3009</c:v>
                </c:pt>
                <c:pt idx="205">
                  <c:v>3010</c:v>
                </c:pt>
                <c:pt idx="206">
                  <c:v>3011</c:v>
                </c:pt>
                <c:pt idx="207">
                  <c:v>3012</c:v>
                </c:pt>
                <c:pt idx="208">
                  <c:v>3013</c:v>
                </c:pt>
                <c:pt idx="209">
                  <c:v>3014</c:v>
                </c:pt>
                <c:pt idx="210">
                  <c:v>3015</c:v>
                </c:pt>
                <c:pt idx="211">
                  <c:v>3016</c:v>
                </c:pt>
                <c:pt idx="212">
                  <c:v>3017</c:v>
                </c:pt>
                <c:pt idx="213">
                  <c:v>3018</c:v>
                </c:pt>
                <c:pt idx="214">
                  <c:v>3019</c:v>
                </c:pt>
                <c:pt idx="215">
                  <c:v>3020</c:v>
                </c:pt>
                <c:pt idx="216">
                  <c:v>3021</c:v>
                </c:pt>
                <c:pt idx="217">
                  <c:v>3022</c:v>
                </c:pt>
                <c:pt idx="218">
                  <c:v>3023</c:v>
                </c:pt>
                <c:pt idx="219">
                  <c:v>3024</c:v>
                </c:pt>
                <c:pt idx="220">
                  <c:v>3025</c:v>
                </c:pt>
                <c:pt idx="221">
                  <c:v>3026</c:v>
                </c:pt>
                <c:pt idx="222">
                  <c:v>3027</c:v>
                </c:pt>
                <c:pt idx="223">
                  <c:v>3028</c:v>
                </c:pt>
                <c:pt idx="224">
                  <c:v>3029</c:v>
                </c:pt>
                <c:pt idx="225">
                  <c:v>3030</c:v>
                </c:pt>
                <c:pt idx="226">
                  <c:v>3031</c:v>
                </c:pt>
                <c:pt idx="227">
                  <c:v>3032</c:v>
                </c:pt>
                <c:pt idx="228">
                  <c:v>3033</c:v>
                </c:pt>
                <c:pt idx="229">
                  <c:v>3034</c:v>
                </c:pt>
                <c:pt idx="230">
                  <c:v>3035</c:v>
                </c:pt>
                <c:pt idx="231">
                  <c:v>3036</c:v>
                </c:pt>
                <c:pt idx="232">
                  <c:v>3037</c:v>
                </c:pt>
                <c:pt idx="233">
                  <c:v>3038</c:v>
                </c:pt>
                <c:pt idx="234">
                  <c:v>3039</c:v>
                </c:pt>
                <c:pt idx="235">
                  <c:v>3040</c:v>
                </c:pt>
                <c:pt idx="236">
                  <c:v>3041</c:v>
                </c:pt>
                <c:pt idx="237">
                  <c:v>3042</c:v>
                </c:pt>
                <c:pt idx="238">
                  <c:v>3043</c:v>
                </c:pt>
                <c:pt idx="239">
                  <c:v>3044</c:v>
                </c:pt>
                <c:pt idx="240">
                  <c:v>3045</c:v>
                </c:pt>
                <c:pt idx="241">
                  <c:v>3046</c:v>
                </c:pt>
                <c:pt idx="242">
                  <c:v>3047</c:v>
                </c:pt>
                <c:pt idx="243">
                  <c:v>3048</c:v>
                </c:pt>
                <c:pt idx="244">
                  <c:v>3049</c:v>
                </c:pt>
                <c:pt idx="245">
                  <c:v>3050</c:v>
                </c:pt>
                <c:pt idx="246">
                  <c:v>3051</c:v>
                </c:pt>
                <c:pt idx="247">
                  <c:v>3052</c:v>
                </c:pt>
                <c:pt idx="248">
                  <c:v>3053</c:v>
                </c:pt>
                <c:pt idx="249">
                  <c:v>3054</c:v>
                </c:pt>
                <c:pt idx="250">
                  <c:v>3055</c:v>
                </c:pt>
                <c:pt idx="251">
                  <c:v>3056</c:v>
                </c:pt>
                <c:pt idx="252">
                  <c:v>3057</c:v>
                </c:pt>
                <c:pt idx="253">
                  <c:v>3058</c:v>
                </c:pt>
                <c:pt idx="254">
                  <c:v>3059</c:v>
                </c:pt>
                <c:pt idx="255">
                  <c:v>3060</c:v>
                </c:pt>
                <c:pt idx="256">
                  <c:v>3061</c:v>
                </c:pt>
                <c:pt idx="257">
                  <c:v>3062</c:v>
                </c:pt>
                <c:pt idx="258">
                  <c:v>3063</c:v>
                </c:pt>
                <c:pt idx="259">
                  <c:v>3064</c:v>
                </c:pt>
                <c:pt idx="260">
                  <c:v>3065</c:v>
                </c:pt>
                <c:pt idx="261">
                  <c:v>3066</c:v>
                </c:pt>
                <c:pt idx="262">
                  <c:v>3067</c:v>
                </c:pt>
                <c:pt idx="263">
                  <c:v>3068</c:v>
                </c:pt>
                <c:pt idx="264">
                  <c:v>3069</c:v>
                </c:pt>
                <c:pt idx="265">
                  <c:v>3070</c:v>
                </c:pt>
                <c:pt idx="266">
                  <c:v>3071</c:v>
                </c:pt>
                <c:pt idx="267">
                  <c:v>3072</c:v>
                </c:pt>
                <c:pt idx="268">
                  <c:v>3073</c:v>
                </c:pt>
                <c:pt idx="269">
                  <c:v>3074</c:v>
                </c:pt>
                <c:pt idx="270">
                  <c:v>3075</c:v>
                </c:pt>
                <c:pt idx="271">
                  <c:v>3076</c:v>
                </c:pt>
                <c:pt idx="272">
                  <c:v>3077</c:v>
                </c:pt>
                <c:pt idx="273">
                  <c:v>3078</c:v>
                </c:pt>
                <c:pt idx="274">
                  <c:v>3079</c:v>
                </c:pt>
                <c:pt idx="275">
                  <c:v>3080</c:v>
                </c:pt>
                <c:pt idx="276">
                  <c:v>3081</c:v>
                </c:pt>
                <c:pt idx="277">
                  <c:v>3082</c:v>
                </c:pt>
                <c:pt idx="278">
                  <c:v>3083</c:v>
                </c:pt>
                <c:pt idx="279">
                  <c:v>3084</c:v>
                </c:pt>
                <c:pt idx="280">
                  <c:v>3085</c:v>
                </c:pt>
                <c:pt idx="281">
                  <c:v>3086</c:v>
                </c:pt>
                <c:pt idx="282">
                  <c:v>3087</c:v>
                </c:pt>
                <c:pt idx="283">
                  <c:v>3088</c:v>
                </c:pt>
                <c:pt idx="284">
                  <c:v>3089</c:v>
                </c:pt>
                <c:pt idx="285">
                  <c:v>3090</c:v>
                </c:pt>
                <c:pt idx="286">
                  <c:v>3091</c:v>
                </c:pt>
                <c:pt idx="287">
                  <c:v>3092</c:v>
                </c:pt>
                <c:pt idx="288">
                  <c:v>3093</c:v>
                </c:pt>
                <c:pt idx="289">
                  <c:v>3094</c:v>
                </c:pt>
                <c:pt idx="290">
                  <c:v>3095</c:v>
                </c:pt>
                <c:pt idx="291">
                  <c:v>3096</c:v>
                </c:pt>
                <c:pt idx="292">
                  <c:v>3097</c:v>
                </c:pt>
                <c:pt idx="293">
                  <c:v>3098</c:v>
                </c:pt>
                <c:pt idx="294">
                  <c:v>3099</c:v>
                </c:pt>
                <c:pt idx="295">
                  <c:v>3100</c:v>
                </c:pt>
                <c:pt idx="296">
                  <c:v>3101</c:v>
                </c:pt>
                <c:pt idx="297">
                  <c:v>3102</c:v>
                </c:pt>
                <c:pt idx="298">
                  <c:v>3103</c:v>
                </c:pt>
                <c:pt idx="299">
                  <c:v>3104</c:v>
                </c:pt>
                <c:pt idx="300">
                  <c:v>3105</c:v>
                </c:pt>
                <c:pt idx="301">
                  <c:v>3106</c:v>
                </c:pt>
                <c:pt idx="302">
                  <c:v>3107</c:v>
                </c:pt>
                <c:pt idx="303">
                  <c:v>3108</c:v>
                </c:pt>
                <c:pt idx="304">
                  <c:v>3109</c:v>
                </c:pt>
                <c:pt idx="305">
                  <c:v>3110</c:v>
                </c:pt>
                <c:pt idx="306">
                  <c:v>3111</c:v>
                </c:pt>
                <c:pt idx="307">
                  <c:v>3112</c:v>
                </c:pt>
                <c:pt idx="308">
                  <c:v>3113</c:v>
                </c:pt>
                <c:pt idx="309">
                  <c:v>3114</c:v>
                </c:pt>
                <c:pt idx="310">
                  <c:v>3115</c:v>
                </c:pt>
                <c:pt idx="311">
                  <c:v>3116</c:v>
                </c:pt>
                <c:pt idx="312">
                  <c:v>3117</c:v>
                </c:pt>
                <c:pt idx="313">
                  <c:v>3118</c:v>
                </c:pt>
                <c:pt idx="314">
                  <c:v>3119</c:v>
                </c:pt>
                <c:pt idx="315">
                  <c:v>3120</c:v>
                </c:pt>
                <c:pt idx="316">
                  <c:v>3121</c:v>
                </c:pt>
                <c:pt idx="317">
                  <c:v>3122</c:v>
                </c:pt>
                <c:pt idx="318">
                  <c:v>3123</c:v>
                </c:pt>
                <c:pt idx="319">
                  <c:v>3124</c:v>
                </c:pt>
                <c:pt idx="320">
                  <c:v>3125</c:v>
                </c:pt>
                <c:pt idx="321">
                  <c:v>3126</c:v>
                </c:pt>
                <c:pt idx="322">
                  <c:v>3127</c:v>
                </c:pt>
                <c:pt idx="323">
                  <c:v>3128</c:v>
                </c:pt>
                <c:pt idx="324">
                  <c:v>3129</c:v>
                </c:pt>
                <c:pt idx="325">
                  <c:v>3130</c:v>
                </c:pt>
                <c:pt idx="326">
                  <c:v>3131</c:v>
                </c:pt>
                <c:pt idx="327">
                  <c:v>3132</c:v>
                </c:pt>
                <c:pt idx="328">
                  <c:v>3133</c:v>
                </c:pt>
                <c:pt idx="329">
                  <c:v>3134</c:v>
                </c:pt>
                <c:pt idx="330">
                  <c:v>3135</c:v>
                </c:pt>
                <c:pt idx="331">
                  <c:v>3136</c:v>
                </c:pt>
                <c:pt idx="332">
                  <c:v>3137</c:v>
                </c:pt>
                <c:pt idx="333">
                  <c:v>3138</c:v>
                </c:pt>
                <c:pt idx="334">
                  <c:v>3139</c:v>
                </c:pt>
                <c:pt idx="335">
                  <c:v>3140</c:v>
                </c:pt>
                <c:pt idx="336">
                  <c:v>3141</c:v>
                </c:pt>
                <c:pt idx="337">
                  <c:v>3142</c:v>
                </c:pt>
                <c:pt idx="338">
                  <c:v>3143</c:v>
                </c:pt>
                <c:pt idx="339">
                  <c:v>3144</c:v>
                </c:pt>
                <c:pt idx="340">
                  <c:v>3145</c:v>
                </c:pt>
                <c:pt idx="341">
                  <c:v>3146</c:v>
                </c:pt>
                <c:pt idx="342">
                  <c:v>3147</c:v>
                </c:pt>
                <c:pt idx="343">
                  <c:v>3148</c:v>
                </c:pt>
                <c:pt idx="344">
                  <c:v>3149</c:v>
                </c:pt>
                <c:pt idx="345">
                  <c:v>3150</c:v>
                </c:pt>
                <c:pt idx="346">
                  <c:v>3151</c:v>
                </c:pt>
                <c:pt idx="347">
                  <c:v>3152</c:v>
                </c:pt>
                <c:pt idx="348">
                  <c:v>3153</c:v>
                </c:pt>
                <c:pt idx="349">
                  <c:v>3154</c:v>
                </c:pt>
                <c:pt idx="350">
                  <c:v>3155</c:v>
                </c:pt>
                <c:pt idx="351">
                  <c:v>3156</c:v>
                </c:pt>
                <c:pt idx="352">
                  <c:v>3157</c:v>
                </c:pt>
                <c:pt idx="353">
                  <c:v>3158</c:v>
                </c:pt>
                <c:pt idx="354">
                  <c:v>3159</c:v>
                </c:pt>
                <c:pt idx="355">
                  <c:v>3160</c:v>
                </c:pt>
                <c:pt idx="356">
                  <c:v>3161</c:v>
                </c:pt>
                <c:pt idx="357">
                  <c:v>3162</c:v>
                </c:pt>
                <c:pt idx="358">
                  <c:v>3163</c:v>
                </c:pt>
                <c:pt idx="359">
                  <c:v>3164</c:v>
                </c:pt>
                <c:pt idx="360">
                  <c:v>3165</c:v>
                </c:pt>
                <c:pt idx="361">
                  <c:v>3166</c:v>
                </c:pt>
                <c:pt idx="362">
                  <c:v>3167</c:v>
                </c:pt>
                <c:pt idx="363">
                  <c:v>3168</c:v>
                </c:pt>
                <c:pt idx="364">
                  <c:v>3169</c:v>
                </c:pt>
                <c:pt idx="365">
                  <c:v>3170</c:v>
                </c:pt>
                <c:pt idx="366">
                  <c:v>3171</c:v>
                </c:pt>
                <c:pt idx="367">
                  <c:v>3172</c:v>
                </c:pt>
                <c:pt idx="368">
                  <c:v>3173</c:v>
                </c:pt>
                <c:pt idx="369">
                  <c:v>3174</c:v>
                </c:pt>
                <c:pt idx="370">
                  <c:v>3175</c:v>
                </c:pt>
                <c:pt idx="371">
                  <c:v>3176</c:v>
                </c:pt>
                <c:pt idx="372">
                  <c:v>3177</c:v>
                </c:pt>
                <c:pt idx="373">
                  <c:v>3178</c:v>
                </c:pt>
                <c:pt idx="374">
                  <c:v>3179</c:v>
                </c:pt>
                <c:pt idx="375">
                  <c:v>3180</c:v>
                </c:pt>
                <c:pt idx="376">
                  <c:v>3181</c:v>
                </c:pt>
                <c:pt idx="377">
                  <c:v>3182</c:v>
                </c:pt>
                <c:pt idx="378">
                  <c:v>3183</c:v>
                </c:pt>
                <c:pt idx="379">
                  <c:v>3184</c:v>
                </c:pt>
                <c:pt idx="380">
                  <c:v>3185</c:v>
                </c:pt>
                <c:pt idx="381">
                  <c:v>3186</c:v>
                </c:pt>
                <c:pt idx="382">
                  <c:v>3187</c:v>
                </c:pt>
                <c:pt idx="383">
                  <c:v>3188</c:v>
                </c:pt>
                <c:pt idx="384">
                  <c:v>3189</c:v>
                </c:pt>
              </c:numCache>
            </c:numRef>
          </c:xVal>
          <c:yVal>
            <c:numRef>
              <c:f>Graph!$B$2795:$B$3177</c:f>
              <c:numCache>
                <c:formatCode>General</c:formatCode>
                <c:ptCount val="3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77-4B52-BC2B-CBAC0900E1C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Graph!$A$2794:$A$3178</c:f>
              <c:numCache>
                <c:formatCode>General</c:formatCode>
                <c:ptCount val="385"/>
                <c:pt idx="0">
                  <c:v>2805</c:v>
                </c:pt>
                <c:pt idx="1">
                  <c:v>2806</c:v>
                </c:pt>
                <c:pt idx="2">
                  <c:v>2807</c:v>
                </c:pt>
                <c:pt idx="3">
                  <c:v>2808</c:v>
                </c:pt>
                <c:pt idx="4">
                  <c:v>2809</c:v>
                </c:pt>
                <c:pt idx="5">
                  <c:v>2810</c:v>
                </c:pt>
                <c:pt idx="6">
                  <c:v>2811</c:v>
                </c:pt>
                <c:pt idx="7">
                  <c:v>2812</c:v>
                </c:pt>
                <c:pt idx="8">
                  <c:v>2813</c:v>
                </c:pt>
                <c:pt idx="9">
                  <c:v>2814</c:v>
                </c:pt>
                <c:pt idx="10">
                  <c:v>2815</c:v>
                </c:pt>
                <c:pt idx="11">
                  <c:v>2816</c:v>
                </c:pt>
                <c:pt idx="12">
                  <c:v>2817</c:v>
                </c:pt>
                <c:pt idx="13">
                  <c:v>2818</c:v>
                </c:pt>
                <c:pt idx="14">
                  <c:v>2819</c:v>
                </c:pt>
                <c:pt idx="15">
                  <c:v>2820</c:v>
                </c:pt>
                <c:pt idx="16">
                  <c:v>2821</c:v>
                </c:pt>
                <c:pt idx="17">
                  <c:v>2822</c:v>
                </c:pt>
                <c:pt idx="18">
                  <c:v>2823</c:v>
                </c:pt>
                <c:pt idx="19">
                  <c:v>2824</c:v>
                </c:pt>
                <c:pt idx="20">
                  <c:v>2825</c:v>
                </c:pt>
                <c:pt idx="21">
                  <c:v>2826</c:v>
                </c:pt>
                <c:pt idx="22">
                  <c:v>2827</c:v>
                </c:pt>
                <c:pt idx="23">
                  <c:v>2828</c:v>
                </c:pt>
                <c:pt idx="24">
                  <c:v>2829</c:v>
                </c:pt>
                <c:pt idx="25">
                  <c:v>2830</c:v>
                </c:pt>
                <c:pt idx="26">
                  <c:v>2831</c:v>
                </c:pt>
                <c:pt idx="27">
                  <c:v>2832</c:v>
                </c:pt>
                <c:pt idx="28">
                  <c:v>2833</c:v>
                </c:pt>
                <c:pt idx="29">
                  <c:v>2834</c:v>
                </c:pt>
                <c:pt idx="30">
                  <c:v>2835</c:v>
                </c:pt>
                <c:pt idx="31">
                  <c:v>2836</c:v>
                </c:pt>
                <c:pt idx="32">
                  <c:v>2837</c:v>
                </c:pt>
                <c:pt idx="33">
                  <c:v>2838</c:v>
                </c:pt>
                <c:pt idx="34">
                  <c:v>2839</c:v>
                </c:pt>
                <c:pt idx="35">
                  <c:v>2840</c:v>
                </c:pt>
                <c:pt idx="36">
                  <c:v>2841</c:v>
                </c:pt>
                <c:pt idx="37">
                  <c:v>2842</c:v>
                </c:pt>
                <c:pt idx="38">
                  <c:v>2843</c:v>
                </c:pt>
                <c:pt idx="39">
                  <c:v>2844</c:v>
                </c:pt>
                <c:pt idx="40">
                  <c:v>2845</c:v>
                </c:pt>
                <c:pt idx="41">
                  <c:v>2846</c:v>
                </c:pt>
                <c:pt idx="42">
                  <c:v>2847</c:v>
                </c:pt>
                <c:pt idx="43">
                  <c:v>2848</c:v>
                </c:pt>
                <c:pt idx="44">
                  <c:v>2849</c:v>
                </c:pt>
                <c:pt idx="45">
                  <c:v>2850</c:v>
                </c:pt>
                <c:pt idx="46">
                  <c:v>2851</c:v>
                </c:pt>
                <c:pt idx="47">
                  <c:v>2852</c:v>
                </c:pt>
                <c:pt idx="48">
                  <c:v>2853</c:v>
                </c:pt>
                <c:pt idx="49">
                  <c:v>2854</c:v>
                </c:pt>
                <c:pt idx="50">
                  <c:v>2855</c:v>
                </c:pt>
                <c:pt idx="51">
                  <c:v>2856</c:v>
                </c:pt>
                <c:pt idx="52">
                  <c:v>2857</c:v>
                </c:pt>
                <c:pt idx="53">
                  <c:v>2858</c:v>
                </c:pt>
                <c:pt idx="54">
                  <c:v>2859</c:v>
                </c:pt>
                <c:pt idx="55">
                  <c:v>2860</c:v>
                </c:pt>
                <c:pt idx="56">
                  <c:v>2861</c:v>
                </c:pt>
                <c:pt idx="57">
                  <c:v>2862</c:v>
                </c:pt>
                <c:pt idx="58">
                  <c:v>2863</c:v>
                </c:pt>
                <c:pt idx="59">
                  <c:v>2864</c:v>
                </c:pt>
                <c:pt idx="60">
                  <c:v>2865</c:v>
                </c:pt>
                <c:pt idx="61">
                  <c:v>2866</c:v>
                </c:pt>
                <c:pt idx="62">
                  <c:v>2867</c:v>
                </c:pt>
                <c:pt idx="63">
                  <c:v>2868</c:v>
                </c:pt>
                <c:pt idx="64">
                  <c:v>2869</c:v>
                </c:pt>
                <c:pt idx="65">
                  <c:v>2870</c:v>
                </c:pt>
                <c:pt idx="66">
                  <c:v>2871</c:v>
                </c:pt>
                <c:pt idx="67">
                  <c:v>2872</c:v>
                </c:pt>
                <c:pt idx="68">
                  <c:v>2873</c:v>
                </c:pt>
                <c:pt idx="69">
                  <c:v>2874</c:v>
                </c:pt>
                <c:pt idx="70">
                  <c:v>2875</c:v>
                </c:pt>
                <c:pt idx="71">
                  <c:v>2876</c:v>
                </c:pt>
                <c:pt idx="72">
                  <c:v>2877</c:v>
                </c:pt>
                <c:pt idx="73">
                  <c:v>2878</c:v>
                </c:pt>
                <c:pt idx="74">
                  <c:v>2879</c:v>
                </c:pt>
                <c:pt idx="75">
                  <c:v>2880</c:v>
                </c:pt>
                <c:pt idx="76">
                  <c:v>2881</c:v>
                </c:pt>
                <c:pt idx="77">
                  <c:v>2882</c:v>
                </c:pt>
                <c:pt idx="78">
                  <c:v>2883</c:v>
                </c:pt>
                <c:pt idx="79">
                  <c:v>2884</c:v>
                </c:pt>
                <c:pt idx="80">
                  <c:v>2885</c:v>
                </c:pt>
                <c:pt idx="81">
                  <c:v>2886</c:v>
                </c:pt>
                <c:pt idx="82">
                  <c:v>2887</c:v>
                </c:pt>
                <c:pt idx="83">
                  <c:v>2888</c:v>
                </c:pt>
                <c:pt idx="84">
                  <c:v>2889</c:v>
                </c:pt>
                <c:pt idx="85">
                  <c:v>2890</c:v>
                </c:pt>
                <c:pt idx="86">
                  <c:v>2891</c:v>
                </c:pt>
                <c:pt idx="87">
                  <c:v>2892</c:v>
                </c:pt>
                <c:pt idx="88">
                  <c:v>2893</c:v>
                </c:pt>
                <c:pt idx="89">
                  <c:v>2894</c:v>
                </c:pt>
                <c:pt idx="90">
                  <c:v>2895</c:v>
                </c:pt>
                <c:pt idx="91">
                  <c:v>2896</c:v>
                </c:pt>
                <c:pt idx="92">
                  <c:v>2897</c:v>
                </c:pt>
                <c:pt idx="93">
                  <c:v>2898</c:v>
                </c:pt>
                <c:pt idx="94">
                  <c:v>2899</c:v>
                </c:pt>
                <c:pt idx="95">
                  <c:v>2900</c:v>
                </c:pt>
                <c:pt idx="96">
                  <c:v>2901</c:v>
                </c:pt>
                <c:pt idx="97">
                  <c:v>2902</c:v>
                </c:pt>
                <c:pt idx="98">
                  <c:v>2903</c:v>
                </c:pt>
                <c:pt idx="99">
                  <c:v>2904</c:v>
                </c:pt>
                <c:pt idx="100">
                  <c:v>2905</c:v>
                </c:pt>
                <c:pt idx="101">
                  <c:v>2906</c:v>
                </c:pt>
                <c:pt idx="102">
                  <c:v>2907</c:v>
                </c:pt>
                <c:pt idx="103">
                  <c:v>2908</c:v>
                </c:pt>
                <c:pt idx="104">
                  <c:v>2909</c:v>
                </c:pt>
                <c:pt idx="105">
                  <c:v>2910</c:v>
                </c:pt>
                <c:pt idx="106">
                  <c:v>2911</c:v>
                </c:pt>
                <c:pt idx="107">
                  <c:v>2912</c:v>
                </c:pt>
                <c:pt idx="108">
                  <c:v>2913</c:v>
                </c:pt>
                <c:pt idx="109">
                  <c:v>2914</c:v>
                </c:pt>
                <c:pt idx="110">
                  <c:v>2915</c:v>
                </c:pt>
                <c:pt idx="111">
                  <c:v>2916</c:v>
                </c:pt>
                <c:pt idx="112">
                  <c:v>2917</c:v>
                </c:pt>
                <c:pt idx="113">
                  <c:v>2918</c:v>
                </c:pt>
                <c:pt idx="114">
                  <c:v>2919</c:v>
                </c:pt>
                <c:pt idx="115">
                  <c:v>2920</c:v>
                </c:pt>
                <c:pt idx="116">
                  <c:v>2921</c:v>
                </c:pt>
                <c:pt idx="117">
                  <c:v>2922</c:v>
                </c:pt>
                <c:pt idx="118">
                  <c:v>2923</c:v>
                </c:pt>
                <c:pt idx="119">
                  <c:v>2924</c:v>
                </c:pt>
                <c:pt idx="120">
                  <c:v>2925</c:v>
                </c:pt>
                <c:pt idx="121">
                  <c:v>2926</c:v>
                </c:pt>
                <c:pt idx="122">
                  <c:v>2927</c:v>
                </c:pt>
                <c:pt idx="123">
                  <c:v>2928</c:v>
                </c:pt>
                <c:pt idx="124">
                  <c:v>2929</c:v>
                </c:pt>
                <c:pt idx="125">
                  <c:v>2930</c:v>
                </c:pt>
                <c:pt idx="126">
                  <c:v>2931</c:v>
                </c:pt>
                <c:pt idx="127">
                  <c:v>2932</c:v>
                </c:pt>
                <c:pt idx="128">
                  <c:v>2933</c:v>
                </c:pt>
                <c:pt idx="129">
                  <c:v>2934</c:v>
                </c:pt>
                <c:pt idx="130">
                  <c:v>2935</c:v>
                </c:pt>
                <c:pt idx="131">
                  <c:v>2936</c:v>
                </c:pt>
                <c:pt idx="132">
                  <c:v>2937</c:v>
                </c:pt>
                <c:pt idx="133">
                  <c:v>2938</c:v>
                </c:pt>
                <c:pt idx="134">
                  <c:v>2939</c:v>
                </c:pt>
                <c:pt idx="135">
                  <c:v>2940</c:v>
                </c:pt>
                <c:pt idx="136">
                  <c:v>2941</c:v>
                </c:pt>
                <c:pt idx="137">
                  <c:v>2942</c:v>
                </c:pt>
                <c:pt idx="138">
                  <c:v>2943</c:v>
                </c:pt>
                <c:pt idx="139">
                  <c:v>2944</c:v>
                </c:pt>
                <c:pt idx="140">
                  <c:v>2945</c:v>
                </c:pt>
                <c:pt idx="141">
                  <c:v>2946</c:v>
                </c:pt>
                <c:pt idx="142">
                  <c:v>2947</c:v>
                </c:pt>
                <c:pt idx="143">
                  <c:v>2948</c:v>
                </c:pt>
                <c:pt idx="144">
                  <c:v>2949</c:v>
                </c:pt>
                <c:pt idx="145">
                  <c:v>2950</c:v>
                </c:pt>
                <c:pt idx="146">
                  <c:v>2951</c:v>
                </c:pt>
                <c:pt idx="147">
                  <c:v>2952</c:v>
                </c:pt>
                <c:pt idx="148">
                  <c:v>2953</c:v>
                </c:pt>
                <c:pt idx="149">
                  <c:v>2954</c:v>
                </c:pt>
                <c:pt idx="150">
                  <c:v>2955</c:v>
                </c:pt>
                <c:pt idx="151">
                  <c:v>2956</c:v>
                </c:pt>
                <c:pt idx="152">
                  <c:v>2957</c:v>
                </c:pt>
                <c:pt idx="153">
                  <c:v>2958</c:v>
                </c:pt>
                <c:pt idx="154">
                  <c:v>2959</c:v>
                </c:pt>
                <c:pt idx="155">
                  <c:v>2960</c:v>
                </c:pt>
                <c:pt idx="156">
                  <c:v>2961</c:v>
                </c:pt>
                <c:pt idx="157">
                  <c:v>2962</c:v>
                </c:pt>
                <c:pt idx="158">
                  <c:v>2963</c:v>
                </c:pt>
                <c:pt idx="159">
                  <c:v>2964</c:v>
                </c:pt>
                <c:pt idx="160">
                  <c:v>2965</c:v>
                </c:pt>
                <c:pt idx="161">
                  <c:v>2966</c:v>
                </c:pt>
                <c:pt idx="162">
                  <c:v>2967</c:v>
                </c:pt>
                <c:pt idx="163">
                  <c:v>2968</c:v>
                </c:pt>
                <c:pt idx="164">
                  <c:v>2969</c:v>
                </c:pt>
                <c:pt idx="165">
                  <c:v>2970</c:v>
                </c:pt>
                <c:pt idx="166">
                  <c:v>2971</c:v>
                </c:pt>
                <c:pt idx="167">
                  <c:v>2972</c:v>
                </c:pt>
                <c:pt idx="168">
                  <c:v>2973</c:v>
                </c:pt>
                <c:pt idx="169">
                  <c:v>2974</c:v>
                </c:pt>
                <c:pt idx="170">
                  <c:v>2975</c:v>
                </c:pt>
                <c:pt idx="171">
                  <c:v>2976</c:v>
                </c:pt>
                <c:pt idx="172">
                  <c:v>2977</c:v>
                </c:pt>
                <c:pt idx="173">
                  <c:v>2978</c:v>
                </c:pt>
                <c:pt idx="174">
                  <c:v>2979</c:v>
                </c:pt>
                <c:pt idx="175">
                  <c:v>2980</c:v>
                </c:pt>
                <c:pt idx="176">
                  <c:v>2981</c:v>
                </c:pt>
                <c:pt idx="177">
                  <c:v>2982</c:v>
                </c:pt>
                <c:pt idx="178">
                  <c:v>2983</c:v>
                </c:pt>
                <c:pt idx="179">
                  <c:v>2984</c:v>
                </c:pt>
                <c:pt idx="180">
                  <c:v>2985</c:v>
                </c:pt>
                <c:pt idx="181">
                  <c:v>2986</c:v>
                </c:pt>
                <c:pt idx="182">
                  <c:v>2987</c:v>
                </c:pt>
                <c:pt idx="183">
                  <c:v>2988</c:v>
                </c:pt>
                <c:pt idx="184">
                  <c:v>2989</c:v>
                </c:pt>
                <c:pt idx="185">
                  <c:v>2990</c:v>
                </c:pt>
                <c:pt idx="186">
                  <c:v>2991</c:v>
                </c:pt>
                <c:pt idx="187">
                  <c:v>2992</c:v>
                </c:pt>
                <c:pt idx="188">
                  <c:v>2993</c:v>
                </c:pt>
                <c:pt idx="189">
                  <c:v>2994</c:v>
                </c:pt>
                <c:pt idx="190">
                  <c:v>2995</c:v>
                </c:pt>
                <c:pt idx="191">
                  <c:v>2996</c:v>
                </c:pt>
                <c:pt idx="192">
                  <c:v>2997</c:v>
                </c:pt>
                <c:pt idx="193">
                  <c:v>2998</c:v>
                </c:pt>
                <c:pt idx="194">
                  <c:v>2999</c:v>
                </c:pt>
                <c:pt idx="195">
                  <c:v>3000</c:v>
                </c:pt>
                <c:pt idx="196">
                  <c:v>3001</c:v>
                </c:pt>
                <c:pt idx="197">
                  <c:v>3002</c:v>
                </c:pt>
                <c:pt idx="198">
                  <c:v>3003</c:v>
                </c:pt>
                <c:pt idx="199">
                  <c:v>3004</c:v>
                </c:pt>
                <c:pt idx="200">
                  <c:v>3005</c:v>
                </c:pt>
                <c:pt idx="201">
                  <c:v>3006</c:v>
                </c:pt>
                <c:pt idx="202">
                  <c:v>3007</c:v>
                </c:pt>
                <c:pt idx="203">
                  <c:v>3008</c:v>
                </c:pt>
                <c:pt idx="204">
                  <c:v>3009</c:v>
                </c:pt>
                <c:pt idx="205">
                  <c:v>3010</c:v>
                </c:pt>
                <c:pt idx="206">
                  <c:v>3011</c:v>
                </c:pt>
                <c:pt idx="207">
                  <c:v>3012</c:v>
                </c:pt>
                <c:pt idx="208">
                  <c:v>3013</c:v>
                </c:pt>
                <c:pt idx="209">
                  <c:v>3014</c:v>
                </c:pt>
                <c:pt idx="210">
                  <c:v>3015</c:v>
                </c:pt>
                <c:pt idx="211">
                  <c:v>3016</c:v>
                </c:pt>
                <c:pt idx="212">
                  <c:v>3017</c:v>
                </c:pt>
                <c:pt idx="213">
                  <c:v>3018</c:v>
                </c:pt>
                <c:pt idx="214">
                  <c:v>3019</c:v>
                </c:pt>
                <c:pt idx="215">
                  <c:v>3020</c:v>
                </c:pt>
                <c:pt idx="216">
                  <c:v>3021</c:v>
                </c:pt>
                <c:pt idx="217">
                  <c:v>3022</c:v>
                </c:pt>
                <c:pt idx="218">
                  <c:v>3023</c:v>
                </c:pt>
                <c:pt idx="219">
                  <c:v>3024</c:v>
                </c:pt>
                <c:pt idx="220">
                  <c:v>3025</c:v>
                </c:pt>
                <c:pt idx="221">
                  <c:v>3026</c:v>
                </c:pt>
                <c:pt idx="222">
                  <c:v>3027</c:v>
                </c:pt>
                <c:pt idx="223">
                  <c:v>3028</c:v>
                </c:pt>
                <c:pt idx="224">
                  <c:v>3029</c:v>
                </c:pt>
                <c:pt idx="225">
                  <c:v>3030</c:v>
                </c:pt>
                <c:pt idx="226">
                  <c:v>3031</c:v>
                </c:pt>
                <c:pt idx="227">
                  <c:v>3032</c:v>
                </c:pt>
                <c:pt idx="228">
                  <c:v>3033</c:v>
                </c:pt>
                <c:pt idx="229">
                  <c:v>3034</c:v>
                </c:pt>
                <c:pt idx="230">
                  <c:v>3035</c:v>
                </c:pt>
                <c:pt idx="231">
                  <c:v>3036</c:v>
                </c:pt>
                <c:pt idx="232">
                  <c:v>3037</c:v>
                </c:pt>
                <c:pt idx="233">
                  <c:v>3038</c:v>
                </c:pt>
                <c:pt idx="234">
                  <c:v>3039</c:v>
                </c:pt>
                <c:pt idx="235">
                  <c:v>3040</c:v>
                </c:pt>
                <c:pt idx="236">
                  <c:v>3041</c:v>
                </c:pt>
                <c:pt idx="237">
                  <c:v>3042</c:v>
                </c:pt>
                <c:pt idx="238">
                  <c:v>3043</c:v>
                </c:pt>
                <c:pt idx="239">
                  <c:v>3044</c:v>
                </c:pt>
                <c:pt idx="240">
                  <c:v>3045</c:v>
                </c:pt>
                <c:pt idx="241">
                  <c:v>3046</c:v>
                </c:pt>
                <c:pt idx="242">
                  <c:v>3047</c:v>
                </c:pt>
                <c:pt idx="243">
                  <c:v>3048</c:v>
                </c:pt>
                <c:pt idx="244">
                  <c:v>3049</c:v>
                </c:pt>
                <c:pt idx="245">
                  <c:v>3050</c:v>
                </c:pt>
                <c:pt idx="246">
                  <c:v>3051</c:v>
                </c:pt>
                <c:pt idx="247">
                  <c:v>3052</c:v>
                </c:pt>
                <c:pt idx="248">
                  <c:v>3053</c:v>
                </c:pt>
                <c:pt idx="249">
                  <c:v>3054</c:v>
                </c:pt>
                <c:pt idx="250">
                  <c:v>3055</c:v>
                </c:pt>
                <c:pt idx="251">
                  <c:v>3056</c:v>
                </c:pt>
                <c:pt idx="252">
                  <c:v>3057</c:v>
                </c:pt>
                <c:pt idx="253">
                  <c:v>3058</c:v>
                </c:pt>
                <c:pt idx="254">
                  <c:v>3059</c:v>
                </c:pt>
                <c:pt idx="255">
                  <c:v>3060</c:v>
                </c:pt>
                <c:pt idx="256">
                  <c:v>3061</c:v>
                </c:pt>
                <c:pt idx="257">
                  <c:v>3062</c:v>
                </c:pt>
                <c:pt idx="258">
                  <c:v>3063</c:v>
                </c:pt>
                <c:pt idx="259">
                  <c:v>3064</c:v>
                </c:pt>
                <c:pt idx="260">
                  <c:v>3065</c:v>
                </c:pt>
                <c:pt idx="261">
                  <c:v>3066</c:v>
                </c:pt>
                <c:pt idx="262">
                  <c:v>3067</c:v>
                </c:pt>
                <c:pt idx="263">
                  <c:v>3068</c:v>
                </c:pt>
                <c:pt idx="264">
                  <c:v>3069</c:v>
                </c:pt>
                <c:pt idx="265">
                  <c:v>3070</c:v>
                </c:pt>
                <c:pt idx="266">
                  <c:v>3071</c:v>
                </c:pt>
                <c:pt idx="267">
                  <c:v>3072</c:v>
                </c:pt>
                <c:pt idx="268">
                  <c:v>3073</c:v>
                </c:pt>
                <c:pt idx="269">
                  <c:v>3074</c:v>
                </c:pt>
                <c:pt idx="270">
                  <c:v>3075</c:v>
                </c:pt>
                <c:pt idx="271">
                  <c:v>3076</c:v>
                </c:pt>
                <c:pt idx="272">
                  <c:v>3077</c:v>
                </c:pt>
                <c:pt idx="273">
                  <c:v>3078</c:v>
                </c:pt>
                <c:pt idx="274">
                  <c:v>3079</c:v>
                </c:pt>
                <c:pt idx="275">
                  <c:v>3080</c:v>
                </c:pt>
                <c:pt idx="276">
                  <c:v>3081</c:v>
                </c:pt>
                <c:pt idx="277">
                  <c:v>3082</c:v>
                </c:pt>
                <c:pt idx="278">
                  <c:v>3083</c:v>
                </c:pt>
                <c:pt idx="279">
                  <c:v>3084</c:v>
                </c:pt>
                <c:pt idx="280">
                  <c:v>3085</c:v>
                </c:pt>
                <c:pt idx="281">
                  <c:v>3086</c:v>
                </c:pt>
                <c:pt idx="282">
                  <c:v>3087</c:v>
                </c:pt>
                <c:pt idx="283">
                  <c:v>3088</c:v>
                </c:pt>
                <c:pt idx="284">
                  <c:v>3089</c:v>
                </c:pt>
                <c:pt idx="285">
                  <c:v>3090</c:v>
                </c:pt>
                <c:pt idx="286">
                  <c:v>3091</c:v>
                </c:pt>
                <c:pt idx="287">
                  <c:v>3092</c:v>
                </c:pt>
                <c:pt idx="288">
                  <c:v>3093</c:v>
                </c:pt>
                <c:pt idx="289">
                  <c:v>3094</c:v>
                </c:pt>
                <c:pt idx="290">
                  <c:v>3095</c:v>
                </c:pt>
                <c:pt idx="291">
                  <c:v>3096</c:v>
                </c:pt>
                <c:pt idx="292">
                  <c:v>3097</c:v>
                </c:pt>
                <c:pt idx="293">
                  <c:v>3098</c:v>
                </c:pt>
                <c:pt idx="294">
                  <c:v>3099</c:v>
                </c:pt>
                <c:pt idx="295">
                  <c:v>3100</c:v>
                </c:pt>
                <c:pt idx="296">
                  <c:v>3101</c:v>
                </c:pt>
                <c:pt idx="297">
                  <c:v>3102</c:v>
                </c:pt>
                <c:pt idx="298">
                  <c:v>3103</c:v>
                </c:pt>
                <c:pt idx="299">
                  <c:v>3104</c:v>
                </c:pt>
                <c:pt idx="300">
                  <c:v>3105</c:v>
                </c:pt>
                <c:pt idx="301">
                  <c:v>3106</c:v>
                </c:pt>
                <c:pt idx="302">
                  <c:v>3107</c:v>
                </c:pt>
                <c:pt idx="303">
                  <c:v>3108</c:v>
                </c:pt>
                <c:pt idx="304">
                  <c:v>3109</c:v>
                </c:pt>
                <c:pt idx="305">
                  <c:v>3110</c:v>
                </c:pt>
                <c:pt idx="306">
                  <c:v>3111</c:v>
                </c:pt>
                <c:pt idx="307">
                  <c:v>3112</c:v>
                </c:pt>
                <c:pt idx="308">
                  <c:v>3113</c:v>
                </c:pt>
                <c:pt idx="309">
                  <c:v>3114</c:v>
                </c:pt>
                <c:pt idx="310">
                  <c:v>3115</c:v>
                </c:pt>
                <c:pt idx="311">
                  <c:v>3116</c:v>
                </c:pt>
                <c:pt idx="312">
                  <c:v>3117</c:v>
                </c:pt>
                <c:pt idx="313">
                  <c:v>3118</c:v>
                </c:pt>
                <c:pt idx="314">
                  <c:v>3119</c:v>
                </c:pt>
                <c:pt idx="315">
                  <c:v>3120</c:v>
                </c:pt>
                <c:pt idx="316">
                  <c:v>3121</c:v>
                </c:pt>
                <c:pt idx="317">
                  <c:v>3122</c:v>
                </c:pt>
                <c:pt idx="318">
                  <c:v>3123</c:v>
                </c:pt>
                <c:pt idx="319">
                  <c:v>3124</c:v>
                </c:pt>
                <c:pt idx="320">
                  <c:v>3125</c:v>
                </c:pt>
                <c:pt idx="321">
                  <c:v>3126</c:v>
                </c:pt>
                <c:pt idx="322">
                  <c:v>3127</c:v>
                </c:pt>
                <c:pt idx="323">
                  <c:v>3128</c:v>
                </c:pt>
                <c:pt idx="324">
                  <c:v>3129</c:v>
                </c:pt>
                <c:pt idx="325">
                  <c:v>3130</c:v>
                </c:pt>
                <c:pt idx="326">
                  <c:v>3131</c:v>
                </c:pt>
                <c:pt idx="327">
                  <c:v>3132</c:v>
                </c:pt>
                <c:pt idx="328">
                  <c:v>3133</c:v>
                </c:pt>
                <c:pt idx="329">
                  <c:v>3134</c:v>
                </c:pt>
                <c:pt idx="330">
                  <c:v>3135</c:v>
                </c:pt>
                <c:pt idx="331">
                  <c:v>3136</c:v>
                </c:pt>
                <c:pt idx="332">
                  <c:v>3137</c:v>
                </c:pt>
                <c:pt idx="333">
                  <c:v>3138</c:v>
                </c:pt>
                <c:pt idx="334">
                  <c:v>3139</c:v>
                </c:pt>
                <c:pt idx="335">
                  <c:v>3140</c:v>
                </c:pt>
                <c:pt idx="336">
                  <c:v>3141</c:v>
                </c:pt>
                <c:pt idx="337">
                  <c:v>3142</c:v>
                </c:pt>
                <c:pt idx="338">
                  <c:v>3143</c:v>
                </c:pt>
                <c:pt idx="339">
                  <c:v>3144</c:v>
                </c:pt>
                <c:pt idx="340">
                  <c:v>3145</c:v>
                </c:pt>
                <c:pt idx="341">
                  <c:v>3146</c:v>
                </c:pt>
                <c:pt idx="342">
                  <c:v>3147</c:v>
                </c:pt>
                <c:pt idx="343">
                  <c:v>3148</c:v>
                </c:pt>
                <c:pt idx="344">
                  <c:v>3149</c:v>
                </c:pt>
                <c:pt idx="345">
                  <c:v>3150</c:v>
                </c:pt>
                <c:pt idx="346">
                  <c:v>3151</c:v>
                </c:pt>
                <c:pt idx="347">
                  <c:v>3152</c:v>
                </c:pt>
                <c:pt idx="348">
                  <c:v>3153</c:v>
                </c:pt>
                <c:pt idx="349">
                  <c:v>3154</c:v>
                </c:pt>
                <c:pt idx="350">
                  <c:v>3155</c:v>
                </c:pt>
                <c:pt idx="351">
                  <c:v>3156</c:v>
                </c:pt>
                <c:pt idx="352">
                  <c:v>3157</c:v>
                </c:pt>
                <c:pt idx="353">
                  <c:v>3158</c:v>
                </c:pt>
                <c:pt idx="354">
                  <c:v>3159</c:v>
                </c:pt>
                <c:pt idx="355">
                  <c:v>3160</c:v>
                </c:pt>
                <c:pt idx="356">
                  <c:v>3161</c:v>
                </c:pt>
                <c:pt idx="357">
                  <c:v>3162</c:v>
                </c:pt>
                <c:pt idx="358">
                  <c:v>3163</c:v>
                </c:pt>
                <c:pt idx="359">
                  <c:v>3164</c:v>
                </c:pt>
                <c:pt idx="360">
                  <c:v>3165</c:v>
                </c:pt>
                <c:pt idx="361">
                  <c:v>3166</c:v>
                </c:pt>
                <c:pt idx="362">
                  <c:v>3167</c:v>
                </c:pt>
                <c:pt idx="363">
                  <c:v>3168</c:v>
                </c:pt>
                <c:pt idx="364">
                  <c:v>3169</c:v>
                </c:pt>
                <c:pt idx="365">
                  <c:v>3170</c:v>
                </c:pt>
                <c:pt idx="366">
                  <c:v>3171</c:v>
                </c:pt>
                <c:pt idx="367">
                  <c:v>3172</c:v>
                </c:pt>
                <c:pt idx="368">
                  <c:v>3173</c:v>
                </c:pt>
                <c:pt idx="369">
                  <c:v>3174</c:v>
                </c:pt>
                <c:pt idx="370">
                  <c:v>3175</c:v>
                </c:pt>
                <c:pt idx="371">
                  <c:v>3176</c:v>
                </c:pt>
                <c:pt idx="372">
                  <c:v>3177</c:v>
                </c:pt>
                <c:pt idx="373">
                  <c:v>3178</c:v>
                </c:pt>
                <c:pt idx="374">
                  <c:v>3179</c:v>
                </c:pt>
                <c:pt idx="375">
                  <c:v>3180</c:v>
                </c:pt>
                <c:pt idx="376">
                  <c:v>3181</c:v>
                </c:pt>
                <c:pt idx="377">
                  <c:v>3182</c:v>
                </c:pt>
                <c:pt idx="378">
                  <c:v>3183</c:v>
                </c:pt>
                <c:pt idx="379">
                  <c:v>3184</c:v>
                </c:pt>
                <c:pt idx="380">
                  <c:v>3185</c:v>
                </c:pt>
                <c:pt idx="381">
                  <c:v>3186</c:v>
                </c:pt>
                <c:pt idx="382">
                  <c:v>3187</c:v>
                </c:pt>
                <c:pt idx="383">
                  <c:v>3188</c:v>
                </c:pt>
                <c:pt idx="384">
                  <c:v>3189</c:v>
                </c:pt>
              </c:numCache>
            </c:numRef>
          </c:xVal>
          <c:yVal>
            <c:numRef>
              <c:f>Graph!$C$2795:$C$3177</c:f>
              <c:numCache>
                <c:formatCode>General</c:formatCode>
                <c:ptCount val="383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77-4B52-BC2B-CBAC0900E1C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Graph!$A$2794:$A$3178</c:f>
              <c:numCache>
                <c:formatCode>General</c:formatCode>
                <c:ptCount val="385"/>
                <c:pt idx="0">
                  <c:v>2805</c:v>
                </c:pt>
                <c:pt idx="1">
                  <c:v>2806</c:v>
                </c:pt>
                <c:pt idx="2">
                  <c:v>2807</c:v>
                </c:pt>
                <c:pt idx="3">
                  <c:v>2808</c:v>
                </c:pt>
                <c:pt idx="4">
                  <c:v>2809</c:v>
                </c:pt>
                <c:pt idx="5">
                  <c:v>2810</c:v>
                </c:pt>
                <c:pt idx="6">
                  <c:v>2811</c:v>
                </c:pt>
                <c:pt idx="7">
                  <c:v>2812</c:v>
                </c:pt>
                <c:pt idx="8">
                  <c:v>2813</c:v>
                </c:pt>
                <c:pt idx="9">
                  <c:v>2814</c:v>
                </c:pt>
                <c:pt idx="10">
                  <c:v>2815</c:v>
                </c:pt>
                <c:pt idx="11">
                  <c:v>2816</c:v>
                </c:pt>
                <c:pt idx="12">
                  <c:v>2817</c:v>
                </c:pt>
                <c:pt idx="13">
                  <c:v>2818</c:v>
                </c:pt>
                <c:pt idx="14">
                  <c:v>2819</c:v>
                </c:pt>
                <c:pt idx="15">
                  <c:v>2820</c:v>
                </c:pt>
                <c:pt idx="16">
                  <c:v>2821</c:v>
                </c:pt>
                <c:pt idx="17">
                  <c:v>2822</c:v>
                </c:pt>
                <c:pt idx="18">
                  <c:v>2823</c:v>
                </c:pt>
                <c:pt idx="19">
                  <c:v>2824</c:v>
                </c:pt>
                <c:pt idx="20">
                  <c:v>2825</c:v>
                </c:pt>
                <c:pt idx="21">
                  <c:v>2826</c:v>
                </c:pt>
                <c:pt idx="22">
                  <c:v>2827</c:v>
                </c:pt>
                <c:pt idx="23">
                  <c:v>2828</c:v>
                </c:pt>
                <c:pt idx="24">
                  <c:v>2829</c:v>
                </c:pt>
                <c:pt idx="25">
                  <c:v>2830</c:v>
                </c:pt>
                <c:pt idx="26">
                  <c:v>2831</c:v>
                </c:pt>
                <c:pt idx="27">
                  <c:v>2832</c:v>
                </c:pt>
                <c:pt idx="28">
                  <c:v>2833</c:v>
                </c:pt>
                <c:pt idx="29">
                  <c:v>2834</c:v>
                </c:pt>
                <c:pt idx="30">
                  <c:v>2835</c:v>
                </c:pt>
                <c:pt idx="31">
                  <c:v>2836</c:v>
                </c:pt>
                <c:pt idx="32">
                  <c:v>2837</c:v>
                </c:pt>
                <c:pt idx="33">
                  <c:v>2838</c:v>
                </c:pt>
                <c:pt idx="34">
                  <c:v>2839</c:v>
                </c:pt>
                <c:pt idx="35">
                  <c:v>2840</c:v>
                </c:pt>
                <c:pt idx="36">
                  <c:v>2841</c:v>
                </c:pt>
                <c:pt idx="37">
                  <c:v>2842</c:v>
                </c:pt>
                <c:pt idx="38">
                  <c:v>2843</c:v>
                </c:pt>
                <c:pt idx="39">
                  <c:v>2844</c:v>
                </c:pt>
                <c:pt idx="40">
                  <c:v>2845</c:v>
                </c:pt>
                <c:pt idx="41">
                  <c:v>2846</c:v>
                </c:pt>
                <c:pt idx="42">
                  <c:v>2847</c:v>
                </c:pt>
                <c:pt idx="43">
                  <c:v>2848</c:v>
                </c:pt>
                <c:pt idx="44">
                  <c:v>2849</c:v>
                </c:pt>
                <c:pt idx="45">
                  <c:v>2850</c:v>
                </c:pt>
                <c:pt idx="46">
                  <c:v>2851</c:v>
                </c:pt>
                <c:pt idx="47">
                  <c:v>2852</c:v>
                </c:pt>
                <c:pt idx="48">
                  <c:v>2853</c:v>
                </c:pt>
                <c:pt idx="49">
                  <c:v>2854</c:v>
                </c:pt>
                <c:pt idx="50">
                  <c:v>2855</c:v>
                </c:pt>
                <c:pt idx="51">
                  <c:v>2856</c:v>
                </c:pt>
                <c:pt idx="52">
                  <c:v>2857</c:v>
                </c:pt>
                <c:pt idx="53">
                  <c:v>2858</c:v>
                </c:pt>
                <c:pt idx="54">
                  <c:v>2859</c:v>
                </c:pt>
                <c:pt idx="55">
                  <c:v>2860</c:v>
                </c:pt>
                <c:pt idx="56">
                  <c:v>2861</c:v>
                </c:pt>
                <c:pt idx="57">
                  <c:v>2862</c:v>
                </c:pt>
                <c:pt idx="58">
                  <c:v>2863</c:v>
                </c:pt>
                <c:pt idx="59">
                  <c:v>2864</c:v>
                </c:pt>
                <c:pt idx="60">
                  <c:v>2865</c:v>
                </c:pt>
                <c:pt idx="61">
                  <c:v>2866</c:v>
                </c:pt>
                <c:pt idx="62">
                  <c:v>2867</c:v>
                </c:pt>
                <c:pt idx="63">
                  <c:v>2868</c:v>
                </c:pt>
                <c:pt idx="64">
                  <c:v>2869</c:v>
                </c:pt>
                <c:pt idx="65">
                  <c:v>2870</c:v>
                </c:pt>
                <c:pt idx="66">
                  <c:v>2871</c:v>
                </c:pt>
                <c:pt idx="67">
                  <c:v>2872</c:v>
                </c:pt>
                <c:pt idx="68">
                  <c:v>2873</c:v>
                </c:pt>
                <c:pt idx="69">
                  <c:v>2874</c:v>
                </c:pt>
                <c:pt idx="70">
                  <c:v>2875</c:v>
                </c:pt>
                <c:pt idx="71">
                  <c:v>2876</c:v>
                </c:pt>
                <c:pt idx="72">
                  <c:v>2877</c:v>
                </c:pt>
                <c:pt idx="73">
                  <c:v>2878</c:v>
                </c:pt>
                <c:pt idx="74">
                  <c:v>2879</c:v>
                </c:pt>
                <c:pt idx="75">
                  <c:v>2880</c:v>
                </c:pt>
                <c:pt idx="76">
                  <c:v>2881</c:v>
                </c:pt>
                <c:pt idx="77">
                  <c:v>2882</c:v>
                </c:pt>
                <c:pt idx="78">
                  <c:v>2883</c:v>
                </c:pt>
                <c:pt idx="79">
                  <c:v>2884</c:v>
                </c:pt>
                <c:pt idx="80">
                  <c:v>2885</c:v>
                </c:pt>
                <c:pt idx="81">
                  <c:v>2886</c:v>
                </c:pt>
                <c:pt idx="82">
                  <c:v>2887</c:v>
                </c:pt>
                <c:pt idx="83">
                  <c:v>2888</c:v>
                </c:pt>
                <c:pt idx="84">
                  <c:v>2889</c:v>
                </c:pt>
                <c:pt idx="85">
                  <c:v>2890</c:v>
                </c:pt>
                <c:pt idx="86">
                  <c:v>2891</c:v>
                </c:pt>
                <c:pt idx="87">
                  <c:v>2892</c:v>
                </c:pt>
                <c:pt idx="88">
                  <c:v>2893</c:v>
                </c:pt>
                <c:pt idx="89">
                  <c:v>2894</c:v>
                </c:pt>
                <c:pt idx="90">
                  <c:v>2895</c:v>
                </c:pt>
                <c:pt idx="91">
                  <c:v>2896</c:v>
                </c:pt>
                <c:pt idx="92">
                  <c:v>2897</c:v>
                </c:pt>
                <c:pt idx="93">
                  <c:v>2898</c:v>
                </c:pt>
                <c:pt idx="94">
                  <c:v>2899</c:v>
                </c:pt>
                <c:pt idx="95">
                  <c:v>2900</c:v>
                </c:pt>
                <c:pt idx="96">
                  <c:v>2901</c:v>
                </c:pt>
                <c:pt idx="97">
                  <c:v>2902</c:v>
                </c:pt>
                <c:pt idx="98">
                  <c:v>2903</c:v>
                </c:pt>
                <c:pt idx="99">
                  <c:v>2904</c:v>
                </c:pt>
                <c:pt idx="100">
                  <c:v>2905</c:v>
                </c:pt>
                <c:pt idx="101">
                  <c:v>2906</c:v>
                </c:pt>
                <c:pt idx="102">
                  <c:v>2907</c:v>
                </c:pt>
                <c:pt idx="103">
                  <c:v>2908</c:v>
                </c:pt>
                <c:pt idx="104">
                  <c:v>2909</c:v>
                </c:pt>
                <c:pt idx="105">
                  <c:v>2910</c:v>
                </c:pt>
                <c:pt idx="106">
                  <c:v>2911</c:v>
                </c:pt>
                <c:pt idx="107">
                  <c:v>2912</c:v>
                </c:pt>
                <c:pt idx="108">
                  <c:v>2913</c:v>
                </c:pt>
                <c:pt idx="109">
                  <c:v>2914</c:v>
                </c:pt>
                <c:pt idx="110">
                  <c:v>2915</c:v>
                </c:pt>
                <c:pt idx="111">
                  <c:v>2916</c:v>
                </c:pt>
                <c:pt idx="112">
                  <c:v>2917</c:v>
                </c:pt>
                <c:pt idx="113">
                  <c:v>2918</c:v>
                </c:pt>
                <c:pt idx="114">
                  <c:v>2919</c:v>
                </c:pt>
                <c:pt idx="115">
                  <c:v>2920</c:v>
                </c:pt>
                <c:pt idx="116">
                  <c:v>2921</c:v>
                </c:pt>
                <c:pt idx="117">
                  <c:v>2922</c:v>
                </c:pt>
                <c:pt idx="118">
                  <c:v>2923</c:v>
                </c:pt>
                <c:pt idx="119">
                  <c:v>2924</c:v>
                </c:pt>
                <c:pt idx="120">
                  <c:v>2925</c:v>
                </c:pt>
                <c:pt idx="121">
                  <c:v>2926</c:v>
                </c:pt>
                <c:pt idx="122">
                  <c:v>2927</c:v>
                </c:pt>
                <c:pt idx="123">
                  <c:v>2928</c:v>
                </c:pt>
                <c:pt idx="124">
                  <c:v>2929</c:v>
                </c:pt>
                <c:pt idx="125">
                  <c:v>2930</c:v>
                </c:pt>
                <c:pt idx="126">
                  <c:v>2931</c:v>
                </c:pt>
                <c:pt idx="127">
                  <c:v>2932</c:v>
                </c:pt>
                <c:pt idx="128">
                  <c:v>2933</c:v>
                </c:pt>
                <c:pt idx="129">
                  <c:v>2934</c:v>
                </c:pt>
                <c:pt idx="130">
                  <c:v>2935</c:v>
                </c:pt>
                <c:pt idx="131">
                  <c:v>2936</c:v>
                </c:pt>
                <c:pt idx="132">
                  <c:v>2937</c:v>
                </c:pt>
                <c:pt idx="133">
                  <c:v>2938</c:v>
                </c:pt>
                <c:pt idx="134">
                  <c:v>2939</c:v>
                </c:pt>
                <c:pt idx="135">
                  <c:v>2940</c:v>
                </c:pt>
                <c:pt idx="136">
                  <c:v>2941</c:v>
                </c:pt>
                <c:pt idx="137">
                  <c:v>2942</c:v>
                </c:pt>
                <c:pt idx="138">
                  <c:v>2943</c:v>
                </c:pt>
                <c:pt idx="139">
                  <c:v>2944</c:v>
                </c:pt>
                <c:pt idx="140">
                  <c:v>2945</c:v>
                </c:pt>
                <c:pt idx="141">
                  <c:v>2946</c:v>
                </c:pt>
                <c:pt idx="142">
                  <c:v>2947</c:v>
                </c:pt>
                <c:pt idx="143">
                  <c:v>2948</c:v>
                </c:pt>
                <c:pt idx="144">
                  <c:v>2949</c:v>
                </c:pt>
                <c:pt idx="145">
                  <c:v>2950</c:v>
                </c:pt>
                <c:pt idx="146">
                  <c:v>2951</c:v>
                </c:pt>
                <c:pt idx="147">
                  <c:v>2952</c:v>
                </c:pt>
                <c:pt idx="148">
                  <c:v>2953</c:v>
                </c:pt>
                <c:pt idx="149">
                  <c:v>2954</c:v>
                </c:pt>
                <c:pt idx="150">
                  <c:v>2955</c:v>
                </c:pt>
                <c:pt idx="151">
                  <c:v>2956</c:v>
                </c:pt>
                <c:pt idx="152">
                  <c:v>2957</c:v>
                </c:pt>
                <c:pt idx="153">
                  <c:v>2958</c:v>
                </c:pt>
                <c:pt idx="154">
                  <c:v>2959</c:v>
                </c:pt>
                <c:pt idx="155">
                  <c:v>2960</c:v>
                </c:pt>
                <c:pt idx="156">
                  <c:v>2961</c:v>
                </c:pt>
                <c:pt idx="157">
                  <c:v>2962</c:v>
                </c:pt>
                <c:pt idx="158">
                  <c:v>2963</c:v>
                </c:pt>
                <c:pt idx="159">
                  <c:v>2964</c:v>
                </c:pt>
                <c:pt idx="160">
                  <c:v>2965</c:v>
                </c:pt>
                <c:pt idx="161">
                  <c:v>2966</c:v>
                </c:pt>
                <c:pt idx="162">
                  <c:v>2967</c:v>
                </c:pt>
                <c:pt idx="163">
                  <c:v>2968</c:v>
                </c:pt>
                <c:pt idx="164">
                  <c:v>2969</c:v>
                </c:pt>
                <c:pt idx="165">
                  <c:v>2970</c:v>
                </c:pt>
                <c:pt idx="166">
                  <c:v>2971</c:v>
                </c:pt>
                <c:pt idx="167">
                  <c:v>2972</c:v>
                </c:pt>
                <c:pt idx="168">
                  <c:v>2973</c:v>
                </c:pt>
                <c:pt idx="169">
                  <c:v>2974</c:v>
                </c:pt>
                <c:pt idx="170">
                  <c:v>2975</c:v>
                </c:pt>
                <c:pt idx="171">
                  <c:v>2976</c:v>
                </c:pt>
                <c:pt idx="172">
                  <c:v>2977</c:v>
                </c:pt>
                <c:pt idx="173">
                  <c:v>2978</c:v>
                </c:pt>
                <c:pt idx="174">
                  <c:v>2979</c:v>
                </c:pt>
                <c:pt idx="175">
                  <c:v>2980</c:v>
                </c:pt>
                <c:pt idx="176">
                  <c:v>2981</c:v>
                </c:pt>
                <c:pt idx="177">
                  <c:v>2982</c:v>
                </c:pt>
                <c:pt idx="178">
                  <c:v>2983</c:v>
                </c:pt>
                <c:pt idx="179">
                  <c:v>2984</c:v>
                </c:pt>
                <c:pt idx="180">
                  <c:v>2985</c:v>
                </c:pt>
                <c:pt idx="181">
                  <c:v>2986</c:v>
                </c:pt>
                <c:pt idx="182">
                  <c:v>2987</c:v>
                </c:pt>
                <c:pt idx="183">
                  <c:v>2988</c:v>
                </c:pt>
                <c:pt idx="184">
                  <c:v>2989</c:v>
                </c:pt>
                <c:pt idx="185">
                  <c:v>2990</c:v>
                </c:pt>
                <c:pt idx="186">
                  <c:v>2991</c:v>
                </c:pt>
                <c:pt idx="187">
                  <c:v>2992</c:v>
                </c:pt>
                <c:pt idx="188">
                  <c:v>2993</c:v>
                </c:pt>
                <c:pt idx="189">
                  <c:v>2994</c:v>
                </c:pt>
                <c:pt idx="190">
                  <c:v>2995</c:v>
                </c:pt>
                <c:pt idx="191">
                  <c:v>2996</c:v>
                </c:pt>
                <c:pt idx="192">
                  <c:v>2997</c:v>
                </c:pt>
                <c:pt idx="193">
                  <c:v>2998</c:v>
                </c:pt>
                <c:pt idx="194">
                  <c:v>2999</c:v>
                </c:pt>
                <c:pt idx="195">
                  <c:v>3000</c:v>
                </c:pt>
                <c:pt idx="196">
                  <c:v>3001</c:v>
                </c:pt>
                <c:pt idx="197">
                  <c:v>3002</c:v>
                </c:pt>
                <c:pt idx="198">
                  <c:v>3003</c:v>
                </c:pt>
                <c:pt idx="199">
                  <c:v>3004</c:v>
                </c:pt>
                <c:pt idx="200">
                  <c:v>3005</c:v>
                </c:pt>
                <c:pt idx="201">
                  <c:v>3006</c:v>
                </c:pt>
                <c:pt idx="202">
                  <c:v>3007</c:v>
                </c:pt>
                <c:pt idx="203">
                  <c:v>3008</c:v>
                </c:pt>
                <c:pt idx="204">
                  <c:v>3009</c:v>
                </c:pt>
                <c:pt idx="205">
                  <c:v>3010</c:v>
                </c:pt>
                <c:pt idx="206">
                  <c:v>3011</c:v>
                </c:pt>
                <c:pt idx="207">
                  <c:v>3012</c:v>
                </c:pt>
                <c:pt idx="208">
                  <c:v>3013</c:v>
                </c:pt>
                <c:pt idx="209">
                  <c:v>3014</c:v>
                </c:pt>
                <c:pt idx="210">
                  <c:v>3015</c:v>
                </c:pt>
                <c:pt idx="211">
                  <c:v>3016</c:v>
                </c:pt>
                <c:pt idx="212">
                  <c:v>3017</c:v>
                </c:pt>
                <c:pt idx="213">
                  <c:v>3018</c:v>
                </c:pt>
                <c:pt idx="214">
                  <c:v>3019</c:v>
                </c:pt>
                <c:pt idx="215">
                  <c:v>3020</c:v>
                </c:pt>
                <c:pt idx="216">
                  <c:v>3021</c:v>
                </c:pt>
                <c:pt idx="217">
                  <c:v>3022</c:v>
                </c:pt>
                <c:pt idx="218">
                  <c:v>3023</c:v>
                </c:pt>
                <c:pt idx="219">
                  <c:v>3024</c:v>
                </c:pt>
                <c:pt idx="220">
                  <c:v>3025</c:v>
                </c:pt>
                <c:pt idx="221">
                  <c:v>3026</c:v>
                </c:pt>
                <c:pt idx="222">
                  <c:v>3027</c:v>
                </c:pt>
                <c:pt idx="223">
                  <c:v>3028</c:v>
                </c:pt>
                <c:pt idx="224">
                  <c:v>3029</c:v>
                </c:pt>
                <c:pt idx="225">
                  <c:v>3030</c:v>
                </c:pt>
                <c:pt idx="226">
                  <c:v>3031</c:v>
                </c:pt>
                <c:pt idx="227">
                  <c:v>3032</c:v>
                </c:pt>
                <c:pt idx="228">
                  <c:v>3033</c:v>
                </c:pt>
                <c:pt idx="229">
                  <c:v>3034</c:v>
                </c:pt>
                <c:pt idx="230">
                  <c:v>3035</c:v>
                </c:pt>
                <c:pt idx="231">
                  <c:v>3036</c:v>
                </c:pt>
                <c:pt idx="232">
                  <c:v>3037</c:v>
                </c:pt>
                <c:pt idx="233">
                  <c:v>3038</c:v>
                </c:pt>
                <c:pt idx="234">
                  <c:v>3039</c:v>
                </c:pt>
                <c:pt idx="235">
                  <c:v>3040</c:v>
                </c:pt>
                <c:pt idx="236">
                  <c:v>3041</c:v>
                </c:pt>
                <c:pt idx="237">
                  <c:v>3042</c:v>
                </c:pt>
                <c:pt idx="238">
                  <c:v>3043</c:v>
                </c:pt>
                <c:pt idx="239">
                  <c:v>3044</c:v>
                </c:pt>
                <c:pt idx="240">
                  <c:v>3045</c:v>
                </c:pt>
                <c:pt idx="241">
                  <c:v>3046</c:v>
                </c:pt>
                <c:pt idx="242">
                  <c:v>3047</c:v>
                </c:pt>
                <c:pt idx="243">
                  <c:v>3048</c:v>
                </c:pt>
                <c:pt idx="244">
                  <c:v>3049</c:v>
                </c:pt>
                <c:pt idx="245">
                  <c:v>3050</c:v>
                </c:pt>
                <c:pt idx="246">
                  <c:v>3051</c:v>
                </c:pt>
                <c:pt idx="247">
                  <c:v>3052</c:v>
                </c:pt>
                <c:pt idx="248">
                  <c:v>3053</c:v>
                </c:pt>
                <c:pt idx="249">
                  <c:v>3054</c:v>
                </c:pt>
                <c:pt idx="250">
                  <c:v>3055</c:v>
                </c:pt>
                <c:pt idx="251">
                  <c:v>3056</c:v>
                </c:pt>
                <c:pt idx="252">
                  <c:v>3057</c:v>
                </c:pt>
                <c:pt idx="253">
                  <c:v>3058</c:v>
                </c:pt>
                <c:pt idx="254">
                  <c:v>3059</c:v>
                </c:pt>
                <c:pt idx="255">
                  <c:v>3060</c:v>
                </c:pt>
                <c:pt idx="256">
                  <c:v>3061</c:v>
                </c:pt>
                <c:pt idx="257">
                  <c:v>3062</c:v>
                </c:pt>
                <c:pt idx="258">
                  <c:v>3063</c:v>
                </c:pt>
                <c:pt idx="259">
                  <c:v>3064</c:v>
                </c:pt>
                <c:pt idx="260">
                  <c:v>3065</c:v>
                </c:pt>
                <c:pt idx="261">
                  <c:v>3066</c:v>
                </c:pt>
                <c:pt idx="262">
                  <c:v>3067</c:v>
                </c:pt>
                <c:pt idx="263">
                  <c:v>3068</c:v>
                </c:pt>
                <c:pt idx="264">
                  <c:v>3069</c:v>
                </c:pt>
                <c:pt idx="265">
                  <c:v>3070</c:v>
                </c:pt>
                <c:pt idx="266">
                  <c:v>3071</c:v>
                </c:pt>
                <c:pt idx="267">
                  <c:v>3072</c:v>
                </c:pt>
                <c:pt idx="268">
                  <c:v>3073</c:v>
                </c:pt>
                <c:pt idx="269">
                  <c:v>3074</c:v>
                </c:pt>
                <c:pt idx="270">
                  <c:v>3075</c:v>
                </c:pt>
                <c:pt idx="271">
                  <c:v>3076</c:v>
                </c:pt>
                <c:pt idx="272">
                  <c:v>3077</c:v>
                </c:pt>
                <c:pt idx="273">
                  <c:v>3078</c:v>
                </c:pt>
                <c:pt idx="274">
                  <c:v>3079</c:v>
                </c:pt>
                <c:pt idx="275">
                  <c:v>3080</c:v>
                </c:pt>
                <c:pt idx="276">
                  <c:v>3081</c:v>
                </c:pt>
                <c:pt idx="277">
                  <c:v>3082</c:v>
                </c:pt>
                <c:pt idx="278">
                  <c:v>3083</c:v>
                </c:pt>
                <c:pt idx="279">
                  <c:v>3084</c:v>
                </c:pt>
                <c:pt idx="280">
                  <c:v>3085</c:v>
                </c:pt>
                <c:pt idx="281">
                  <c:v>3086</c:v>
                </c:pt>
                <c:pt idx="282">
                  <c:v>3087</c:v>
                </c:pt>
                <c:pt idx="283">
                  <c:v>3088</c:v>
                </c:pt>
                <c:pt idx="284">
                  <c:v>3089</c:v>
                </c:pt>
                <c:pt idx="285">
                  <c:v>3090</c:v>
                </c:pt>
                <c:pt idx="286">
                  <c:v>3091</c:v>
                </c:pt>
                <c:pt idx="287">
                  <c:v>3092</c:v>
                </c:pt>
                <c:pt idx="288">
                  <c:v>3093</c:v>
                </c:pt>
                <c:pt idx="289">
                  <c:v>3094</c:v>
                </c:pt>
                <c:pt idx="290">
                  <c:v>3095</c:v>
                </c:pt>
                <c:pt idx="291">
                  <c:v>3096</c:v>
                </c:pt>
                <c:pt idx="292">
                  <c:v>3097</c:v>
                </c:pt>
                <c:pt idx="293">
                  <c:v>3098</c:v>
                </c:pt>
                <c:pt idx="294">
                  <c:v>3099</c:v>
                </c:pt>
                <c:pt idx="295">
                  <c:v>3100</c:v>
                </c:pt>
                <c:pt idx="296">
                  <c:v>3101</c:v>
                </c:pt>
                <c:pt idx="297">
                  <c:v>3102</c:v>
                </c:pt>
                <c:pt idx="298">
                  <c:v>3103</c:v>
                </c:pt>
                <c:pt idx="299">
                  <c:v>3104</c:v>
                </c:pt>
                <c:pt idx="300">
                  <c:v>3105</c:v>
                </c:pt>
                <c:pt idx="301">
                  <c:v>3106</c:v>
                </c:pt>
                <c:pt idx="302">
                  <c:v>3107</c:v>
                </c:pt>
                <c:pt idx="303">
                  <c:v>3108</c:v>
                </c:pt>
                <c:pt idx="304">
                  <c:v>3109</c:v>
                </c:pt>
                <c:pt idx="305">
                  <c:v>3110</c:v>
                </c:pt>
                <c:pt idx="306">
                  <c:v>3111</c:v>
                </c:pt>
                <c:pt idx="307">
                  <c:v>3112</c:v>
                </c:pt>
                <c:pt idx="308">
                  <c:v>3113</c:v>
                </c:pt>
                <c:pt idx="309">
                  <c:v>3114</c:v>
                </c:pt>
                <c:pt idx="310">
                  <c:v>3115</c:v>
                </c:pt>
                <c:pt idx="311">
                  <c:v>3116</c:v>
                </c:pt>
                <c:pt idx="312">
                  <c:v>3117</c:v>
                </c:pt>
                <c:pt idx="313">
                  <c:v>3118</c:v>
                </c:pt>
                <c:pt idx="314">
                  <c:v>3119</c:v>
                </c:pt>
                <c:pt idx="315">
                  <c:v>3120</c:v>
                </c:pt>
                <c:pt idx="316">
                  <c:v>3121</c:v>
                </c:pt>
                <c:pt idx="317">
                  <c:v>3122</c:v>
                </c:pt>
                <c:pt idx="318">
                  <c:v>3123</c:v>
                </c:pt>
                <c:pt idx="319">
                  <c:v>3124</c:v>
                </c:pt>
                <c:pt idx="320">
                  <c:v>3125</c:v>
                </c:pt>
                <c:pt idx="321">
                  <c:v>3126</c:v>
                </c:pt>
                <c:pt idx="322">
                  <c:v>3127</c:v>
                </c:pt>
                <c:pt idx="323">
                  <c:v>3128</c:v>
                </c:pt>
                <c:pt idx="324">
                  <c:v>3129</c:v>
                </c:pt>
                <c:pt idx="325">
                  <c:v>3130</c:v>
                </c:pt>
                <c:pt idx="326">
                  <c:v>3131</c:v>
                </c:pt>
                <c:pt idx="327">
                  <c:v>3132</c:v>
                </c:pt>
                <c:pt idx="328">
                  <c:v>3133</c:v>
                </c:pt>
                <c:pt idx="329">
                  <c:v>3134</c:v>
                </c:pt>
                <c:pt idx="330">
                  <c:v>3135</c:v>
                </c:pt>
                <c:pt idx="331">
                  <c:v>3136</c:v>
                </c:pt>
                <c:pt idx="332">
                  <c:v>3137</c:v>
                </c:pt>
                <c:pt idx="333">
                  <c:v>3138</c:v>
                </c:pt>
                <c:pt idx="334">
                  <c:v>3139</c:v>
                </c:pt>
                <c:pt idx="335">
                  <c:v>3140</c:v>
                </c:pt>
                <c:pt idx="336">
                  <c:v>3141</c:v>
                </c:pt>
                <c:pt idx="337">
                  <c:v>3142</c:v>
                </c:pt>
                <c:pt idx="338">
                  <c:v>3143</c:v>
                </c:pt>
                <c:pt idx="339">
                  <c:v>3144</c:v>
                </c:pt>
                <c:pt idx="340">
                  <c:v>3145</c:v>
                </c:pt>
                <c:pt idx="341">
                  <c:v>3146</c:v>
                </c:pt>
                <c:pt idx="342">
                  <c:v>3147</c:v>
                </c:pt>
                <c:pt idx="343">
                  <c:v>3148</c:v>
                </c:pt>
                <c:pt idx="344">
                  <c:v>3149</c:v>
                </c:pt>
                <c:pt idx="345">
                  <c:v>3150</c:v>
                </c:pt>
                <c:pt idx="346">
                  <c:v>3151</c:v>
                </c:pt>
                <c:pt idx="347">
                  <c:v>3152</c:v>
                </c:pt>
                <c:pt idx="348">
                  <c:v>3153</c:v>
                </c:pt>
                <c:pt idx="349">
                  <c:v>3154</c:v>
                </c:pt>
                <c:pt idx="350">
                  <c:v>3155</c:v>
                </c:pt>
                <c:pt idx="351">
                  <c:v>3156</c:v>
                </c:pt>
                <c:pt idx="352">
                  <c:v>3157</c:v>
                </c:pt>
                <c:pt idx="353">
                  <c:v>3158</c:v>
                </c:pt>
                <c:pt idx="354">
                  <c:v>3159</c:v>
                </c:pt>
                <c:pt idx="355">
                  <c:v>3160</c:v>
                </c:pt>
                <c:pt idx="356">
                  <c:v>3161</c:v>
                </c:pt>
                <c:pt idx="357">
                  <c:v>3162</c:v>
                </c:pt>
                <c:pt idx="358">
                  <c:v>3163</c:v>
                </c:pt>
                <c:pt idx="359">
                  <c:v>3164</c:v>
                </c:pt>
                <c:pt idx="360">
                  <c:v>3165</c:v>
                </c:pt>
                <c:pt idx="361">
                  <c:v>3166</c:v>
                </c:pt>
                <c:pt idx="362">
                  <c:v>3167</c:v>
                </c:pt>
                <c:pt idx="363">
                  <c:v>3168</c:v>
                </c:pt>
                <c:pt idx="364">
                  <c:v>3169</c:v>
                </c:pt>
                <c:pt idx="365">
                  <c:v>3170</c:v>
                </c:pt>
                <c:pt idx="366">
                  <c:v>3171</c:v>
                </c:pt>
                <c:pt idx="367">
                  <c:v>3172</c:v>
                </c:pt>
                <c:pt idx="368">
                  <c:v>3173</c:v>
                </c:pt>
                <c:pt idx="369">
                  <c:v>3174</c:v>
                </c:pt>
                <c:pt idx="370">
                  <c:v>3175</c:v>
                </c:pt>
                <c:pt idx="371">
                  <c:v>3176</c:v>
                </c:pt>
                <c:pt idx="372">
                  <c:v>3177</c:v>
                </c:pt>
                <c:pt idx="373">
                  <c:v>3178</c:v>
                </c:pt>
                <c:pt idx="374">
                  <c:v>3179</c:v>
                </c:pt>
                <c:pt idx="375">
                  <c:v>3180</c:v>
                </c:pt>
                <c:pt idx="376">
                  <c:v>3181</c:v>
                </c:pt>
                <c:pt idx="377">
                  <c:v>3182</c:v>
                </c:pt>
                <c:pt idx="378">
                  <c:v>3183</c:v>
                </c:pt>
                <c:pt idx="379">
                  <c:v>3184</c:v>
                </c:pt>
                <c:pt idx="380">
                  <c:v>3185</c:v>
                </c:pt>
                <c:pt idx="381">
                  <c:v>3186</c:v>
                </c:pt>
                <c:pt idx="382">
                  <c:v>3187</c:v>
                </c:pt>
                <c:pt idx="383">
                  <c:v>3188</c:v>
                </c:pt>
                <c:pt idx="384">
                  <c:v>3189</c:v>
                </c:pt>
              </c:numCache>
            </c:numRef>
          </c:xVal>
          <c:yVal>
            <c:numRef>
              <c:f>Graph!$E$2795:$E$3177</c:f>
              <c:numCache>
                <c:formatCode>General</c:formatCode>
                <c:ptCount val="383"/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77-4B52-BC2B-CBAC0900E1C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Graph!$A$2794:$A$3178</c:f>
              <c:numCache>
                <c:formatCode>General</c:formatCode>
                <c:ptCount val="385"/>
                <c:pt idx="0">
                  <c:v>2805</c:v>
                </c:pt>
                <c:pt idx="1">
                  <c:v>2806</c:v>
                </c:pt>
                <c:pt idx="2">
                  <c:v>2807</c:v>
                </c:pt>
                <c:pt idx="3">
                  <c:v>2808</c:v>
                </c:pt>
                <c:pt idx="4">
                  <c:v>2809</c:v>
                </c:pt>
                <c:pt idx="5">
                  <c:v>2810</c:v>
                </c:pt>
                <c:pt idx="6">
                  <c:v>2811</c:v>
                </c:pt>
                <c:pt idx="7">
                  <c:v>2812</c:v>
                </c:pt>
                <c:pt idx="8">
                  <c:v>2813</c:v>
                </c:pt>
                <c:pt idx="9">
                  <c:v>2814</c:v>
                </c:pt>
                <c:pt idx="10">
                  <c:v>2815</c:v>
                </c:pt>
                <c:pt idx="11">
                  <c:v>2816</c:v>
                </c:pt>
                <c:pt idx="12">
                  <c:v>2817</c:v>
                </c:pt>
                <c:pt idx="13">
                  <c:v>2818</c:v>
                </c:pt>
                <c:pt idx="14">
                  <c:v>2819</c:v>
                </c:pt>
                <c:pt idx="15">
                  <c:v>2820</c:v>
                </c:pt>
                <c:pt idx="16">
                  <c:v>2821</c:v>
                </c:pt>
                <c:pt idx="17">
                  <c:v>2822</c:v>
                </c:pt>
                <c:pt idx="18">
                  <c:v>2823</c:v>
                </c:pt>
                <c:pt idx="19">
                  <c:v>2824</c:v>
                </c:pt>
                <c:pt idx="20">
                  <c:v>2825</c:v>
                </c:pt>
                <c:pt idx="21">
                  <c:v>2826</c:v>
                </c:pt>
                <c:pt idx="22">
                  <c:v>2827</c:v>
                </c:pt>
                <c:pt idx="23">
                  <c:v>2828</c:v>
                </c:pt>
                <c:pt idx="24">
                  <c:v>2829</c:v>
                </c:pt>
                <c:pt idx="25">
                  <c:v>2830</c:v>
                </c:pt>
                <c:pt idx="26">
                  <c:v>2831</c:v>
                </c:pt>
                <c:pt idx="27">
                  <c:v>2832</c:v>
                </c:pt>
                <c:pt idx="28">
                  <c:v>2833</c:v>
                </c:pt>
                <c:pt idx="29">
                  <c:v>2834</c:v>
                </c:pt>
                <c:pt idx="30">
                  <c:v>2835</c:v>
                </c:pt>
                <c:pt idx="31">
                  <c:v>2836</c:v>
                </c:pt>
                <c:pt idx="32">
                  <c:v>2837</c:v>
                </c:pt>
                <c:pt idx="33">
                  <c:v>2838</c:v>
                </c:pt>
                <c:pt idx="34">
                  <c:v>2839</c:v>
                </c:pt>
                <c:pt idx="35">
                  <c:v>2840</c:v>
                </c:pt>
                <c:pt idx="36">
                  <c:v>2841</c:v>
                </c:pt>
                <c:pt idx="37">
                  <c:v>2842</c:v>
                </c:pt>
                <c:pt idx="38">
                  <c:v>2843</c:v>
                </c:pt>
                <c:pt idx="39">
                  <c:v>2844</c:v>
                </c:pt>
                <c:pt idx="40">
                  <c:v>2845</c:v>
                </c:pt>
                <c:pt idx="41">
                  <c:v>2846</c:v>
                </c:pt>
                <c:pt idx="42">
                  <c:v>2847</c:v>
                </c:pt>
                <c:pt idx="43">
                  <c:v>2848</c:v>
                </c:pt>
                <c:pt idx="44">
                  <c:v>2849</c:v>
                </c:pt>
                <c:pt idx="45">
                  <c:v>2850</c:v>
                </c:pt>
                <c:pt idx="46">
                  <c:v>2851</c:v>
                </c:pt>
                <c:pt idx="47">
                  <c:v>2852</c:v>
                </c:pt>
                <c:pt idx="48">
                  <c:v>2853</c:v>
                </c:pt>
                <c:pt idx="49">
                  <c:v>2854</c:v>
                </c:pt>
                <c:pt idx="50">
                  <c:v>2855</c:v>
                </c:pt>
                <c:pt idx="51">
                  <c:v>2856</c:v>
                </c:pt>
                <c:pt idx="52">
                  <c:v>2857</c:v>
                </c:pt>
                <c:pt idx="53">
                  <c:v>2858</c:v>
                </c:pt>
                <c:pt idx="54">
                  <c:v>2859</c:v>
                </c:pt>
                <c:pt idx="55">
                  <c:v>2860</c:v>
                </c:pt>
                <c:pt idx="56">
                  <c:v>2861</c:v>
                </c:pt>
                <c:pt idx="57">
                  <c:v>2862</c:v>
                </c:pt>
                <c:pt idx="58">
                  <c:v>2863</c:v>
                </c:pt>
                <c:pt idx="59">
                  <c:v>2864</c:v>
                </c:pt>
                <c:pt idx="60">
                  <c:v>2865</c:v>
                </c:pt>
                <c:pt idx="61">
                  <c:v>2866</c:v>
                </c:pt>
                <c:pt idx="62">
                  <c:v>2867</c:v>
                </c:pt>
                <c:pt idx="63">
                  <c:v>2868</c:v>
                </c:pt>
                <c:pt idx="64">
                  <c:v>2869</c:v>
                </c:pt>
                <c:pt idx="65">
                  <c:v>2870</c:v>
                </c:pt>
                <c:pt idx="66">
                  <c:v>2871</c:v>
                </c:pt>
                <c:pt idx="67">
                  <c:v>2872</c:v>
                </c:pt>
                <c:pt idx="68">
                  <c:v>2873</c:v>
                </c:pt>
                <c:pt idx="69">
                  <c:v>2874</c:v>
                </c:pt>
                <c:pt idx="70">
                  <c:v>2875</c:v>
                </c:pt>
                <c:pt idx="71">
                  <c:v>2876</c:v>
                </c:pt>
                <c:pt idx="72">
                  <c:v>2877</c:v>
                </c:pt>
                <c:pt idx="73">
                  <c:v>2878</c:v>
                </c:pt>
                <c:pt idx="74">
                  <c:v>2879</c:v>
                </c:pt>
                <c:pt idx="75">
                  <c:v>2880</c:v>
                </c:pt>
                <c:pt idx="76">
                  <c:v>2881</c:v>
                </c:pt>
                <c:pt idx="77">
                  <c:v>2882</c:v>
                </c:pt>
                <c:pt idx="78">
                  <c:v>2883</c:v>
                </c:pt>
                <c:pt idx="79">
                  <c:v>2884</c:v>
                </c:pt>
                <c:pt idx="80">
                  <c:v>2885</c:v>
                </c:pt>
                <c:pt idx="81">
                  <c:v>2886</c:v>
                </c:pt>
                <c:pt idx="82">
                  <c:v>2887</c:v>
                </c:pt>
                <c:pt idx="83">
                  <c:v>2888</c:v>
                </c:pt>
                <c:pt idx="84">
                  <c:v>2889</c:v>
                </c:pt>
                <c:pt idx="85">
                  <c:v>2890</c:v>
                </c:pt>
                <c:pt idx="86">
                  <c:v>2891</c:v>
                </c:pt>
                <c:pt idx="87">
                  <c:v>2892</c:v>
                </c:pt>
                <c:pt idx="88">
                  <c:v>2893</c:v>
                </c:pt>
                <c:pt idx="89">
                  <c:v>2894</c:v>
                </c:pt>
                <c:pt idx="90">
                  <c:v>2895</c:v>
                </c:pt>
                <c:pt idx="91">
                  <c:v>2896</c:v>
                </c:pt>
                <c:pt idx="92">
                  <c:v>2897</c:v>
                </c:pt>
                <c:pt idx="93">
                  <c:v>2898</c:v>
                </c:pt>
                <c:pt idx="94">
                  <c:v>2899</c:v>
                </c:pt>
                <c:pt idx="95">
                  <c:v>2900</c:v>
                </c:pt>
                <c:pt idx="96">
                  <c:v>2901</c:v>
                </c:pt>
                <c:pt idx="97">
                  <c:v>2902</c:v>
                </c:pt>
                <c:pt idx="98">
                  <c:v>2903</c:v>
                </c:pt>
                <c:pt idx="99">
                  <c:v>2904</c:v>
                </c:pt>
                <c:pt idx="100">
                  <c:v>2905</c:v>
                </c:pt>
                <c:pt idx="101">
                  <c:v>2906</c:v>
                </c:pt>
                <c:pt idx="102">
                  <c:v>2907</c:v>
                </c:pt>
                <c:pt idx="103">
                  <c:v>2908</c:v>
                </c:pt>
                <c:pt idx="104">
                  <c:v>2909</c:v>
                </c:pt>
                <c:pt idx="105">
                  <c:v>2910</c:v>
                </c:pt>
                <c:pt idx="106">
                  <c:v>2911</c:v>
                </c:pt>
                <c:pt idx="107">
                  <c:v>2912</c:v>
                </c:pt>
                <c:pt idx="108">
                  <c:v>2913</c:v>
                </c:pt>
                <c:pt idx="109">
                  <c:v>2914</c:v>
                </c:pt>
                <c:pt idx="110">
                  <c:v>2915</c:v>
                </c:pt>
                <c:pt idx="111">
                  <c:v>2916</c:v>
                </c:pt>
                <c:pt idx="112">
                  <c:v>2917</c:v>
                </c:pt>
                <c:pt idx="113">
                  <c:v>2918</c:v>
                </c:pt>
                <c:pt idx="114">
                  <c:v>2919</c:v>
                </c:pt>
                <c:pt idx="115">
                  <c:v>2920</c:v>
                </c:pt>
                <c:pt idx="116">
                  <c:v>2921</c:v>
                </c:pt>
                <c:pt idx="117">
                  <c:v>2922</c:v>
                </c:pt>
                <c:pt idx="118">
                  <c:v>2923</c:v>
                </c:pt>
                <c:pt idx="119">
                  <c:v>2924</c:v>
                </c:pt>
                <c:pt idx="120">
                  <c:v>2925</c:v>
                </c:pt>
                <c:pt idx="121">
                  <c:v>2926</c:v>
                </c:pt>
                <c:pt idx="122">
                  <c:v>2927</c:v>
                </c:pt>
                <c:pt idx="123">
                  <c:v>2928</c:v>
                </c:pt>
                <c:pt idx="124">
                  <c:v>2929</c:v>
                </c:pt>
                <c:pt idx="125">
                  <c:v>2930</c:v>
                </c:pt>
                <c:pt idx="126">
                  <c:v>2931</c:v>
                </c:pt>
                <c:pt idx="127">
                  <c:v>2932</c:v>
                </c:pt>
                <c:pt idx="128">
                  <c:v>2933</c:v>
                </c:pt>
                <c:pt idx="129">
                  <c:v>2934</c:v>
                </c:pt>
                <c:pt idx="130">
                  <c:v>2935</c:v>
                </c:pt>
                <c:pt idx="131">
                  <c:v>2936</c:v>
                </c:pt>
                <c:pt idx="132">
                  <c:v>2937</c:v>
                </c:pt>
                <c:pt idx="133">
                  <c:v>2938</c:v>
                </c:pt>
                <c:pt idx="134">
                  <c:v>2939</c:v>
                </c:pt>
                <c:pt idx="135">
                  <c:v>2940</c:v>
                </c:pt>
                <c:pt idx="136">
                  <c:v>2941</c:v>
                </c:pt>
                <c:pt idx="137">
                  <c:v>2942</c:v>
                </c:pt>
                <c:pt idx="138">
                  <c:v>2943</c:v>
                </c:pt>
                <c:pt idx="139">
                  <c:v>2944</c:v>
                </c:pt>
                <c:pt idx="140">
                  <c:v>2945</c:v>
                </c:pt>
                <c:pt idx="141">
                  <c:v>2946</c:v>
                </c:pt>
                <c:pt idx="142">
                  <c:v>2947</c:v>
                </c:pt>
                <c:pt idx="143">
                  <c:v>2948</c:v>
                </c:pt>
                <c:pt idx="144">
                  <c:v>2949</c:v>
                </c:pt>
                <c:pt idx="145">
                  <c:v>2950</c:v>
                </c:pt>
                <c:pt idx="146">
                  <c:v>2951</c:v>
                </c:pt>
                <c:pt idx="147">
                  <c:v>2952</c:v>
                </c:pt>
                <c:pt idx="148">
                  <c:v>2953</c:v>
                </c:pt>
                <c:pt idx="149">
                  <c:v>2954</c:v>
                </c:pt>
                <c:pt idx="150">
                  <c:v>2955</c:v>
                </c:pt>
                <c:pt idx="151">
                  <c:v>2956</c:v>
                </c:pt>
                <c:pt idx="152">
                  <c:v>2957</c:v>
                </c:pt>
                <c:pt idx="153">
                  <c:v>2958</c:v>
                </c:pt>
                <c:pt idx="154">
                  <c:v>2959</c:v>
                </c:pt>
                <c:pt idx="155">
                  <c:v>2960</c:v>
                </c:pt>
                <c:pt idx="156">
                  <c:v>2961</c:v>
                </c:pt>
                <c:pt idx="157">
                  <c:v>2962</c:v>
                </c:pt>
                <c:pt idx="158">
                  <c:v>2963</c:v>
                </c:pt>
                <c:pt idx="159">
                  <c:v>2964</c:v>
                </c:pt>
                <c:pt idx="160">
                  <c:v>2965</c:v>
                </c:pt>
                <c:pt idx="161">
                  <c:v>2966</c:v>
                </c:pt>
                <c:pt idx="162">
                  <c:v>2967</c:v>
                </c:pt>
                <c:pt idx="163">
                  <c:v>2968</c:v>
                </c:pt>
                <c:pt idx="164">
                  <c:v>2969</c:v>
                </c:pt>
                <c:pt idx="165">
                  <c:v>2970</c:v>
                </c:pt>
                <c:pt idx="166">
                  <c:v>2971</c:v>
                </c:pt>
                <c:pt idx="167">
                  <c:v>2972</c:v>
                </c:pt>
                <c:pt idx="168">
                  <c:v>2973</c:v>
                </c:pt>
                <c:pt idx="169">
                  <c:v>2974</c:v>
                </c:pt>
                <c:pt idx="170">
                  <c:v>2975</c:v>
                </c:pt>
                <c:pt idx="171">
                  <c:v>2976</c:v>
                </c:pt>
                <c:pt idx="172">
                  <c:v>2977</c:v>
                </c:pt>
                <c:pt idx="173">
                  <c:v>2978</c:v>
                </c:pt>
                <c:pt idx="174">
                  <c:v>2979</c:v>
                </c:pt>
                <c:pt idx="175">
                  <c:v>2980</c:v>
                </c:pt>
                <c:pt idx="176">
                  <c:v>2981</c:v>
                </c:pt>
                <c:pt idx="177">
                  <c:v>2982</c:v>
                </c:pt>
                <c:pt idx="178">
                  <c:v>2983</c:v>
                </c:pt>
                <c:pt idx="179">
                  <c:v>2984</c:v>
                </c:pt>
                <c:pt idx="180">
                  <c:v>2985</c:v>
                </c:pt>
                <c:pt idx="181">
                  <c:v>2986</c:v>
                </c:pt>
                <c:pt idx="182">
                  <c:v>2987</c:v>
                </c:pt>
                <c:pt idx="183">
                  <c:v>2988</c:v>
                </c:pt>
                <c:pt idx="184">
                  <c:v>2989</c:v>
                </c:pt>
                <c:pt idx="185">
                  <c:v>2990</c:v>
                </c:pt>
                <c:pt idx="186">
                  <c:v>2991</c:v>
                </c:pt>
                <c:pt idx="187">
                  <c:v>2992</c:v>
                </c:pt>
                <c:pt idx="188">
                  <c:v>2993</c:v>
                </c:pt>
                <c:pt idx="189">
                  <c:v>2994</c:v>
                </c:pt>
                <c:pt idx="190">
                  <c:v>2995</c:v>
                </c:pt>
                <c:pt idx="191">
                  <c:v>2996</c:v>
                </c:pt>
                <c:pt idx="192">
                  <c:v>2997</c:v>
                </c:pt>
                <c:pt idx="193">
                  <c:v>2998</c:v>
                </c:pt>
                <c:pt idx="194">
                  <c:v>2999</c:v>
                </c:pt>
                <c:pt idx="195">
                  <c:v>3000</c:v>
                </c:pt>
                <c:pt idx="196">
                  <c:v>3001</c:v>
                </c:pt>
                <c:pt idx="197">
                  <c:v>3002</c:v>
                </c:pt>
                <c:pt idx="198">
                  <c:v>3003</c:v>
                </c:pt>
                <c:pt idx="199">
                  <c:v>3004</c:v>
                </c:pt>
                <c:pt idx="200">
                  <c:v>3005</c:v>
                </c:pt>
                <c:pt idx="201">
                  <c:v>3006</c:v>
                </c:pt>
                <c:pt idx="202">
                  <c:v>3007</c:v>
                </c:pt>
                <c:pt idx="203">
                  <c:v>3008</c:v>
                </c:pt>
                <c:pt idx="204">
                  <c:v>3009</c:v>
                </c:pt>
                <c:pt idx="205">
                  <c:v>3010</c:v>
                </c:pt>
                <c:pt idx="206">
                  <c:v>3011</c:v>
                </c:pt>
                <c:pt idx="207">
                  <c:v>3012</c:v>
                </c:pt>
                <c:pt idx="208">
                  <c:v>3013</c:v>
                </c:pt>
                <c:pt idx="209">
                  <c:v>3014</c:v>
                </c:pt>
                <c:pt idx="210">
                  <c:v>3015</c:v>
                </c:pt>
                <c:pt idx="211">
                  <c:v>3016</c:v>
                </c:pt>
                <c:pt idx="212">
                  <c:v>3017</c:v>
                </c:pt>
                <c:pt idx="213">
                  <c:v>3018</c:v>
                </c:pt>
                <c:pt idx="214">
                  <c:v>3019</c:v>
                </c:pt>
                <c:pt idx="215">
                  <c:v>3020</c:v>
                </c:pt>
                <c:pt idx="216">
                  <c:v>3021</c:v>
                </c:pt>
                <c:pt idx="217">
                  <c:v>3022</c:v>
                </c:pt>
                <c:pt idx="218">
                  <c:v>3023</c:v>
                </c:pt>
                <c:pt idx="219">
                  <c:v>3024</c:v>
                </c:pt>
                <c:pt idx="220">
                  <c:v>3025</c:v>
                </c:pt>
                <c:pt idx="221">
                  <c:v>3026</c:v>
                </c:pt>
                <c:pt idx="222">
                  <c:v>3027</c:v>
                </c:pt>
                <c:pt idx="223">
                  <c:v>3028</c:v>
                </c:pt>
                <c:pt idx="224">
                  <c:v>3029</c:v>
                </c:pt>
                <c:pt idx="225">
                  <c:v>3030</c:v>
                </c:pt>
                <c:pt idx="226">
                  <c:v>3031</c:v>
                </c:pt>
                <c:pt idx="227">
                  <c:v>3032</c:v>
                </c:pt>
                <c:pt idx="228">
                  <c:v>3033</c:v>
                </c:pt>
                <c:pt idx="229">
                  <c:v>3034</c:v>
                </c:pt>
                <c:pt idx="230">
                  <c:v>3035</c:v>
                </c:pt>
                <c:pt idx="231">
                  <c:v>3036</c:v>
                </c:pt>
                <c:pt idx="232">
                  <c:v>3037</c:v>
                </c:pt>
                <c:pt idx="233">
                  <c:v>3038</c:v>
                </c:pt>
                <c:pt idx="234">
                  <c:v>3039</c:v>
                </c:pt>
                <c:pt idx="235">
                  <c:v>3040</c:v>
                </c:pt>
                <c:pt idx="236">
                  <c:v>3041</c:v>
                </c:pt>
                <c:pt idx="237">
                  <c:v>3042</c:v>
                </c:pt>
                <c:pt idx="238">
                  <c:v>3043</c:v>
                </c:pt>
                <c:pt idx="239">
                  <c:v>3044</c:v>
                </c:pt>
                <c:pt idx="240">
                  <c:v>3045</c:v>
                </c:pt>
                <c:pt idx="241">
                  <c:v>3046</c:v>
                </c:pt>
                <c:pt idx="242">
                  <c:v>3047</c:v>
                </c:pt>
                <c:pt idx="243">
                  <c:v>3048</c:v>
                </c:pt>
                <c:pt idx="244">
                  <c:v>3049</c:v>
                </c:pt>
                <c:pt idx="245">
                  <c:v>3050</c:v>
                </c:pt>
                <c:pt idx="246">
                  <c:v>3051</c:v>
                </c:pt>
                <c:pt idx="247">
                  <c:v>3052</c:v>
                </c:pt>
                <c:pt idx="248">
                  <c:v>3053</c:v>
                </c:pt>
                <c:pt idx="249">
                  <c:v>3054</c:v>
                </c:pt>
                <c:pt idx="250">
                  <c:v>3055</c:v>
                </c:pt>
                <c:pt idx="251">
                  <c:v>3056</c:v>
                </c:pt>
                <c:pt idx="252">
                  <c:v>3057</c:v>
                </c:pt>
                <c:pt idx="253">
                  <c:v>3058</c:v>
                </c:pt>
                <c:pt idx="254">
                  <c:v>3059</c:v>
                </c:pt>
                <c:pt idx="255">
                  <c:v>3060</c:v>
                </c:pt>
                <c:pt idx="256">
                  <c:v>3061</c:v>
                </c:pt>
                <c:pt idx="257">
                  <c:v>3062</c:v>
                </c:pt>
                <c:pt idx="258">
                  <c:v>3063</c:v>
                </c:pt>
                <c:pt idx="259">
                  <c:v>3064</c:v>
                </c:pt>
                <c:pt idx="260">
                  <c:v>3065</c:v>
                </c:pt>
                <c:pt idx="261">
                  <c:v>3066</c:v>
                </c:pt>
                <c:pt idx="262">
                  <c:v>3067</c:v>
                </c:pt>
                <c:pt idx="263">
                  <c:v>3068</c:v>
                </c:pt>
                <c:pt idx="264">
                  <c:v>3069</c:v>
                </c:pt>
                <c:pt idx="265">
                  <c:v>3070</c:v>
                </c:pt>
                <c:pt idx="266">
                  <c:v>3071</c:v>
                </c:pt>
                <c:pt idx="267">
                  <c:v>3072</c:v>
                </c:pt>
                <c:pt idx="268">
                  <c:v>3073</c:v>
                </c:pt>
                <c:pt idx="269">
                  <c:v>3074</c:v>
                </c:pt>
                <c:pt idx="270">
                  <c:v>3075</c:v>
                </c:pt>
                <c:pt idx="271">
                  <c:v>3076</c:v>
                </c:pt>
                <c:pt idx="272">
                  <c:v>3077</c:v>
                </c:pt>
                <c:pt idx="273">
                  <c:v>3078</c:v>
                </c:pt>
                <c:pt idx="274">
                  <c:v>3079</c:v>
                </c:pt>
                <c:pt idx="275">
                  <c:v>3080</c:v>
                </c:pt>
                <c:pt idx="276">
                  <c:v>3081</c:v>
                </c:pt>
                <c:pt idx="277">
                  <c:v>3082</c:v>
                </c:pt>
                <c:pt idx="278">
                  <c:v>3083</c:v>
                </c:pt>
                <c:pt idx="279">
                  <c:v>3084</c:v>
                </c:pt>
                <c:pt idx="280">
                  <c:v>3085</c:v>
                </c:pt>
                <c:pt idx="281">
                  <c:v>3086</c:v>
                </c:pt>
                <c:pt idx="282">
                  <c:v>3087</c:v>
                </c:pt>
                <c:pt idx="283">
                  <c:v>3088</c:v>
                </c:pt>
                <c:pt idx="284">
                  <c:v>3089</c:v>
                </c:pt>
                <c:pt idx="285">
                  <c:v>3090</c:v>
                </c:pt>
                <c:pt idx="286">
                  <c:v>3091</c:v>
                </c:pt>
                <c:pt idx="287">
                  <c:v>3092</c:v>
                </c:pt>
                <c:pt idx="288">
                  <c:v>3093</c:v>
                </c:pt>
                <c:pt idx="289">
                  <c:v>3094</c:v>
                </c:pt>
                <c:pt idx="290">
                  <c:v>3095</c:v>
                </c:pt>
                <c:pt idx="291">
                  <c:v>3096</c:v>
                </c:pt>
                <c:pt idx="292">
                  <c:v>3097</c:v>
                </c:pt>
                <c:pt idx="293">
                  <c:v>3098</c:v>
                </c:pt>
                <c:pt idx="294">
                  <c:v>3099</c:v>
                </c:pt>
                <c:pt idx="295">
                  <c:v>3100</c:v>
                </c:pt>
                <c:pt idx="296">
                  <c:v>3101</c:v>
                </c:pt>
                <c:pt idx="297">
                  <c:v>3102</c:v>
                </c:pt>
                <c:pt idx="298">
                  <c:v>3103</c:v>
                </c:pt>
                <c:pt idx="299">
                  <c:v>3104</c:v>
                </c:pt>
                <c:pt idx="300">
                  <c:v>3105</c:v>
                </c:pt>
                <c:pt idx="301">
                  <c:v>3106</c:v>
                </c:pt>
                <c:pt idx="302">
                  <c:v>3107</c:v>
                </c:pt>
                <c:pt idx="303">
                  <c:v>3108</c:v>
                </c:pt>
                <c:pt idx="304">
                  <c:v>3109</c:v>
                </c:pt>
                <c:pt idx="305">
                  <c:v>3110</c:v>
                </c:pt>
                <c:pt idx="306">
                  <c:v>3111</c:v>
                </c:pt>
                <c:pt idx="307">
                  <c:v>3112</c:v>
                </c:pt>
                <c:pt idx="308">
                  <c:v>3113</c:v>
                </c:pt>
                <c:pt idx="309">
                  <c:v>3114</c:v>
                </c:pt>
                <c:pt idx="310">
                  <c:v>3115</c:v>
                </c:pt>
                <c:pt idx="311">
                  <c:v>3116</c:v>
                </c:pt>
                <c:pt idx="312">
                  <c:v>3117</c:v>
                </c:pt>
                <c:pt idx="313">
                  <c:v>3118</c:v>
                </c:pt>
                <c:pt idx="314">
                  <c:v>3119</c:v>
                </c:pt>
                <c:pt idx="315">
                  <c:v>3120</c:v>
                </c:pt>
                <c:pt idx="316">
                  <c:v>3121</c:v>
                </c:pt>
                <c:pt idx="317">
                  <c:v>3122</c:v>
                </c:pt>
                <c:pt idx="318">
                  <c:v>3123</c:v>
                </c:pt>
                <c:pt idx="319">
                  <c:v>3124</c:v>
                </c:pt>
                <c:pt idx="320">
                  <c:v>3125</c:v>
                </c:pt>
                <c:pt idx="321">
                  <c:v>3126</c:v>
                </c:pt>
                <c:pt idx="322">
                  <c:v>3127</c:v>
                </c:pt>
                <c:pt idx="323">
                  <c:v>3128</c:v>
                </c:pt>
                <c:pt idx="324">
                  <c:v>3129</c:v>
                </c:pt>
                <c:pt idx="325">
                  <c:v>3130</c:v>
                </c:pt>
                <c:pt idx="326">
                  <c:v>3131</c:v>
                </c:pt>
                <c:pt idx="327">
                  <c:v>3132</c:v>
                </c:pt>
                <c:pt idx="328">
                  <c:v>3133</c:v>
                </c:pt>
                <c:pt idx="329">
                  <c:v>3134</c:v>
                </c:pt>
                <c:pt idx="330">
                  <c:v>3135</c:v>
                </c:pt>
                <c:pt idx="331">
                  <c:v>3136</c:v>
                </c:pt>
                <c:pt idx="332">
                  <c:v>3137</c:v>
                </c:pt>
                <c:pt idx="333">
                  <c:v>3138</c:v>
                </c:pt>
                <c:pt idx="334">
                  <c:v>3139</c:v>
                </c:pt>
                <c:pt idx="335">
                  <c:v>3140</c:v>
                </c:pt>
                <c:pt idx="336">
                  <c:v>3141</c:v>
                </c:pt>
                <c:pt idx="337">
                  <c:v>3142</c:v>
                </c:pt>
                <c:pt idx="338">
                  <c:v>3143</c:v>
                </c:pt>
                <c:pt idx="339">
                  <c:v>3144</c:v>
                </c:pt>
                <c:pt idx="340">
                  <c:v>3145</c:v>
                </c:pt>
                <c:pt idx="341">
                  <c:v>3146</c:v>
                </c:pt>
                <c:pt idx="342">
                  <c:v>3147</c:v>
                </c:pt>
                <c:pt idx="343">
                  <c:v>3148</c:v>
                </c:pt>
                <c:pt idx="344">
                  <c:v>3149</c:v>
                </c:pt>
                <c:pt idx="345">
                  <c:v>3150</c:v>
                </c:pt>
                <c:pt idx="346">
                  <c:v>3151</c:v>
                </c:pt>
                <c:pt idx="347">
                  <c:v>3152</c:v>
                </c:pt>
                <c:pt idx="348">
                  <c:v>3153</c:v>
                </c:pt>
                <c:pt idx="349">
                  <c:v>3154</c:v>
                </c:pt>
                <c:pt idx="350">
                  <c:v>3155</c:v>
                </c:pt>
                <c:pt idx="351">
                  <c:v>3156</c:v>
                </c:pt>
                <c:pt idx="352">
                  <c:v>3157</c:v>
                </c:pt>
                <c:pt idx="353">
                  <c:v>3158</c:v>
                </c:pt>
                <c:pt idx="354">
                  <c:v>3159</c:v>
                </c:pt>
                <c:pt idx="355">
                  <c:v>3160</c:v>
                </c:pt>
                <c:pt idx="356">
                  <c:v>3161</c:v>
                </c:pt>
                <c:pt idx="357">
                  <c:v>3162</c:v>
                </c:pt>
                <c:pt idx="358">
                  <c:v>3163</c:v>
                </c:pt>
                <c:pt idx="359">
                  <c:v>3164</c:v>
                </c:pt>
                <c:pt idx="360">
                  <c:v>3165</c:v>
                </c:pt>
                <c:pt idx="361">
                  <c:v>3166</c:v>
                </c:pt>
                <c:pt idx="362">
                  <c:v>3167</c:v>
                </c:pt>
                <c:pt idx="363">
                  <c:v>3168</c:v>
                </c:pt>
                <c:pt idx="364">
                  <c:v>3169</c:v>
                </c:pt>
                <c:pt idx="365">
                  <c:v>3170</c:v>
                </c:pt>
                <c:pt idx="366">
                  <c:v>3171</c:v>
                </c:pt>
                <c:pt idx="367">
                  <c:v>3172</c:v>
                </c:pt>
                <c:pt idx="368">
                  <c:v>3173</c:v>
                </c:pt>
                <c:pt idx="369">
                  <c:v>3174</c:v>
                </c:pt>
                <c:pt idx="370">
                  <c:v>3175</c:v>
                </c:pt>
                <c:pt idx="371">
                  <c:v>3176</c:v>
                </c:pt>
                <c:pt idx="372">
                  <c:v>3177</c:v>
                </c:pt>
                <c:pt idx="373">
                  <c:v>3178</c:v>
                </c:pt>
                <c:pt idx="374">
                  <c:v>3179</c:v>
                </c:pt>
                <c:pt idx="375">
                  <c:v>3180</c:v>
                </c:pt>
                <c:pt idx="376">
                  <c:v>3181</c:v>
                </c:pt>
                <c:pt idx="377">
                  <c:v>3182</c:v>
                </c:pt>
                <c:pt idx="378">
                  <c:v>3183</c:v>
                </c:pt>
                <c:pt idx="379">
                  <c:v>3184</c:v>
                </c:pt>
                <c:pt idx="380">
                  <c:v>3185</c:v>
                </c:pt>
                <c:pt idx="381">
                  <c:v>3186</c:v>
                </c:pt>
                <c:pt idx="382">
                  <c:v>3187</c:v>
                </c:pt>
                <c:pt idx="383">
                  <c:v>3188</c:v>
                </c:pt>
                <c:pt idx="384">
                  <c:v>3189</c:v>
                </c:pt>
              </c:numCache>
            </c:numRef>
          </c:xVal>
          <c:yVal>
            <c:numRef>
              <c:f>Graph!$G$2795:$G$3177</c:f>
              <c:numCache>
                <c:formatCode>General</c:formatCode>
                <c:ptCount val="38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77-4B52-BC2B-CBAC0900E1C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Graph!$A$2794:$A$3178</c:f>
              <c:numCache>
                <c:formatCode>General</c:formatCode>
                <c:ptCount val="385"/>
                <c:pt idx="0">
                  <c:v>2805</c:v>
                </c:pt>
                <c:pt idx="1">
                  <c:v>2806</c:v>
                </c:pt>
                <c:pt idx="2">
                  <c:v>2807</c:v>
                </c:pt>
                <c:pt idx="3">
                  <c:v>2808</c:v>
                </c:pt>
                <c:pt idx="4">
                  <c:v>2809</c:v>
                </c:pt>
                <c:pt idx="5">
                  <c:v>2810</c:v>
                </c:pt>
                <c:pt idx="6">
                  <c:v>2811</c:v>
                </c:pt>
                <c:pt idx="7">
                  <c:v>2812</c:v>
                </c:pt>
                <c:pt idx="8">
                  <c:v>2813</c:v>
                </c:pt>
                <c:pt idx="9">
                  <c:v>2814</c:v>
                </c:pt>
                <c:pt idx="10">
                  <c:v>2815</c:v>
                </c:pt>
                <c:pt idx="11">
                  <c:v>2816</c:v>
                </c:pt>
                <c:pt idx="12">
                  <c:v>2817</c:v>
                </c:pt>
                <c:pt idx="13">
                  <c:v>2818</c:v>
                </c:pt>
                <c:pt idx="14">
                  <c:v>2819</c:v>
                </c:pt>
                <c:pt idx="15">
                  <c:v>2820</c:v>
                </c:pt>
                <c:pt idx="16">
                  <c:v>2821</c:v>
                </c:pt>
                <c:pt idx="17">
                  <c:v>2822</c:v>
                </c:pt>
                <c:pt idx="18">
                  <c:v>2823</c:v>
                </c:pt>
                <c:pt idx="19">
                  <c:v>2824</c:v>
                </c:pt>
                <c:pt idx="20">
                  <c:v>2825</c:v>
                </c:pt>
                <c:pt idx="21">
                  <c:v>2826</c:v>
                </c:pt>
                <c:pt idx="22">
                  <c:v>2827</c:v>
                </c:pt>
                <c:pt idx="23">
                  <c:v>2828</c:v>
                </c:pt>
                <c:pt idx="24">
                  <c:v>2829</c:v>
                </c:pt>
                <c:pt idx="25">
                  <c:v>2830</c:v>
                </c:pt>
                <c:pt idx="26">
                  <c:v>2831</c:v>
                </c:pt>
                <c:pt idx="27">
                  <c:v>2832</c:v>
                </c:pt>
                <c:pt idx="28">
                  <c:v>2833</c:v>
                </c:pt>
                <c:pt idx="29">
                  <c:v>2834</c:v>
                </c:pt>
                <c:pt idx="30">
                  <c:v>2835</c:v>
                </c:pt>
                <c:pt idx="31">
                  <c:v>2836</c:v>
                </c:pt>
                <c:pt idx="32">
                  <c:v>2837</c:v>
                </c:pt>
                <c:pt idx="33">
                  <c:v>2838</c:v>
                </c:pt>
                <c:pt idx="34">
                  <c:v>2839</c:v>
                </c:pt>
                <c:pt idx="35">
                  <c:v>2840</c:v>
                </c:pt>
                <c:pt idx="36">
                  <c:v>2841</c:v>
                </c:pt>
                <c:pt idx="37">
                  <c:v>2842</c:v>
                </c:pt>
                <c:pt idx="38">
                  <c:v>2843</c:v>
                </c:pt>
                <c:pt idx="39">
                  <c:v>2844</c:v>
                </c:pt>
                <c:pt idx="40">
                  <c:v>2845</c:v>
                </c:pt>
                <c:pt idx="41">
                  <c:v>2846</c:v>
                </c:pt>
                <c:pt idx="42">
                  <c:v>2847</c:v>
                </c:pt>
                <c:pt idx="43">
                  <c:v>2848</c:v>
                </c:pt>
                <c:pt idx="44">
                  <c:v>2849</c:v>
                </c:pt>
                <c:pt idx="45">
                  <c:v>2850</c:v>
                </c:pt>
                <c:pt idx="46">
                  <c:v>2851</c:v>
                </c:pt>
                <c:pt idx="47">
                  <c:v>2852</c:v>
                </c:pt>
                <c:pt idx="48">
                  <c:v>2853</c:v>
                </c:pt>
                <c:pt idx="49">
                  <c:v>2854</c:v>
                </c:pt>
                <c:pt idx="50">
                  <c:v>2855</c:v>
                </c:pt>
                <c:pt idx="51">
                  <c:v>2856</c:v>
                </c:pt>
                <c:pt idx="52">
                  <c:v>2857</c:v>
                </c:pt>
                <c:pt idx="53">
                  <c:v>2858</c:v>
                </c:pt>
                <c:pt idx="54">
                  <c:v>2859</c:v>
                </c:pt>
                <c:pt idx="55">
                  <c:v>2860</c:v>
                </c:pt>
                <c:pt idx="56">
                  <c:v>2861</c:v>
                </c:pt>
                <c:pt idx="57">
                  <c:v>2862</c:v>
                </c:pt>
                <c:pt idx="58">
                  <c:v>2863</c:v>
                </c:pt>
                <c:pt idx="59">
                  <c:v>2864</c:v>
                </c:pt>
                <c:pt idx="60">
                  <c:v>2865</c:v>
                </c:pt>
                <c:pt idx="61">
                  <c:v>2866</c:v>
                </c:pt>
                <c:pt idx="62">
                  <c:v>2867</c:v>
                </c:pt>
                <c:pt idx="63">
                  <c:v>2868</c:v>
                </c:pt>
                <c:pt idx="64">
                  <c:v>2869</c:v>
                </c:pt>
                <c:pt idx="65">
                  <c:v>2870</c:v>
                </c:pt>
                <c:pt idx="66">
                  <c:v>2871</c:v>
                </c:pt>
                <c:pt idx="67">
                  <c:v>2872</c:v>
                </c:pt>
                <c:pt idx="68">
                  <c:v>2873</c:v>
                </c:pt>
                <c:pt idx="69">
                  <c:v>2874</c:v>
                </c:pt>
                <c:pt idx="70">
                  <c:v>2875</c:v>
                </c:pt>
                <c:pt idx="71">
                  <c:v>2876</c:v>
                </c:pt>
                <c:pt idx="72">
                  <c:v>2877</c:v>
                </c:pt>
                <c:pt idx="73">
                  <c:v>2878</c:v>
                </c:pt>
                <c:pt idx="74">
                  <c:v>2879</c:v>
                </c:pt>
                <c:pt idx="75">
                  <c:v>2880</c:v>
                </c:pt>
                <c:pt idx="76">
                  <c:v>2881</c:v>
                </c:pt>
                <c:pt idx="77">
                  <c:v>2882</c:v>
                </c:pt>
                <c:pt idx="78">
                  <c:v>2883</c:v>
                </c:pt>
                <c:pt idx="79">
                  <c:v>2884</c:v>
                </c:pt>
                <c:pt idx="80">
                  <c:v>2885</c:v>
                </c:pt>
                <c:pt idx="81">
                  <c:v>2886</c:v>
                </c:pt>
                <c:pt idx="82">
                  <c:v>2887</c:v>
                </c:pt>
                <c:pt idx="83">
                  <c:v>2888</c:v>
                </c:pt>
                <c:pt idx="84">
                  <c:v>2889</c:v>
                </c:pt>
                <c:pt idx="85">
                  <c:v>2890</c:v>
                </c:pt>
                <c:pt idx="86">
                  <c:v>2891</c:v>
                </c:pt>
                <c:pt idx="87">
                  <c:v>2892</c:v>
                </c:pt>
                <c:pt idx="88">
                  <c:v>2893</c:v>
                </c:pt>
                <c:pt idx="89">
                  <c:v>2894</c:v>
                </c:pt>
                <c:pt idx="90">
                  <c:v>2895</c:v>
                </c:pt>
                <c:pt idx="91">
                  <c:v>2896</c:v>
                </c:pt>
                <c:pt idx="92">
                  <c:v>2897</c:v>
                </c:pt>
                <c:pt idx="93">
                  <c:v>2898</c:v>
                </c:pt>
                <c:pt idx="94">
                  <c:v>2899</c:v>
                </c:pt>
                <c:pt idx="95">
                  <c:v>2900</c:v>
                </c:pt>
                <c:pt idx="96">
                  <c:v>2901</c:v>
                </c:pt>
                <c:pt idx="97">
                  <c:v>2902</c:v>
                </c:pt>
                <c:pt idx="98">
                  <c:v>2903</c:v>
                </c:pt>
                <c:pt idx="99">
                  <c:v>2904</c:v>
                </c:pt>
                <c:pt idx="100">
                  <c:v>2905</c:v>
                </c:pt>
                <c:pt idx="101">
                  <c:v>2906</c:v>
                </c:pt>
                <c:pt idx="102">
                  <c:v>2907</c:v>
                </c:pt>
                <c:pt idx="103">
                  <c:v>2908</c:v>
                </c:pt>
                <c:pt idx="104">
                  <c:v>2909</c:v>
                </c:pt>
                <c:pt idx="105">
                  <c:v>2910</c:v>
                </c:pt>
                <c:pt idx="106">
                  <c:v>2911</c:v>
                </c:pt>
                <c:pt idx="107">
                  <c:v>2912</c:v>
                </c:pt>
                <c:pt idx="108">
                  <c:v>2913</c:v>
                </c:pt>
                <c:pt idx="109">
                  <c:v>2914</c:v>
                </c:pt>
                <c:pt idx="110">
                  <c:v>2915</c:v>
                </c:pt>
                <c:pt idx="111">
                  <c:v>2916</c:v>
                </c:pt>
                <c:pt idx="112">
                  <c:v>2917</c:v>
                </c:pt>
                <c:pt idx="113">
                  <c:v>2918</c:v>
                </c:pt>
                <c:pt idx="114">
                  <c:v>2919</c:v>
                </c:pt>
                <c:pt idx="115">
                  <c:v>2920</c:v>
                </c:pt>
                <c:pt idx="116">
                  <c:v>2921</c:v>
                </c:pt>
                <c:pt idx="117">
                  <c:v>2922</c:v>
                </c:pt>
                <c:pt idx="118">
                  <c:v>2923</c:v>
                </c:pt>
                <c:pt idx="119">
                  <c:v>2924</c:v>
                </c:pt>
                <c:pt idx="120">
                  <c:v>2925</c:v>
                </c:pt>
                <c:pt idx="121">
                  <c:v>2926</c:v>
                </c:pt>
                <c:pt idx="122">
                  <c:v>2927</c:v>
                </c:pt>
                <c:pt idx="123">
                  <c:v>2928</c:v>
                </c:pt>
                <c:pt idx="124">
                  <c:v>2929</c:v>
                </c:pt>
                <c:pt idx="125">
                  <c:v>2930</c:v>
                </c:pt>
                <c:pt idx="126">
                  <c:v>2931</c:v>
                </c:pt>
                <c:pt idx="127">
                  <c:v>2932</c:v>
                </c:pt>
                <c:pt idx="128">
                  <c:v>2933</c:v>
                </c:pt>
                <c:pt idx="129">
                  <c:v>2934</c:v>
                </c:pt>
                <c:pt idx="130">
                  <c:v>2935</c:v>
                </c:pt>
                <c:pt idx="131">
                  <c:v>2936</c:v>
                </c:pt>
                <c:pt idx="132">
                  <c:v>2937</c:v>
                </c:pt>
                <c:pt idx="133">
                  <c:v>2938</c:v>
                </c:pt>
                <c:pt idx="134">
                  <c:v>2939</c:v>
                </c:pt>
                <c:pt idx="135">
                  <c:v>2940</c:v>
                </c:pt>
                <c:pt idx="136">
                  <c:v>2941</c:v>
                </c:pt>
                <c:pt idx="137">
                  <c:v>2942</c:v>
                </c:pt>
                <c:pt idx="138">
                  <c:v>2943</c:v>
                </c:pt>
                <c:pt idx="139">
                  <c:v>2944</c:v>
                </c:pt>
                <c:pt idx="140">
                  <c:v>2945</c:v>
                </c:pt>
                <c:pt idx="141">
                  <c:v>2946</c:v>
                </c:pt>
                <c:pt idx="142">
                  <c:v>2947</c:v>
                </c:pt>
                <c:pt idx="143">
                  <c:v>2948</c:v>
                </c:pt>
                <c:pt idx="144">
                  <c:v>2949</c:v>
                </c:pt>
                <c:pt idx="145">
                  <c:v>2950</c:v>
                </c:pt>
                <c:pt idx="146">
                  <c:v>2951</c:v>
                </c:pt>
                <c:pt idx="147">
                  <c:v>2952</c:v>
                </c:pt>
                <c:pt idx="148">
                  <c:v>2953</c:v>
                </c:pt>
                <c:pt idx="149">
                  <c:v>2954</c:v>
                </c:pt>
                <c:pt idx="150">
                  <c:v>2955</c:v>
                </c:pt>
                <c:pt idx="151">
                  <c:v>2956</c:v>
                </c:pt>
                <c:pt idx="152">
                  <c:v>2957</c:v>
                </c:pt>
                <c:pt idx="153">
                  <c:v>2958</c:v>
                </c:pt>
                <c:pt idx="154">
                  <c:v>2959</c:v>
                </c:pt>
                <c:pt idx="155">
                  <c:v>2960</c:v>
                </c:pt>
                <c:pt idx="156">
                  <c:v>2961</c:v>
                </c:pt>
                <c:pt idx="157">
                  <c:v>2962</c:v>
                </c:pt>
                <c:pt idx="158">
                  <c:v>2963</c:v>
                </c:pt>
                <c:pt idx="159">
                  <c:v>2964</c:v>
                </c:pt>
                <c:pt idx="160">
                  <c:v>2965</c:v>
                </c:pt>
                <c:pt idx="161">
                  <c:v>2966</c:v>
                </c:pt>
                <c:pt idx="162">
                  <c:v>2967</c:v>
                </c:pt>
                <c:pt idx="163">
                  <c:v>2968</c:v>
                </c:pt>
                <c:pt idx="164">
                  <c:v>2969</c:v>
                </c:pt>
                <c:pt idx="165">
                  <c:v>2970</c:v>
                </c:pt>
                <c:pt idx="166">
                  <c:v>2971</c:v>
                </c:pt>
                <c:pt idx="167">
                  <c:v>2972</c:v>
                </c:pt>
                <c:pt idx="168">
                  <c:v>2973</c:v>
                </c:pt>
                <c:pt idx="169">
                  <c:v>2974</c:v>
                </c:pt>
                <c:pt idx="170">
                  <c:v>2975</c:v>
                </c:pt>
                <c:pt idx="171">
                  <c:v>2976</c:v>
                </c:pt>
                <c:pt idx="172">
                  <c:v>2977</c:v>
                </c:pt>
                <c:pt idx="173">
                  <c:v>2978</c:v>
                </c:pt>
                <c:pt idx="174">
                  <c:v>2979</c:v>
                </c:pt>
                <c:pt idx="175">
                  <c:v>2980</c:v>
                </c:pt>
                <c:pt idx="176">
                  <c:v>2981</c:v>
                </c:pt>
                <c:pt idx="177">
                  <c:v>2982</c:v>
                </c:pt>
                <c:pt idx="178">
                  <c:v>2983</c:v>
                </c:pt>
                <c:pt idx="179">
                  <c:v>2984</c:v>
                </c:pt>
                <c:pt idx="180">
                  <c:v>2985</c:v>
                </c:pt>
                <c:pt idx="181">
                  <c:v>2986</c:v>
                </c:pt>
                <c:pt idx="182">
                  <c:v>2987</c:v>
                </c:pt>
                <c:pt idx="183">
                  <c:v>2988</c:v>
                </c:pt>
                <c:pt idx="184">
                  <c:v>2989</c:v>
                </c:pt>
                <c:pt idx="185">
                  <c:v>2990</c:v>
                </c:pt>
                <c:pt idx="186">
                  <c:v>2991</c:v>
                </c:pt>
                <c:pt idx="187">
                  <c:v>2992</c:v>
                </c:pt>
                <c:pt idx="188">
                  <c:v>2993</c:v>
                </c:pt>
                <c:pt idx="189">
                  <c:v>2994</c:v>
                </c:pt>
                <c:pt idx="190">
                  <c:v>2995</c:v>
                </c:pt>
                <c:pt idx="191">
                  <c:v>2996</c:v>
                </c:pt>
                <c:pt idx="192">
                  <c:v>2997</c:v>
                </c:pt>
                <c:pt idx="193">
                  <c:v>2998</c:v>
                </c:pt>
                <c:pt idx="194">
                  <c:v>2999</c:v>
                </c:pt>
                <c:pt idx="195">
                  <c:v>3000</c:v>
                </c:pt>
                <c:pt idx="196">
                  <c:v>3001</c:v>
                </c:pt>
                <c:pt idx="197">
                  <c:v>3002</c:v>
                </c:pt>
                <c:pt idx="198">
                  <c:v>3003</c:v>
                </c:pt>
                <c:pt idx="199">
                  <c:v>3004</c:v>
                </c:pt>
                <c:pt idx="200">
                  <c:v>3005</c:v>
                </c:pt>
                <c:pt idx="201">
                  <c:v>3006</c:v>
                </c:pt>
                <c:pt idx="202">
                  <c:v>3007</c:v>
                </c:pt>
                <c:pt idx="203">
                  <c:v>3008</c:v>
                </c:pt>
                <c:pt idx="204">
                  <c:v>3009</c:v>
                </c:pt>
                <c:pt idx="205">
                  <c:v>3010</c:v>
                </c:pt>
                <c:pt idx="206">
                  <c:v>3011</c:v>
                </c:pt>
                <c:pt idx="207">
                  <c:v>3012</c:v>
                </c:pt>
                <c:pt idx="208">
                  <c:v>3013</c:v>
                </c:pt>
                <c:pt idx="209">
                  <c:v>3014</c:v>
                </c:pt>
                <c:pt idx="210">
                  <c:v>3015</c:v>
                </c:pt>
                <c:pt idx="211">
                  <c:v>3016</c:v>
                </c:pt>
                <c:pt idx="212">
                  <c:v>3017</c:v>
                </c:pt>
                <c:pt idx="213">
                  <c:v>3018</c:v>
                </c:pt>
                <c:pt idx="214">
                  <c:v>3019</c:v>
                </c:pt>
                <c:pt idx="215">
                  <c:v>3020</c:v>
                </c:pt>
                <c:pt idx="216">
                  <c:v>3021</c:v>
                </c:pt>
                <c:pt idx="217">
                  <c:v>3022</c:v>
                </c:pt>
                <c:pt idx="218">
                  <c:v>3023</c:v>
                </c:pt>
                <c:pt idx="219">
                  <c:v>3024</c:v>
                </c:pt>
                <c:pt idx="220">
                  <c:v>3025</c:v>
                </c:pt>
                <c:pt idx="221">
                  <c:v>3026</c:v>
                </c:pt>
                <c:pt idx="222">
                  <c:v>3027</c:v>
                </c:pt>
                <c:pt idx="223">
                  <c:v>3028</c:v>
                </c:pt>
                <c:pt idx="224">
                  <c:v>3029</c:v>
                </c:pt>
                <c:pt idx="225">
                  <c:v>3030</c:v>
                </c:pt>
                <c:pt idx="226">
                  <c:v>3031</c:v>
                </c:pt>
                <c:pt idx="227">
                  <c:v>3032</c:v>
                </c:pt>
                <c:pt idx="228">
                  <c:v>3033</c:v>
                </c:pt>
                <c:pt idx="229">
                  <c:v>3034</c:v>
                </c:pt>
                <c:pt idx="230">
                  <c:v>3035</c:v>
                </c:pt>
                <c:pt idx="231">
                  <c:v>3036</c:v>
                </c:pt>
                <c:pt idx="232">
                  <c:v>3037</c:v>
                </c:pt>
                <c:pt idx="233">
                  <c:v>3038</c:v>
                </c:pt>
                <c:pt idx="234">
                  <c:v>3039</c:v>
                </c:pt>
                <c:pt idx="235">
                  <c:v>3040</c:v>
                </c:pt>
                <c:pt idx="236">
                  <c:v>3041</c:v>
                </c:pt>
                <c:pt idx="237">
                  <c:v>3042</c:v>
                </c:pt>
                <c:pt idx="238">
                  <c:v>3043</c:v>
                </c:pt>
                <c:pt idx="239">
                  <c:v>3044</c:v>
                </c:pt>
                <c:pt idx="240">
                  <c:v>3045</c:v>
                </c:pt>
                <c:pt idx="241">
                  <c:v>3046</c:v>
                </c:pt>
                <c:pt idx="242">
                  <c:v>3047</c:v>
                </c:pt>
                <c:pt idx="243">
                  <c:v>3048</c:v>
                </c:pt>
                <c:pt idx="244">
                  <c:v>3049</c:v>
                </c:pt>
                <c:pt idx="245">
                  <c:v>3050</c:v>
                </c:pt>
                <c:pt idx="246">
                  <c:v>3051</c:v>
                </c:pt>
                <c:pt idx="247">
                  <c:v>3052</c:v>
                </c:pt>
                <c:pt idx="248">
                  <c:v>3053</c:v>
                </c:pt>
                <c:pt idx="249">
                  <c:v>3054</c:v>
                </c:pt>
                <c:pt idx="250">
                  <c:v>3055</c:v>
                </c:pt>
                <c:pt idx="251">
                  <c:v>3056</c:v>
                </c:pt>
                <c:pt idx="252">
                  <c:v>3057</c:v>
                </c:pt>
                <c:pt idx="253">
                  <c:v>3058</c:v>
                </c:pt>
                <c:pt idx="254">
                  <c:v>3059</c:v>
                </c:pt>
                <c:pt idx="255">
                  <c:v>3060</c:v>
                </c:pt>
                <c:pt idx="256">
                  <c:v>3061</c:v>
                </c:pt>
                <c:pt idx="257">
                  <c:v>3062</c:v>
                </c:pt>
                <c:pt idx="258">
                  <c:v>3063</c:v>
                </c:pt>
                <c:pt idx="259">
                  <c:v>3064</c:v>
                </c:pt>
                <c:pt idx="260">
                  <c:v>3065</c:v>
                </c:pt>
                <c:pt idx="261">
                  <c:v>3066</c:v>
                </c:pt>
                <c:pt idx="262">
                  <c:v>3067</c:v>
                </c:pt>
                <c:pt idx="263">
                  <c:v>3068</c:v>
                </c:pt>
                <c:pt idx="264">
                  <c:v>3069</c:v>
                </c:pt>
                <c:pt idx="265">
                  <c:v>3070</c:v>
                </c:pt>
                <c:pt idx="266">
                  <c:v>3071</c:v>
                </c:pt>
                <c:pt idx="267">
                  <c:v>3072</c:v>
                </c:pt>
                <c:pt idx="268">
                  <c:v>3073</c:v>
                </c:pt>
                <c:pt idx="269">
                  <c:v>3074</c:v>
                </c:pt>
                <c:pt idx="270">
                  <c:v>3075</c:v>
                </c:pt>
                <c:pt idx="271">
                  <c:v>3076</c:v>
                </c:pt>
                <c:pt idx="272">
                  <c:v>3077</c:v>
                </c:pt>
                <c:pt idx="273">
                  <c:v>3078</c:v>
                </c:pt>
                <c:pt idx="274">
                  <c:v>3079</c:v>
                </c:pt>
                <c:pt idx="275">
                  <c:v>3080</c:v>
                </c:pt>
                <c:pt idx="276">
                  <c:v>3081</c:v>
                </c:pt>
                <c:pt idx="277">
                  <c:v>3082</c:v>
                </c:pt>
                <c:pt idx="278">
                  <c:v>3083</c:v>
                </c:pt>
                <c:pt idx="279">
                  <c:v>3084</c:v>
                </c:pt>
                <c:pt idx="280">
                  <c:v>3085</c:v>
                </c:pt>
                <c:pt idx="281">
                  <c:v>3086</c:v>
                </c:pt>
                <c:pt idx="282">
                  <c:v>3087</c:v>
                </c:pt>
                <c:pt idx="283">
                  <c:v>3088</c:v>
                </c:pt>
                <c:pt idx="284">
                  <c:v>3089</c:v>
                </c:pt>
                <c:pt idx="285">
                  <c:v>3090</c:v>
                </c:pt>
                <c:pt idx="286">
                  <c:v>3091</c:v>
                </c:pt>
                <c:pt idx="287">
                  <c:v>3092</c:v>
                </c:pt>
                <c:pt idx="288">
                  <c:v>3093</c:v>
                </c:pt>
                <c:pt idx="289">
                  <c:v>3094</c:v>
                </c:pt>
                <c:pt idx="290">
                  <c:v>3095</c:v>
                </c:pt>
                <c:pt idx="291">
                  <c:v>3096</c:v>
                </c:pt>
                <c:pt idx="292">
                  <c:v>3097</c:v>
                </c:pt>
                <c:pt idx="293">
                  <c:v>3098</c:v>
                </c:pt>
                <c:pt idx="294">
                  <c:v>3099</c:v>
                </c:pt>
                <c:pt idx="295">
                  <c:v>3100</c:v>
                </c:pt>
                <c:pt idx="296">
                  <c:v>3101</c:v>
                </c:pt>
                <c:pt idx="297">
                  <c:v>3102</c:v>
                </c:pt>
                <c:pt idx="298">
                  <c:v>3103</c:v>
                </c:pt>
                <c:pt idx="299">
                  <c:v>3104</c:v>
                </c:pt>
                <c:pt idx="300">
                  <c:v>3105</c:v>
                </c:pt>
                <c:pt idx="301">
                  <c:v>3106</c:v>
                </c:pt>
                <c:pt idx="302">
                  <c:v>3107</c:v>
                </c:pt>
                <c:pt idx="303">
                  <c:v>3108</c:v>
                </c:pt>
                <c:pt idx="304">
                  <c:v>3109</c:v>
                </c:pt>
                <c:pt idx="305">
                  <c:v>3110</c:v>
                </c:pt>
                <c:pt idx="306">
                  <c:v>3111</c:v>
                </c:pt>
                <c:pt idx="307">
                  <c:v>3112</c:v>
                </c:pt>
                <c:pt idx="308">
                  <c:v>3113</c:v>
                </c:pt>
                <c:pt idx="309">
                  <c:v>3114</c:v>
                </c:pt>
                <c:pt idx="310">
                  <c:v>3115</c:v>
                </c:pt>
                <c:pt idx="311">
                  <c:v>3116</c:v>
                </c:pt>
                <c:pt idx="312">
                  <c:v>3117</c:v>
                </c:pt>
                <c:pt idx="313">
                  <c:v>3118</c:v>
                </c:pt>
                <c:pt idx="314">
                  <c:v>3119</c:v>
                </c:pt>
                <c:pt idx="315">
                  <c:v>3120</c:v>
                </c:pt>
                <c:pt idx="316">
                  <c:v>3121</c:v>
                </c:pt>
                <c:pt idx="317">
                  <c:v>3122</c:v>
                </c:pt>
                <c:pt idx="318">
                  <c:v>3123</c:v>
                </c:pt>
                <c:pt idx="319">
                  <c:v>3124</c:v>
                </c:pt>
                <c:pt idx="320">
                  <c:v>3125</c:v>
                </c:pt>
                <c:pt idx="321">
                  <c:v>3126</c:v>
                </c:pt>
                <c:pt idx="322">
                  <c:v>3127</c:v>
                </c:pt>
                <c:pt idx="323">
                  <c:v>3128</c:v>
                </c:pt>
                <c:pt idx="324">
                  <c:v>3129</c:v>
                </c:pt>
                <c:pt idx="325">
                  <c:v>3130</c:v>
                </c:pt>
                <c:pt idx="326">
                  <c:v>3131</c:v>
                </c:pt>
                <c:pt idx="327">
                  <c:v>3132</c:v>
                </c:pt>
                <c:pt idx="328">
                  <c:v>3133</c:v>
                </c:pt>
                <c:pt idx="329">
                  <c:v>3134</c:v>
                </c:pt>
                <c:pt idx="330">
                  <c:v>3135</c:v>
                </c:pt>
                <c:pt idx="331">
                  <c:v>3136</c:v>
                </c:pt>
                <c:pt idx="332">
                  <c:v>3137</c:v>
                </c:pt>
                <c:pt idx="333">
                  <c:v>3138</c:v>
                </c:pt>
                <c:pt idx="334">
                  <c:v>3139</c:v>
                </c:pt>
                <c:pt idx="335">
                  <c:v>3140</c:v>
                </c:pt>
                <c:pt idx="336">
                  <c:v>3141</c:v>
                </c:pt>
                <c:pt idx="337">
                  <c:v>3142</c:v>
                </c:pt>
                <c:pt idx="338">
                  <c:v>3143</c:v>
                </c:pt>
                <c:pt idx="339">
                  <c:v>3144</c:v>
                </c:pt>
                <c:pt idx="340">
                  <c:v>3145</c:v>
                </c:pt>
                <c:pt idx="341">
                  <c:v>3146</c:v>
                </c:pt>
                <c:pt idx="342">
                  <c:v>3147</c:v>
                </c:pt>
                <c:pt idx="343">
                  <c:v>3148</c:v>
                </c:pt>
                <c:pt idx="344">
                  <c:v>3149</c:v>
                </c:pt>
                <c:pt idx="345">
                  <c:v>3150</c:v>
                </c:pt>
                <c:pt idx="346">
                  <c:v>3151</c:v>
                </c:pt>
                <c:pt idx="347">
                  <c:v>3152</c:v>
                </c:pt>
                <c:pt idx="348">
                  <c:v>3153</c:v>
                </c:pt>
                <c:pt idx="349">
                  <c:v>3154</c:v>
                </c:pt>
                <c:pt idx="350">
                  <c:v>3155</c:v>
                </c:pt>
                <c:pt idx="351">
                  <c:v>3156</c:v>
                </c:pt>
                <c:pt idx="352">
                  <c:v>3157</c:v>
                </c:pt>
                <c:pt idx="353">
                  <c:v>3158</c:v>
                </c:pt>
                <c:pt idx="354">
                  <c:v>3159</c:v>
                </c:pt>
                <c:pt idx="355">
                  <c:v>3160</c:v>
                </c:pt>
                <c:pt idx="356">
                  <c:v>3161</c:v>
                </c:pt>
                <c:pt idx="357">
                  <c:v>3162</c:v>
                </c:pt>
                <c:pt idx="358">
                  <c:v>3163</c:v>
                </c:pt>
                <c:pt idx="359">
                  <c:v>3164</c:v>
                </c:pt>
                <c:pt idx="360">
                  <c:v>3165</c:v>
                </c:pt>
                <c:pt idx="361">
                  <c:v>3166</c:v>
                </c:pt>
                <c:pt idx="362">
                  <c:v>3167</c:v>
                </c:pt>
                <c:pt idx="363">
                  <c:v>3168</c:v>
                </c:pt>
                <c:pt idx="364">
                  <c:v>3169</c:v>
                </c:pt>
                <c:pt idx="365">
                  <c:v>3170</c:v>
                </c:pt>
                <c:pt idx="366">
                  <c:v>3171</c:v>
                </c:pt>
                <c:pt idx="367">
                  <c:v>3172</c:v>
                </c:pt>
                <c:pt idx="368">
                  <c:v>3173</c:v>
                </c:pt>
                <c:pt idx="369">
                  <c:v>3174</c:v>
                </c:pt>
                <c:pt idx="370">
                  <c:v>3175</c:v>
                </c:pt>
                <c:pt idx="371">
                  <c:v>3176</c:v>
                </c:pt>
                <c:pt idx="372">
                  <c:v>3177</c:v>
                </c:pt>
                <c:pt idx="373">
                  <c:v>3178</c:v>
                </c:pt>
                <c:pt idx="374">
                  <c:v>3179</c:v>
                </c:pt>
                <c:pt idx="375">
                  <c:v>3180</c:v>
                </c:pt>
                <c:pt idx="376">
                  <c:v>3181</c:v>
                </c:pt>
                <c:pt idx="377">
                  <c:v>3182</c:v>
                </c:pt>
                <c:pt idx="378">
                  <c:v>3183</c:v>
                </c:pt>
                <c:pt idx="379">
                  <c:v>3184</c:v>
                </c:pt>
                <c:pt idx="380">
                  <c:v>3185</c:v>
                </c:pt>
                <c:pt idx="381">
                  <c:v>3186</c:v>
                </c:pt>
                <c:pt idx="382">
                  <c:v>3187</c:v>
                </c:pt>
                <c:pt idx="383">
                  <c:v>3188</c:v>
                </c:pt>
                <c:pt idx="384">
                  <c:v>3189</c:v>
                </c:pt>
              </c:numCache>
            </c:numRef>
          </c:xVal>
          <c:yVal>
            <c:numRef>
              <c:f>Graph!$H$2795:$H$3177</c:f>
              <c:numCache>
                <c:formatCode>General</c:formatCode>
                <c:ptCount val="383"/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77-4B52-BC2B-CBAC0900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20079"/>
        <c:axId val="1136819119"/>
      </c:scatterChart>
      <c:valAx>
        <c:axId val="1136820079"/>
        <c:scaling>
          <c:orientation val="minMax"/>
          <c:max val="3189"/>
          <c:min val="2805"/>
        </c:scaling>
        <c:delete val="0"/>
        <c:axPos val="b"/>
        <c:numFmt formatCode="General" sourceLinked="1"/>
        <c:majorTickMark val="out"/>
        <c:minorTickMark val="none"/>
        <c:tickLblPos val="nextTo"/>
        <c:crossAx val="1136819119"/>
        <c:crosses val="autoZero"/>
        <c:crossBetween val="midCat"/>
      </c:valAx>
      <c:valAx>
        <c:axId val="11368191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68200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Graph!$A$3180:$A$3609</c:f>
              <c:numCache>
                <c:formatCode>General</c:formatCode>
                <c:ptCount val="430"/>
                <c:pt idx="0">
                  <c:v>3191</c:v>
                </c:pt>
                <c:pt idx="1">
                  <c:v>3192</c:v>
                </c:pt>
                <c:pt idx="2">
                  <c:v>3193</c:v>
                </c:pt>
                <c:pt idx="3">
                  <c:v>3194</c:v>
                </c:pt>
                <c:pt idx="4">
                  <c:v>3195</c:v>
                </c:pt>
                <c:pt idx="5">
                  <c:v>3196</c:v>
                </c:pt>
                <c:pt idx="6">
                  <c:v>3197</c:v>
                </c:pt>
                <c:pt idx="7">
                  <c:v>3198</c:v>
                </c:pt>
                <c:pt idx="8">
                  <c:v>3199</c:v>
                </c:pt>
                <c:pt idx="9">
                  <c:v>3200</c:v>
                </c:pt>
                <c:pt idx="10">
                  <c:v>3201</c:v>
                </c:pt>
                <c:pt idx="11">
                  <c:v>3202</c:v>
                </c:pt>
                <c:pt idx="12">
                  <c:v>3203</c:v>
                </c:pt>
                <c:pt idx="13">
                  <c:v>3204</c:v>
                </c:pt>
                <c:pt idx="14">
                  <c:v>3205</c:v>
                </c:pt>
                <c:pt idx="15">
                  <c:v>3206</c:v>
                </c:pt>
                <c:pt idx="16">
                  <c:v>3207</c:v>
                </c:pt>
                <c:pt idx="17">
                  <c:v>3208</c:v>
                </c:pt>
                <c:pt idx="18">
                  <c:v>3209</c:v>
                </c:pt>
                <c:pt idx="19">
                  <c:v>3210</c:v>
                </c:pt>
                <c:pt idx="20">
                  <c:v>3211</c:v>
                </c:pt>
                <c:pt idx="21">
                  <c:v>3212</c:v>
                </c:pt>
                <c:pt idx="22">
                  <c:v>3213</c:v>
                </c:pt>
                <c:pt idx="23">
                  <c:v>3214</c:v>
                </c:pt>
                <c:pt idx="24">
                  <c:v>3215</c:v>
                </c:pt>
                <c:pt idx="25">
                  <c:v>3216</c:v>
                </c:pt>
                <c:pt idx="26">
                  <c:v>3217</c:v>
                </c:pt>
                <c:pt idx="27">
                  <c:v>3218</c:v>
                </c:pt>
                <c:pt idx="28">
                  <c:v>3219</c:v>
                </c:pt>
                <c:pt idx="29">
                  <c:v>3220</c:v>
                </c:pt>
                <c:pt idx="30">
                  <c:v>3221</c:v>
                </c:pt>
                <c:pt idx="31">
                  <c:v>3222</c:v>
                </c:pt>
                <c:pt idx="32">
                  <c:v>3223</c:v>
                </c:pt>
                <c:pt idx="33">
                  <c:v>3224</c:v>
                </c:pt>
                <c:pt idx="34">
                  <c:v>3225</c:v>
                </c:pt>
                <c:pt idx="35">
                  <c:v>3226</c:v>
                </c:pt>
                <c:pt idx="36">
                  <c:v>3227</c:v>
                </c:pt>
                <c:pt idx="37">
                  <c:v>3228</c:v>
                </c:pt>
                <c:pt idx="38">
                  <c:v>3229</c:v>
                </c:pt>
                <c:pt idx="39">
                  <c:v>3230</c:v>
                </c:pt>
                <c:pt idx="40">
                  <c:v>3231</c:v>
                </c:pt>
                <c:pt idx="41">
                  <c:v>3232</c:v>
                </c:pt>
                <c:pt idx="42">
                  <c:v>3233</c:v>
                </c:pt>
                <c:pt idx="43">
                  <c:v>3234</c:v>
                </c:pt>
                <c:pt idx="44">
                  <c:v>3235</c:v>
                </c:pt>
                <c:pt idx="45">
                  <c:v>3236</c:v>
                </c:pt>
                <c:pt idx="46">
                  <c:v>3237</c:v>
                </c:pt>
                <c:pt idx="47">
                  <c:v>3238</c:v>
                </c:pt>
                <c:pt idx="48">
                  <c:v>3239</c:v>
                </c:pt>
                <c:pt idx="49">
                  <c:v>3240</c:v>
                </c:pt>
                <c:pt idx="50">
                  <c:v>3241</c:v>
                </c:pt>
                <c:pt idx="51">
                  <c:v>3242</c:v>
                </c:pt>
                <c:pt idx="52">
                  <c:v>3243</c:v>
                </c:pt>
                <c:pt idx="53">
                  <c:v>3244</c:v>
                </c:pt>
                <c:pt idx="54">
                  <c:v>3245</c:v>
                </c:pt>
                <c:pt idx="55">
                  <c:v>3246</c:v>
                </c:pt>
                <c:pt idx="56">
                  <c:v>3247</c:v>
                </c:pt>
                <c:pt idx="57">
                  <c:v>3248</c:v>
                </c:pt>
                <c:pt idx="58">
                  <c:v>3249</c:v>
                </c:pt>
                <c:pt idx="59">
                  <c:v>3250</c:v>
                </c:pt>
                <c:pt idx="60">
                  <c:v>3251</c:v>
                </c:pt>
                <c:pt idx="61">
                  <c:v>3252</c:v>
                </c:pt>
                <c:pt idx="62">
                  <c:v>3253</c:v>
                </c:pt>
                <c:pt idx="63">
                  <c:v>3254</c:v>
                </c:pt>
                <c:pt idx="64">
                  <c:v>3255</c:v>
                </c:pt>
                <c:pt idx="65">
                  <c:v>3256</c:v>
                </c:pt>
                <c:pt idx="66">
                  <c:v>3257</c:v>
                </c:pt>
                <c:pt idx="67">
                  <c:v>3258</c:v>
                </c:pt>
                <c:pt idx="68">
                  <c:v>3259</c:v>
                </c:pt>
                <c:pt idx="69">
                  <c:v>3260</c:v>
                </c:pt>
                <c:pt idx="70">
                  <c:v>3261</c:v>
                </c:pt>
                <c:pt idx="71">
                  <c:v>3262</c:v>
                </c:pt>
                <c:pt idx="72">
                  <c:v>3263</c:v>
                </c:pt>
                <c:pt idx="73">
                  <c:v>3264</c:v>
                </c:pt>
                <c:pt idx="74">
                  <c:v>3265</c:v>
                </c:pt>
                <c:pt idx="75">
                  <c:v>3266</c:v>
                </c:pt>
                <c:pt idx="76">
                  <c:v>3267</c:v>
                </c:pt>
                <c:pt idx="77">
                  <c:v>3268</c:v>
                </c:pt>
                <c:pt idx="78">
                  <c:v>3269</c:v>
                </c:pt>
                <c:pt idx="79">
                  <c:v>3270</c:v>
                </c:pt>
                <c:pt idx="80">
                  <c:v>3271</c:v>
                </c:pt>
                <c:pt idx="81">
                  <c:v>3272</c:v>
                </c:pt>
                <c:pt idx="82">
                  <c:v>3273</c:v>
                </c:pt>
                <c:pt idx="83">
                  <c:v>3274</c:v>
                </c:pt>
                <c:pt idx="84">
                  <c:v>3275</c:v>
                </c:pt>
                <c:pt idx="85">
                  <c:v>3276</c:v>
                </c:pt>
                <c:pt idx="86">
                  <c:v>3277</c:v>
                </c:pt>
                <c:pt idx="87">
                  <c:v>3278</c:v>
                </c:pt>
                <c:pt idx="88">
                  <c:v>3279</c:v>
                </c:pt>
                <c:pt idx="89">
                  <c:v>3280</c:v>
                </c:pt>
                <c:pt idx="90">
                  <c:v>3281</c:v>
                </c:pt>
                <c:pt idx="91">
                  <c:v>3282</c:v>
                </c:pt>
                <c:pt idx="92">
                  <c:v>3283</c:v>
                </c:pt>
                <c:pt idx="93">
                  <c:v>3284</c:v>
                </c:pt>
                <c:pt idx="94">
                  <c:v>3285</c:v>
                </c:pt>
                <c:pt idx="95">
                  <c:v>3286</c:v>
                </c:pt>
                <c:pt idx="96">
                  <c:v>3287</c:v>
                </c:pt>
                <c:pt idx="97">
                  <c:v>3288</c:v>
                </c:pt>
                <c:pt idx="98">
                  <c:v>3289</c:v>
                </c:pt>
                <c:pt idx="99">
                  <c:v>3290</c:v>
                </c:pt>
                <c:pt idx="100">
                  <c:v>3291</c:v>
                </c:pt>
                <c:pt idx="101">
                  <c:v>3292</c:v>
                </c:pt>
                <c:pt idx="102">
                  <c:v>3293</c:v>
                </c:pt>
                <c:pt idx="103">
                  <c:v>3294</c:v>
                </c:pt>
                <c:pt idx="104">
                  <c:v>3295</c:v>
                </c:pt>
                <c:pt idx="105">
                  <c:v>3296</c:v>
                </c:pt>
                <c:pt idx="106">
                  <c:v>3297</c:v>
                </c:pt>
                <c:pt idx="107">
                  <c:v>3298</c:v>
                </c:pt>
                <c:pt idx="108">
                  <c:v>3299</c:v>
                </c:pt>
                <c:pt idx="109">
                  <c:v>3300</c:v>
                </c:pt>
                <c:pt idx="110">
                  <c:v>3301</c:v>
                </c:pt>
                <c:pt idx="111">
                  <c:v>3302</c:v>
                </c:pt>
                <c:pt idx="112">
                  <c:v>3303</c:v>
                </c:pt>
                <c:pt idx="113">
                  <c:v>3304</c:v>
                </c:pt>
                <c:pt idx="114">
                  <c:v>3305</c:v>
                </c:pt>
                <c:pt idx="115">
                  <c:v>3306</c:v>
                </c:pt>
                <c:pt idx="116">
                  <c:v>3307</c:v>
                </c:pt>
                <c:pt idx="117">
                  <c:v>3308</c:v>
                </c:pt>
                <c:pt idx="118">
                  <c:v>3309</c:v>
                </c:pt>
                <c:pt idx="119">
                  <c:v>3310</c:v>
                </c:pt>
                <c:pt idx="120">
                  <c:v>3311</c:v>
                </c:pt>
                <c:pt idx="121">
                  <c:v>3312</c:v>
                </c:pt>
                <c:pt idx="122">
                  <c:v>3313</c:v>
                </c:pt>
                <c:pt idx="123">
                  <c:v>3314</c:v>
                </c:pt>
                <c:pt idx="124">
                  <c:v>3315</c:v>
                </c:pt>
                <c:pt idx="125">
                  <c:v>3316</c:v>
                </c:pt>
                <c:pt idx="126">
                  <c:v>3317</c:v>
                </c:pt>
                <c:pt idx="127">
                  <c:v>3318</c:v>
                </c:pt>
                <c:pt idx="128">
                  <c:v>3319</c:v>
                </c:pt>
                <c:pt idx="129">
                  <c:v>3320</c:v>
                </c:pt>
                <c:pt idx="130">
                  <c:v>3321</c:v>
                </c:pt>
                <c:pt idx="131">
                  <c:v>3322</c:v>
                </c:pt>
                <c:pt idx="132">
                  <c:v>3323</c:v>
                </c:pt>
                <c:pt idx="133">
                  <c:v>3324</c:v>
                </c:pt>
                <c:pt idx="134">
                  <c:v>3325</c:v>
                </c:pt>
                <c:pt idx="135">
                  <c:v>3326</c:v>
                </c:pt>
                <c:pt idx="136">
                  <c:v>3327</c:v>
                </c:pt>
                <c:pt idx="137">
                  <c:v>3328</c:v>
                </c:pt>
                <c:pt idx="138">
                  <c:v>3329</c:v>
                </c:pt>
                <c:pt idx="139">
                  <c:v>3330</c:v>
                </c:pt>
                <c:pt idx="140">
                  <c:v>3331</c:v>
                </c:pt>
                <c:pt idx="141">
                  <c:v>3332</c:v>
                </c:pt>
                <c:pt idx="142">
                  <c:v>3333</c:v>
                </c:pt>
                <c:pt idx="143">
                  <c:v>3334</c:v>
                </c:pt>
                <c:pt idx="144">
                  <c:v>3335</c:v>
                </c:pt>
                <c:pt idx="145">
                  <c:v>3336</c:v>
                </c:pt>
                <c:pt idx="146">
                  <c:v>3337</c:v>
                </c:pt>
                <c:pt idx="147">
                  <c:v>3338</c:v>
                </c:pt>
                <c:pt idx="148">
                  <c:v>3339</c:v>
                </c:pt>
                <c:pt idx="149">
                  <c:v>3340</c:v>
                </c:pt>
                <c:pt idx="150">
                  <c:v>3341</c:v>
                </c:pt>
                <c:pt idx="151">
                  <c:v>3342</c:v>
                </c:pt>
                <c:pt idx="152">
                  <c:v>3343</c:v>
                </c:pt>
                <c:pt idx="153">
                  <c:v>3344</c:v>
                </c:pt>
                <c:pt idx="154">
                  <c:v>3345</c:v>
                </c:pt>
                <c:pt idx="155">
                  <c:v>3346</c:v>
                </c:pt>
                <c:pt idx="156">
                  <c:v>3347</c:v>
                </c:pt>
                <c:pt idx="157">
                  <c:v>3348</c:v>
                </c:pt>
                <c:pt idx="158">
                  <c:v>3349</c:v>
                </c:pt>
                <c:pt idx="159">
                  <c:v>3350</c:v>
                </c:pt>
                <c:pt idx="160">
                  <c:v>3351</c:v>
                </c:pt>
                <c:pt idx="161">
                  <c:v>3352</c:v>
                </c:pt>
                <c:pt idx="162">
                  <c:v>3353</c:v>
                </c:pt>
                <c:pt idx="163">
                  <c:v>3354</c:v>
                </c:pt>
                <c:pt idx="164">
                  <c:v>3355</c:v>
                </c:pt>
                <c:pt idx="165">
                  <c:v>3356</c:v>
                </c:pt>
                <c:pt idx="166">
                  <c:v>3357</c:v>
                </c:pt>
                <c:pt idx="167">
                  <c:v>3358</c:v>
                </c:pt>
                <c:pt idx="168">
                  <c:v>3359</c:v>
                </c:pt>
                <c:pt idx="169">
                  <c:v>3360</c:v>
                </c:pt>
                <c:pt idx="170">
                  <c:v>3361</c:v>
                </c:pt>
                <c:pt idx="171">
                  <c:v>3362</c:v>
                </c:pt>
                <c:pt idx="172">
                  <c:v>3363</c:v>
                </c:pt>
                <c:pt idx="173">
                  <c:v>3364</c:v>
                </c:pt>
                <c:pt idx="174">
                  <c:v>3365</c:v>
                </c:pt>
                <c:pt idx="175">
                  <c:v>3366</c:v>
                </c:pt>
                <c:pt idx="176">
                  <c:v>3367</c:v>
                </c:pt>
                <c:pt idx="177">
                  <c:v>3368</c:v>
                </c:pt>
                <c:pt idx="178">
                  <c:v>3369</c:v>
                </c:pt>
                <c:pt idx="179">
                  <c:v>3370</c:v>
                </c:pt>
                <c:pt idx="180">
                  <c:v>3371</c:v>
                </c:pt>
                <c:pt idx="181">
                  <c:v>3372</c:v>
                </c:pt>
                <c:pt idx="182">
                  <c:v>3373</c:v>
                </c:pt>
                <c:pt idx="183">
                  <c:v>3374</c:v>
                </c:pt>
                <c:pt idx="184">
                  <c:v>3375</c:v>
                </c:pt>
                <c:pt idx="185">
                  <c:v>3376</c:v>
                </c:pt>
                <c:pt idx="186">
                  <c:v>3377</c:v>
                </c:pt>
                <c:pt idx="187">
                  <c:v>3378</c:v>
                </c:pt>
                <c:pt idx="188">
                  <c:v>3379</c:v>
                </c:pt>
                <c:pt idx="189">
                  <c:v>3380</c:v>
                </c:pt>
                <c:pt idx="190">
                  <c:v>3381</c:v>
                </c:pt>
                <c:pt idx="191">
                  <c:v>3382</c:v>
                </c:pt>
                <c:pt idx="192">
                  <c:v>3383</c:v>
                </c:pt>
                <c:pt idx="193">
                  <c:v>3384</c:v>
                </c:pt>
                <c:pt idx="194">
                  <c:v>3385</c:v>
                </c:pt>
                <c:pt idx="195">
                  <c:v>3386</c:v>
                </c:pt>
                <c:pt idx="196">
                  <c:v>3387</c:v>
                </c:pt>
                <c:pt idx="197">
                  <c:v>3388</c:v>
                </c:pt>
                <c:pt idx="198">
                  <c:v>3389</c:v>
                </c:pt>
                <c:pt idx="199">
                  <c:v>3390</c:v>
                </c:pt>
                <c:pt idx="200">
                  <c:v>3391</c:v>
                </c:pt>
                <c:pt idx="201">
                  <c:v>3392</c:v>
                </c:pt>
                <c:pt idx="202">
                  <c:v>3393</c:v>
                </c:pt>
                <c:pt idx="203">
                  <c:v>3394</c:v>
                </c:pt>
                <c:pt idx="204">
                  <c:v>3395</c:v>
                </c:pt>
                <c:pt idx="205">
                  <c:v>3396</c:v>
                </c:pt>
                <c:pt idx="206">
                  <c:v>3397</c:v>
                </c:pt>
                <c:pt idx="207">
                  <c:v>3398</c:v>
                </c:pt>
                <c:pt idx="208">
                  <c:v>3399</c:v>
                </c:pt>
                <c:pt idx="209">
                  <c:v>3400</c:v>
                </c:pt>
                <c:pt idx="210">
                  <c:v>3401</c:v>
                </c:pt>
                <c:pt idx="211">
                  <c:v>3402</c:v>
                </c:pt>
                <c:pt idx="212">
                  <c:v>3403</c:v>
                </c:pt>
                <c:pt idx="213">
                  <c:v>3404</c:v>
                </c:pt>
                <c:pt idx="214">
                  <c:v>3405</c:v>
                </c:pt>
                <c:pt idx="215">
                  <c:v>3406</c:v>
                </c:pt>
                <c:pt idx="216">
                  <c:v>3407</c:v>
                </c:pt>
                <c:pt idx="217">
                  <c:v>3408</c:v>
                </c:pt>
                <c:pt idx="218">
                  <c:v>3409</c:v>
                </c:pt>
                <c:pt idx="219">
                  <c:v>3410</c:v>
                </c:pt>
                <c:pt idx="220">
                  <c:v>3411</c:v>
                </c:pt>
                <c:pt idx="221">
                  <c:v>3412</c:v>
                </c:pt>
                <c:pt idx="222">
                  <c:v>3413</c:v>
                </c:pt>
                <c:pt idx="223">
                  <c:v>3414</c:v>
                </c:pt>
                <c:pt idx="224">
                  <c:v>3415</c:v>
                </c:pt>
                <c:pt idx="225">
                  <c:v>3416</c:v>
                </c:pt>
                <c:pt idx="226">
                  <c:v>3417</c:v>
                </c:pt>
                <c:pt idx="227">
                  <c:v>3418</c:v>
                </c:pt>
                <c:pt idx="228">
                  <c:v>3419</c:v>
                </c:pt>
                <c:pt idx="229">
                  <c:v>3420</c:v>
                </c:pt>
                <c:pt idx="230">
                  <c:v>3421</c:v>
                </c:pt>
                <c:pt idx="231">
                  <c:v>3422</c:v>
                </c:pt>
                <c:pt idx="232">
                  <c:v>3423</c:v>
                </c:pt>
                <c:pt idx="233">
                  <c:v>3424</c:v>
                </c:pt>
                <c:pt idx="234">
                  <c:v>3425</c:v>
                </c:pt>
                <c:pt idx="235">
                  <c:v>3426</c:v>
                </c:pt>
                <c:pt idx="236">
                  <c:v>3427</c:v>
                </c:pt>
                <c:pt idx="237">
                  <c:v>3428</c:v>
                </c:pt>
                <c:pt idx="238">
                  <c:v>3429</c:v>
                </c:pt>
                <c:pt idx="239">
                  <c:v>3430</c:v>
                </c:pt>
                <c:pt idx="240">
                  <c:v>3431</c:v>
                </c:pt>
                <c:pt idx="241">
                  <c:v>3432</c:v>
                </c:pt>
                <c:pt idx="242">
                  <c:v>3433</c:v>
                </c:pt>
                <c:pt idx="243">
                  <c:v>3434</c:v>
                </c:pt>
                <c:pt idx="244">
                  <c:v>3435</c:v>
                </c:pt>
                <c:pt idx="245">
                  <c:v>3436</c:v>
                </c:pt>
                <c:pt idx="246">
                  <c:v>3437</c:v>
                </c:pt>
                <c:pt idx="247">
                  <c:v>3438</c:v>
                </c:pt>
                <c:pt idx="248">
                  <c:v>3439</c:v>
                </c:pt>
                <c:pt idx="249">
                  <c:v>3440</c:v>
                </c:pt>
                <c:pt idx="250">
                  <c:v>3441</c:v>
                </c:pt>
                <c:pt idx="251">
                  <c:v>3442</c:v>
                </c:pt>
                <c:pt idx="252">
                  <c:v>3443</c:v>
                </c:pt>
                <c:pt idx="253">
                  <c:v>3444</c:v>
                </c:pt>
                <c:pt idx="254">
                  <c:v>3445</c:v>
                </c:pt>
                <c:pt idx="255">
                  <c:v>3446</c:v>
                </c:pt>
                <c:pt idx="256">
                  <c:v>3447</c:v>
                </c:pt>
                <c:pt idx="257">
                  <c:v>3448</c:v>
                </c:pt>
                <c:pt idx="258">
                  <c:v>3449</c:v>
                </c:pt>
                <c:pt idx="259">
                  <c:v>3450</c:v>
                </c:pt>
                <c:pt idx="260">
                  <c:v>3451</c:v>
                </c:pt>
                <c:pt idx="261">
                  <c:v>3452</c:v>
                </c:pt>
                <c:pt idx="262">
                  <c:v>3453</c:v>
                </c:pt>
                <c:pt idx="263">
                  <c:v>3454</c:v>
                </c:pt>
                <c:pt idx="264">
                  <c:v>3455</c:v>
                </c:pt>
                <c:pt idx="265">
                  <c:v>3456</c:v>
                </c:pt>
                <c:pt idx="266">
                  <c:v>3457</c:v>
                </c:pt>
                <c:pt idx="267">
                  <c:v>3458</c:v>
                </c:pt>
                <c:pt idx="268">
                  <c:v>3459</c:v>
                </c:pt>
                <c:pt idx="269">
                  <c:v>3460</c:v>
                </c:pt>
                <c:pt idx="270">
                  <c:v>3461</c:v>
                </c:pt>
                <c:pt idx="271">
                  <c:v>3462</c:v>
                </c:pt>
                <c:pt idx="272">
                  <c:v>3463</c:v>
                </c:pt>
                <c:pt idx="273">
                  <c:v>3464</c:v>
                </c:pt>
                <c:pt idx="274">
                  <c:v>3465</c:v>
                </c:pt>
                <c:pt idx="275">
                  <c:v>3466</c:v>
                </c:pt>
                <c:pt idx="276">
                  <c:v>3467</c:v>
                </c:pt>
                <c:pt idx="277">
                  <c:v>3468</c:v>
                </c:pt>
                <c:pt idx="278">
                  <c:v>3469</c:v>
                </c:pt>
                <c:pt idx="279">
                  <c:v>3470</c:v>
                </c:pt>
                <c:pt idx="280">
                  <c:v>3471</c:v>
                </c:pt>
                <c:pt idx="281">
                  <c:v>3472</c:v>
                </c:pt>
                <c:pt idx="282">
                  <c:v>3473</c:v>
                </c:pt>
                <c:pt idx="283">
                  <c:v>3474</c:v>
                </c:pt>
                <c:pt idx="284">
                  <c:v>3475</c:v>
                </c:pt>
                <c:pt idx="285">
                  <c:v>3476</c:v>
                </c:pt>
                <c:pt idx="286">
                  <c:v>3477</c:v>
                </c:pt>
                <c:pt idx="287">
                  <c:v>3478</c:v>
                </c:pt>
                <c:pt idx="288">
                  <c:v>3479</c:v>
                </c:pt>
                <c:pt idx="289">
                  <c:v>3480</c:v>
                </c:pt>
                <c:pt idx="290">
                  <c:v>3481</c:v>
                </c:pt>
                <c:pt idx="291">
                  <c:v>3482</c:v>
                </c:pt>
                <c:pt idx="292">
                  <c:v>3483</c:v>
                </c:pt>
                <c:pt idx="293">
                  <c:v>3484</c:v>
                </c:pt>
                <c:pt idx="294">
                  <c:v>3485</c:v>
                </c:pt>
                <c:pt idx="295">
                  <c:v>3486</c:v>
                </c:pt>
                <c:pt idx="296">
                  <c:v>3487</c:v>
                </c:pt>
                <c:pt idx="297">
                  <c:v>3488</c:v>
                </c:pt>
                <c:pt idx="298">
                  <c:v>3489</c:v>
                </c:pt>
                <c:pt idx="299">
                  <c:v>3490</c:v>
                </c:pt>
                <c:pt idx="300">
                  <c:v>3491</c:v>
                </c:pt>
                <c:pt idx="301">
                  <c:v>3492</c:v>
                </c:pt>
                <c:pt idx="302">
                  <c:v>3493</c:v>
                </c:pt>
                <c:pt idx="303">
                  <c:v>3494</c:v>
                </c:pt>
                <c:pt idx="304">
                  <c:v>3495</c:v>
                </c:pt>
                <c:pt idx="305">
                  <c:v>3496</c:v>
                </c:pt>
                <c:pt idx="306">
                  <c:v>3497</c:v>
                </c:pt>
                <c:pt idx="307">
                  <c:v>3498</c:v>
                </c:pt>
                <c:pt idx="308">
                  <c:v>3499</c:v>
                </c:pt>
                <c:pt idx="309">
                  <c:v>3500</c:v>
                </c:pt>
                <c:pt idx="310">
                  <c:v>3501</c:v>
                </c:pt>
                <c:pt idx="311">
                  <c:v>3502</c:v>
                </c:pt>
                <c:pt idx="312">
                  <c:v>3503</c:v>
                </c:pt>
                <c:pt idx="313">
                  <c:v>3504</c:v>
                </c:pt>
                <c:pt idx="314">
                  <c:v>3505</c:v>
                </c:pt>
                <c:pt idx="315">
                  <c:v>3506</c:v>
                </c:pt>
                <c:pt idx="316">
                  <c:v>3507</c:v>
                </c:pt>
                <c:pt idx="317">
                  <c:v>3508</c:v>
                </c:pt>
                <c:pt idx="318">
                  <c:v>3509</c:v>
                </c:pt>
                <c:pt idx="319">
                  <c:v>3510</c:v>
                </c:pt>
                <c:pt idx="320">
                  <c:v>3511</c:v>
                </c:pt>
                <c:pt idx="321">
                  <c:v>3512</c:v>
                </c:pt>
                <c:pt idx="322">
                  <c:v>3513</c:v>
                </c:pt>
                <c:pt idx="323">
                  <c:v>3514</c:v>
                </c:pt>
                <c:pt idx="324">
                  <c:v>3515</c:v>
                </c:pt>
                <c:pt idx="325">
                  <c:v>3516</c:v>
                </c:pt>
                <c:pt idx="326">
                  <c:v>3517</c:v>
                </c:pt>
                <c:pt idx="327">
                  <c:v>3518</c:v>
                </c:pt>
                <c:pt idx="328">
                  <c:v>3519</c:v>
                </c:pt>
                <c:pt idx="329">
                  <c:v>3520</c:v>
                </c:pt>
                <c:pt idx="330">
                  <c:v>3521</c:v>
                </c:pt>
                <c:pt idx="331">
                  <c:v>3522</c:v>
                </c:pt>
                <c:pt idx="332">
                  <c:v>3523</c:v>
                </c:pt>
                <c:pt idx="333">
                  <c:v>3524</c:v>
                </c:pt>
                <c:pt idx="334">
                  <c:v>3525</c:v>
                </c:pt>
                <c:pt idx="335">
                  <c:v>3526</c:v>
                </c:pt>
                <c:pt idx="336">
                  <c:v>3527</c:v>
                </c:pt>
                <c:pt idx="337">
                  <c:v>3528</c:v>
                </c:pt>
                <c:pt idx="338">
                  <c:v>3529</c:v>
                </c:pt>
                <c:pt idx="339">
                  <c:v>3530</c:v>
                </c:pt>
                <c:pt idx="340">
                  <c:v>3531</c:v>
                </c:pt>
                <c:pt idx="341">
                  <c:v>3532</c:v>
                </c:pt>
                <c:pt idx="342">
                  <c:v>3533</c:v>
                </c:pt>
                <c:pt idx="343">
                  <c:v>3534</c:v>
                </c:pt>
                <c:pt idx="344">
                  <c:v>3535</c:v>
                </c:pt>
                <c:pt idx="345">
                  <c:v>3536</c:v>
                </c:pt>
                <c:pt idx="346">
                  <c:v>3537</c:v>
                </c:pt>
                <c:pt idx="347">
                  <c:v>3538</c:v>
                </c:pt>
                <c:pt idx="348">
                  <c:v>3539</c:v>
                </c:pt>
                <c:pt idx="349">
                  <c:v>3540</c:v>
                </c:pt>
                <c:pt idx="350">
                  <c:v>3541</c:v>
                </c:pt>
                <c:pt idx="351">
                  <c:v>3542</c:v>
                </c:pt>
                <c:pt idx="352">
                  <c:v>3543</c:v>
                </c:pt>
                <c:pt idx="353">
                  <c:v>3544</c:v>
                </c:pt>
                <c:pt idx="354">
                  <c:v>3545</c:v>
                </c:pt>
                <c:pt idx="355">
                  <c:v>3546</c:v>
                </c:pt>
                <c:pt idx="356">
                  <c:v>3547</c:v>
                </c:pt>
                <c:pt idx="357">
                  <c:v>3548</c:v>
                </c:pt>
                <c:pt idx="358">
                  <c:v>3549</c:v>
                </c:pt>
                <c:pt idx="359">
                  <c:v>3550</c:v>
                </c:pt>
                <c:pt idx="360">
                  <c:v>3551</c:v>
                </c:pt>
                <c:pt idx="361">
                  <c:v>3552</c:v>
                </c:pt>
                <c:pt idx="362">
                  <c:v>3553</c:v>
                </c:pt>
                <c:pt idx="363">
                  <c:v>3554</c:v>
                </c:pt>
                <c:pt idx="364">
                  <c:v>3555</c:v>
                </c:pt>
                <c:pt idx="365">
                  <c:v>3556</c:v>
                </c:pt>
                <c:pt idx="366">
                  <c:v>3557</c:v>
                </c:pt>
                <c:pt idx="367">
                  <c:v>3558</c:v>
                </c:pt>
                <c:pt idx="368">
                  <c:v>3559</c:v>
                </c:pt>
                <c:pt idx="369">
                  <c:v>3560</c:v>
                </c:pt>
                <c:pt idx="370">
                  <c:v>3561</c:v>
                </c:pt>
                <c:pt idx="371">
                  <c:v>3562</c:v>
                </c:pt>
                <c:pt idx="372">
                  <c:v>3563</c:v>
                </c:pt>
                <c:pt idx="373">
                  <c:v>3564</c:v>
                </c:pt>
                <c:pt idx="374">
                  <c:v>3565</c:v>
                </c:pt>
                <c:pt idx="375">
                  <c:v>3566</c:v>
                </c:pt>
                <c:pt idx="376">
                  <c:v>3567</c:v>
                </c:pt>
                <c:pt idx="377">
                  <c:v>3568</c:v>
                </c:pt>
                <c:pt idx="378">
                  <c:v>3569</c:v>
                </c:pt>
                <c:pt idx="379">
                  <c:v>3570</c:v>
                </c:pt>
                <c:pt idx="380">
                  <c:v>3571</c:v>
                </c:pt>
                <c:pt idx="381">
                  <c:v>3572</c:v>
                </c:pt>
                <c:pt idx="382">
                  <c:v>3573</c:v>
                </c:pt>
                <c:pt idx="383">
                  <c:v>3574</c:v>
                </c:pt>
                <c:pt idx="384">
                  <c:v>3575</c:v>
                </c:pt>
                <c:pt idx="385">
                  <c:v>3576</c:v>
                </c:pt>
                <c:pt idx="386">
                  <c:v>3577</c:v>
                </c:pt>
                <c:pt idx="387">
                  <c:v>3578</c:v>
                </c:pt>
                <c:pt idx="388">
                  <c:v>3579</c:v>
                </c:pt>
                <c:pt idx="389">
                  <c:v>3580</c:v>
                </c:pt>
                <c:pt idx="390">
                  <c:v>3581</c:v>
                </c:pt>
                <c:pt idx="391">
                  <c:v>3582</c:v>
                </c:pt>
                <c:pt idx="392">
                  <c:v>3583</c:v>
                </c:pt>
                <c:pt idx="393">
                  <c:v>3584</c:v>
                </c:pt>
                <c:pt idx="394">
                  <c:v>3585</c:v>
                </c:pt>
                <c:pt idx="395">
                  <c:v>3586</c:v>
                </c:pt>
                <c:pt idx="396">
                  <c:v>3587</c:v>
                </c:pt>
                <c:pt idx="397">
                  <c:v>3588</c:v>
                </c:pt>
                <c:pt idx="398">
                  <c:v>3589</c:v>
                </c:pt>
                <c:pt idx="399">
                  <c:v>3590</c:v>
                </c:pt>
                <c:pt idx="400">
                  <c:v>3591</c:v>
                </c:pt>
                <c:pt idx="401">
                  <c:v>3592</c:v>
                </c:pt>
                <c:pt idx="402">
                  <c:v>3593</c:v>
                </c:pt>
                <c:pt idx="403">
                  <c:v>3594</c:v>
                </c:pt>
                <c:pt idx="404">
                  <c:v>3595</c:v>
                </c:pt>
                <c:pt idx="405">
                  <c:v>3596</c:v>
                </c:pt>
                <c:pt idx="406">
                  <c:v>3597</c:v>
                </c:pt>
                <c:pt idx="407">
                  <c:v>3598</c:v>
                </c:pt>
                <c:pt idx="408">
                  <c:v>3599</c:v>
                </c:pt>
                <c:pt idx="409">
                  <c:v>3600</c:v>
                </c:pt>
                <c:pt idx="410">
                  <c:v>3601</c:v>
                </c:pt>
                <c:pt idx="411">
                  <c:v>3602</c:v>
                </c:pt>
                <c:pt idx="412">
                  <c:v>3603</c:v>
                </c:pt>
                <c:pt idx="413">
                  <c:v>3604</c:v>
                </c:pt>
                <c:pt idx="414">
                  <c:v>3605</c:v>
                </c:pt>
                <c:pt idx="415">
                  <c:v>3606</c:v>
                </c:pt>
                <c:pt idx="416">
                  <c:v>3607</c:v>
                </c:pt>
                <c:pt idx="417">
                  <c:v>3608</c:v>
                </c:pt>
                <c:pt idx="418">
                  <c:v>3609</c:v>
                </c:pt>
                <c:pt idx="419">
                  <c:v>3610</c:v>
                </c:pt>
                <c:pt idx="420">
                  <c:v>3611</c:v>
                </c:pt>
                <c:pt idx="421">
                  <c:v>3612</c:v>
                </c:pt>
                <c:pt idx="422">
                  <c:v>3613</c:v>
                </c:pt>
                <c:pt idx="423">
                  <c:v>3614</c:v>
                </c:pt>
                <c:pt idx="424">
                  <c:v>3615</c:v>
                </c:pt>
                <c:pt idx="425">
                  <c:v>3616</c:v>
                </c:pt>
                <c:pt idx="426">
                  <c:v>3617</c:v>
                </c:pt>
                <c:pt idx="427">
                  <c:v>3618</c:v>
                </c:pt>
                <c:pt idx="428">
                  <c:v>3619</c:v>
                </c:pt>
                <c:pt idx="429">
                  <c:v>3620</c:v>
                </c:pt>
              </c:numCache>
            </c:numRef>
          </c:xVal>
          <c:yVal>
            <c:numRef>
              <c:f>Graph!$D$3181:$D$3608</c:f>
              <c:numCache>
                <c:formatCode>General</c:formatCode>
                <c:ptCount val="428"/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3-4D10-B801-9EA2E04A8A6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Graph!$A$3180:$A$3609</c:f>
              <c:numCache>
                <c:formatCode>General</c:formatCode>
                <c:ptCount val="430"/>
                <c:pt idx="0">
                  <c:v>3191</c:v>
                </c:pt>
                <c:pt idx="1">
                  <c:v>3192</c:v>
                </c:pt>
                <c:pt idx="2">
                  <c:v>3193</c:v>
                </c:pt>
                <c:pt idx="3">
                  <c:v>3194</c:v>
                </c:pt>
                <c:pt idx="4">
                  <c:v>3195</c:v>
                </c:pt>
                <c:pt idx="5">
                  <c:v>3196</c:v>
                </c:pt>
                <c:pt idx="6">
                  <c:v>3197</c:v>
                </c:pt>
                <c:pt idx="7">
                  <c:v>3198</c:v>
                </c:pt>
                <c:pt idx="8">
                  <c:v>3199</c:v>
                </c:pt>
                <c:pt idx="9">
                  <c:v>3200</c:v>
                </c:pt>
                <c:pt idx="10">
                  <c:v>3201</c:v>
                </c:pt>
                <c:pt idx="11">
                  <c:v>3202</c:v>
                </c:pt>
                <c:pt idx="12">
                  <c:v>3203</c:v>
                </c:pt>
                <c:pt idx="13">
                  <c:v>3204</c:v>
                </c:pt>
                <c:pt idx="14">
                  <c:v>3205</c:v>
                </c:pt>
                <c:pt idx="15">
                  <c:v>3206</c:v>
                </c:pt>
                <c:pt idx="16">
                  <c:v>3207</c:v>
                </c:pt>
                <c:pt idx="17">
                  <c:v>3208</c:v>
                </c:pt>
                <c:pt idx="18">
                  <c:v>3209</c:v>
                </c:pt>
                <c:pt idx="19">
                  <c:v>3210</c:v>
                </c:pt>
                <c:pt idx="20">
                  <c:v>3211</c:v>
                </c:pt>
                <c:pt idx="21">
                  <c:v>3212</c:v>
                </c:pt>
                <c:pt idx="22">
                  <c:v>3213</c:v>
                </c:pt>
                <c:pt idx="23">
                  <c:v>3214</c:v>
                </c:pt>
                <c:pt idx="24">
                  <c:v>3215</c:v>
                </c:pt>
                <c:pt idx="25">
                  <c:v>3216</c:v>
                </c:pt>
                <c:pt idx="26">
                  <c:v>3217</c:v>
                </c:pt>
                <c:pt idx="27">
                  <c:v>3218</c:v>
                </c:pt>
                <c:pt idx="28">
                  <c:v>3219</c:v>
                </c:pt>
                <c:pt idx="29">
                  <c:v>3220</c:v>
                </c:pt>
                <c:pt idx="30">
                  <c:v>3221</c:v>
                </c:pt>
                <c:pt idx="31">
                  <c:v>3222</c:v>
                </c:pt>
                <c:pt idx="32">
                  <c:v>3223</c:v>
                </c:pt>
                <c:pt idx="33">
                  <c:v>3224</c:v>
                </c:pt>
                <c:pt idx="34">
                  <c:v>3225</c:v>
                </c:pt>
                <c:pt idx="35">
                  <c:v>3226</c:v>
                </c:pt>
                <c:pt idx="36">
                  <c:v>3227</c:v>
                </c:pt>
                <c:pt idx="37">
                  <c:v>3228</c:v>
                </c:pt>
                <c:pt idx="38">
                  <c:v>3229</c:v>
                </c:pt>
                <c:pt idx="39">
                  <c:v>3230</c:v>
                </c:pt>
                <c:pt idx="40">
                  <c:v>3231</c:v>
                </c:pt>
                <c:pt idx="41">
                  <c:v>3232</c:v>
                </c:pt>
                <c:pt idx="42">
                  <c:v>3233</c:v>
                </c:pt>
                <c:pt idx="43">
                  <c:v>3234</c:v>
                </c:pt>
                <c:pt idx="44">
                  <c:v>3235</c:v>
                </c:pt>
                <c:pt idx="45">
                  <c:v>3236</c:v>
                </c:pt>
                <c:pt idx="46">
                  <c:v>3237</c:v>
                </c:pt>
                <c:pt idx="47">
                  <c:v>3238</c:v>
                </c:pt>
                <c:pt idx="48">
                  <c:v>3239</c:v>
                </c:pt>
                <c:pt idx="49">
                  <c:v>3240</c:v>
                </c:pt>
                <c:pt idx="50">
                  <c:v>3241</c:v>
                </c:pt>
                <c:pt idx="51">
                  <c:v>3242</c:v>
                </c:pt>
                <c:pt idx="52">
                  <c:v>3243</c:v>
                </c:pt>
                <c:pt idx="53">
                  <c:v>3244</c:v>
                </c:pt>
                <c:pt idx="54">
                  <c:v>3245</c:v>
                </c:pt>
                <c:pt idx="55">
                  <c:v>3246</c:v>
                </c:pt>
                <c:pt idx="56">
                  <c:v>3247</c:v>
                </c:pt>
                <c:pt idx="57">
                  <c:v>3248</c:v>
                </c:pt>
                <c:pt idx="58">
                  <c:v>3249</c:v>
                </c:pt>
                <c:pt idx="59">
                  <c:v>3250</c:v>
                </c:pt>
                <c:pt idx="60">
                  <c:v>3251</c:v>
                </c:pt>
                <c:pt idx="61">
                  <c:v>3252</c:v>
                </c:pt>
                <c:pt idx="62">
                  <c:v>3253</c:v>
                </c:pt>
                <c:pt idx="63">
                  <c:v>3254</c:v>
                </c:pt>
                <c:pt idx="64">
                  <c:v>3255</c:v>
                </c:pt>
                <c:pt idx="65">
                  <c:v>3256</c:v>
                </c:pt>
                <c:pt idx="66">
                  <c:v>3257</c:v>
                </c:pt>
                <c:pt idx="67">
                  <c:v>3258</c:v>
                </c:pt>
                <c:pt idx="68">
                  <c:v>3259</c:v>
                </c:pt>
                <c:pt idx="69">
                  <c:v>3260</c:v>
                </c:pt>
                <c:pt idx="70">
                  <c:v>3261</c:v>
                </c:pt>
                <c:pt idx="71">
                  <c:v>3262</c:v>
                </c:pt>
                <c:pt idx="72">
                  <c:v>3263</c:v>
                </c:pt>
                <c:pt idx="73">
                  <c:v>3264</c:v>
                </c:pt>
                <c:pt idx="74">
                  <c:v>3265</c:v>
                </c:pt>
                <c:pt idx="75">
                  <c:v>3266</c:v>
                </c:pt>
                <c:pt idx="76">
                  <c:v>3267</c:v>
                </c:pt>
                <c:pt idx="77">
                  <c:v>3268</c:v>
                </c:pt>
                <c:pt idx="78">
                  <c:v>3269</c:v>
                </c:pt>
                <c:pt idx="79">
                  <c:v>3270</c:v>
                </c:pt>
                <c:pt idx="80">
                  <c:v>3271</c:v>
                </c:pt>
                <c:pt idx="81">
                  <c:v>3272</c:v>
                </c:pt>
                <c:pt idx="82">
                  <c:v>3273</c:v>
                </c:pt>
                <c:pt idx="83">
                  <c:v>3274</c:v>
                </c:pt>
                <c:pt idx="84">
                  <c:v>3275</c:v>
                </c:pt>
                <c:pt idx="85">
                  <c:v>3276</c:v>
                </c:pt>
                <c:pt idx="86">
                  <c:v>3277</c:v>
                </c:pt>
                <c:pt idx="87">
                  <c:v>3278</c:v>
                </c:pt>
                <c:pt idx="88">
                  <c:v>3279</c:v>
                </c:pt>
                <c:pt idx="89">
                  <c:v>3280</c:v>
                </c:pt>
                <c:pt idx="90">
                  <c:v>3281</c:v>
                </c:pt>
                <c:pt idx="91">
                  <c:v>3282</c:v>
                </c:pt>
                <c:pt idx="92">
                  <c:v>3283</c:v>
                </c:pt>
                <c:pt idx="93">
                  <c:v>3284</c:v>
                </c:pt>
                <c:pt idx="94">
                  <c:v>3285</c:v>
                </c:pt>
                <c:pt idx="95">
                  <c:v>3286</c:v>
                </c:pt>
                <c:pt idx="96">
                  <c:v>3287</c:v>
                </c:pt>
                <c:pt idx="97">
                  <c:v>3288</c:v>
                </c:pt>
                <c:pt idx="98">
                  <c:v>3289</c:v>
                </c:pt>
                <c:pt idx="99">
                  <c:v>3290</c:v>
                </c:pt>
                <c:pt idx="100">
                  <c:v>3291</c:v>
                </c:pt>
                <c:pt idx="101">
                  <c:v>3292</c:v>
                </c:pt>
                <c:pt idx="102">
                  <c:v>3293</c:v>
                </c:pt>
                <c:pt idx="103">
                  <c:v>3294</c:v>
                </c:pt>
                <c:pt idx="104">
                  <c:v>3295</c:v>
                </c:pt>
                <c:pt idx="105">
                  <c:v>3296</c:v>
                </c:pt>
                <c:pt idx="106">
                  <c:v>3297</c:v>
                </c:pt>
                <c:pt idx="107">
                  <c:v>3298</c:v>
                </c:pt>
                <c:pt idx="108">
                  <c:v>3299</c:v>
                </c:pt>
                <c:pt idx="109">
                  <c:v>3300</c:v>
                </c:pt>
                <c:pt idx="110">
                  <c:v>3301</c:v>
                </c:pt>
                <c:pt idx="111">
                  <c:v>3302</c:v>
                </c:pt>
                <c:pt idx="112">
                  <c:v>3303</c:v>
                </c:pt>
                <c:pt idx="113">
                  <c:v>3304</c:v>
                </c:pt>
                <c:pt idx="114">
                  <c:v>3305</c:v>
                </c:pt>
                <c:pt idx="115">
                  <c:v>3306</c:v>
                </c:pt>
                <c:pt idx="116">
                  <c:v>3307</c:v>
                </c:pt>
                <c:pt idx="117">
                  <c:v>3308</c:v>
                </c:pt>
                <c:pt idx="118">
                  <c:v>3309</c:v>
                </c:pt>
                <c:pt idx="119">
                  <c:v>3310</c:v>
                </c:pt>
                <c:pt idx="120">
                  <c:v>3311</c:v>
                </c:pt>
                <c:pt idx="121">
                  <c:v>3312</c:v>
                </c:pt>
                <c:pt idx="122">
                  <c:v>3313</c:v>
                </c:pt>
                <c:pt idx="123">
                  <c:v>3314</c:v>
                </c:pt>
                <c:pt idx="124">
                  <c:v>3315</c:v>
                </c:pt>
                <c:pt idx="125">
                  <c:v>3316</c:v>
                </c:pt>
                <c:pt idx="126">
                  <c:v>3317</c:v>
                </c:pt>
                <c:pt idx="127">
                  <c:v>3318</c:v>
                </c:pt>
                <c:pt idx="128">
                  <c:v>3319</c:v>
                </c:pt>
                <c:pt idx="129">
                  <c:v>3320</c:v>
                </c:pt>
                <c:pt idx="130">
                  <c:v>3321</c:v>
                </c:pt>
                <c:pt idx="131">
                  <c:v>3322</c:v>
                </c:pt>
                <c:pt idx="132">
                  <c:v>3323</c:v>
                </c:pt>
                <c:pt idx="133">
                  <c:v>3324</c:v>
                </c:pt>
                <c:pt idx="134">
                  <c:v>3325</c:v>
                </c:pt>
                <c:pt idx="135">
                  <c:v>3326</c:v>
                </c:pt>
                <c:pt idx="136">
                  <c:v>3327</c:v>
                </c:pt>
                <c:pt idx="137">
                  <c:v>3328</c:v>
                </c:pt>
                <c:pt idx="138">
                  <c:v>3329</c:v>
                </c:pt>
                <c:pt idx="139">
                  <c:v>3330</c:v>
                </c:pt>
                <c:pt idx="140">
                  <c:v>3331</c:v>
                </c:pt>
                <c:pt idx="141">
                  <c:v>3332</c:v>
                </c:pt>
                <c:pt idx="142">
                  <c:v>3333</c:v>
                </c:pt>
                <c:pt idx="143">
                  <c:v>3334</c:v>
                </c:pt>
                <c:pt idx="144">
                  <c:v>3335</c:v>
                </c:pt>
                <c:pt idx="145">
                  <c:v>3336</c:v>
                </c:pt>
                <c:pt idx="146">
                  <c:v>3337</c:v>
                </c:pt>
                <c:pt idx="147">
                  <c:v>3338</c:v>
                </c:pt>
                <c:pt idx="148">
                  <c:v>3339</c:v>
                </c:pt>
                <c:pt idx="149">
                  <c:v>3340</c:v>
                </c:pt>
                <c:pt idx="150">
                  <c:v>3341</c:v>
                </c:pt>
                <c:pt idx="151">
                  <c:v>3342</c:v>
                </c:pt>
                <c:pt idx="152">
                  <c:v>3343</c:v>
                </c:pt>
                <c:pt idx="153">
                  <c:v>3344</c:v>
                </c:pt>
                <c:pt idx="154">
                  <c:v>3345</c:v>
                </c:pt>
                <c:pt idx="155">
                  <c:v>3346</c:v>
                </c:pt>
                <c:pt idx="156">
                  <c:v>3347</c:v>
                </c:pt>
                <c:pt idx="157">
                  <c:v>3348</c:v>
                </c:pt>
                <c:pt idx="158">
                  <c:v>3349</c:v>
                </c:pt>
                <c:pt idx="159">
                  <c:v>3350</c:v>
                </c:pt>
                <c:pt idx="160">
                  <c:v>3351</c:v>
                </c:pt>
                <c:pt idx="161">
                  <c:v>3352</c:v>
                </c:pt>
                <c:pt idx="162">
                  <c:v>3353</c:v>
                </c:pt>
                <c:pt idx="163">
                  <c:v>3354</c:v>
                </c:pt>
                <c:pt idx="164">
                  <c:v>3355</c:v>
                </c:pt>
                <c:pt idx="165">
                  <c:v>3356</c:v>
                </c:pt>
                <c:pt idx="166">
                  <c:v>3357</c:v>
                </c:pt>
                <c:pt idx="167">
                  <c:v>3358</c:v>
                </c:pt>
                <c:pt idx="168">
                  <c:v>3359</c:v>
                </c:pt>
                <c:pt idx="169">
                  <c:v>3360</c:v>
                </c:pt>
                <c:pt idx="170">
                  <c:v>3361</c:v>
                </c:pt>
                <c:pt idx="171">
                  <c:v>3362</c:v>
                </c:pt>
                <c:pt idx="172">
                  <c:v>3363</c:v>
                </c:pt>
                <c:pt idx="173">
                  <c:v>3364</c:v>
                </c:pt>
                <c:pt idx="174">
                  <c:v>3365</c:v>
                </c:pt>
                <c:pt idx="175">
                  <c:v>3366</c:v>
                </c:pt>
                <c:pt idx="176">
                  <c:v>3367</c:v>
                </c:pt>
                <c:pt idx="177">
                  <c:v>3368</c:v>
                </c:pt>
                <c:pt idx="178">
                  <c:v>3369</c:v>
                </c:pt>
                <c:pt idx="179">
                  <c:v>3370</c:v>
                </c:pt>
                <c:pt idx="180">
                  <c:v>3371</c:v>
                </c:pt>
                <c:pt idx="181">
                  <c:v>3372</c:v>
                </c:pt>
                <c:pt idx="182">
                  <c:v>3373</c:v>
                </c:pt>
                <c:pt idx="183">
                  <c:v>3374</c:v>
                </c:pt>
                <c:pt idx="184">
                  <c:v>3375</c:v>
                </c:pt>
                <c:pt idx="185">
                  <c:v>3376</c:v>
                </c:pt>
                <c:pt idx="186">
                  <c:v>3377</c:v>
                </c:pt>
                <c:pt idx="187">
                  <c:v>3378</c:v>
                </c:pt>
                <c:pt idx="188">
                  <c:v>3379</c:v>
                </c:pt>
                <c:pt idx="189">
                  <c:v>3380</c:v>
                </c:pt>
                <c:pt idx="190">
                  <c:v>3381</c:v>
                </c:pt>
                <c:pt idx="191">
                  <c:v>3382</c:v>
                </c:pt>
                <c:pt idx="192">
                  <c:v>3383</c:v>
                </c:pt>
                <c:pt idx="193">
                  <c:v>3384</c:v>
                </c:pt>
                <c:pt idx="194">
                  <c:v>3385</c:v>
                </c:pt>
                <c:pt idx="195">
                  <c:v>3386</c:v>
                </c:pt>
                <c:pt idx="196">
                  <c:v>3387</c:v>
                </c:pt>
                <c:pt idx="197">
                  <c:v>3388</c:v>
                </c:pt>
                <c:pt idx="198">
                  <c:v>3389</c:v>
                </c:pt>
                <c:pt idx="199">
                  <c:v>3390</c:v>
                </c:pt>
                <c:pt idx="200">
                  <c:v>3391</c:v>
                </c:pt>
                <c:pt idx="201">
                  <c:v>3392</c:v>
                </c:pt>
                <c:pt idx="202">
                  <c:v>3393</c:v>
                </c:pt>
                <c:pt idx="203">
                  <c:v>3394</c:v>
                </c:pt>
                <c:pt idx="204">
                  <c:v>3395</c:v>
                </c:pt>
                <c:pt idx="205">
                  <c:v>3396</c:v>
                </c:pt>
                <c:pt idx="206">
                  <c:v>3397</c:v>
                </c:pt>
                <c:pt idx="207">
                  <c:v>3398</c:v>
                </c:pt>
                <c:pt idx="208">
                  <c:v>3399</c:v>
                </c:pt>
                <c:pt idx="209">
                  <c:v>3400</c:v>
                </c:pt>
                <c:pt idx="210">
                  <c:v>3401</c:v>
                </c:pt>
                <c:pt idx="211">
                  <c:v>3402</c:v>
                </c:pt>
                <c:pt idx="212">
                  <c:v>3403</c:v>
                </c:pt>
                <c:pt idx="213">
                  <c:v>3404</c:v>
                </c:pt>
                <c:pt idx="214">
                  <c:v>3405</c:v>
                </c:pt>
                <c:pt idx="215">
                  <c:v>3406</c:v>
                </c:pt>
                <c:pt idx="216">
                  <c:v>3407</c:v>
                </c:pt>
                <c:pt idx="217">
                  <c:v>3408</c:v>
                </c:pt>
                <c:pt idx="218">
                  <c:v>3409</c:v>
                </c:pt>
                <c:pt idx="219">
                  <c:v>3410</c:v>
                </c:pt>
                <c:pt idx="220">
                  <c:v>3411</c:v>
                </c:pt>
                <c:pt idx="221">
                  <c:v>3412</c:v>
                </c:pt>
                <c:pt idx="222">
                  <c:v>3413</c:v>
                </c:pt>
                <c:pt idx="223">
                  <c:v>3414</c:v>
                </c:pt>
                <c:pt idx="224">
                  <c:v>3415</c:v>
                </c:pt>
                <c:pt idx="225">
                  <c:v>3416</c:v>
                </c:pt>
                <c:pt idx="226">
                  <c:v>3417</c:v>
                </c:pt>
                <c:pt idx="227">
                  <c:v>3418</c:v>
                </c:pt>
                <c:pt idx="228">
                  <c:v>3419</c:v>
                </c:pt>
                <c:pt idx="229">
                  <c:v>3420</c:v>
                </c:pt>
                <c:pt idx="230">
                  <c:v>3421</c:v>
                </c:pt>
                <c:pt idx="231">
                  <c:v>3422</c:v>
                </c:pt>
                <c:pt idx="232">
                  <c:v>3423</c:v>
                </c:pt>
                <c:pt idx="233">
                  <c:v>3424</c:v>
                </c:pt>
                <c:pt idx="234">
                  <c:v>3425</c:v>
                </c:pt>
                <c:pt idx="235">
                  <c:v>3426</c:v>
                </c:pt>
                <c:pt idx="236">
                  <c:v>3427</c:v>
                </c:pt>
                <c:pt idx="237">
                  <c:v>3428</c:v>
                </c:pt>
                <c:pt idx="238">
                  <c:v>3429</c:v>
                </c:pt>
                <c:pt idx="239">
                  <c:v>3430</c:v>
                </c:pt>
                <c:pt idx="240">
                  <c:v>3431</c:v>
                </c:pt>
                <c:pt idx="241">
                  <c:v>3432</c:v>
                </c:pt>
                <c:pt idx="242">
                  <c:v>3433</c:v>
                </c:pt>
                <c:pt idx="243">
                  <c:v>3434</c:v>
                </c:pt>
                <c:pt idx="244">
                  <c:v>3435</c:v>
                </c:pt>
                <c:pt idx="245">
                  <c:v>3436</c:v>
                </c:pt>
                <c:pt idx="246">
                  <c:v>3437</c:v>
                </c:pt>
                <c:pt idx="247">
                  <c:v>3438</c:v>
                </c:pt>
                <c:pt idx="248">
                  <c:v>3439</c:v>
                </c:pt>
                <c:pt idx="249">
                  <c:v>3440</c:v>
                </c:pt>
                <c:pt idx="250">
                  <c:v>3441</c:v>
                </c:pt>
                <c:pt idx="251">
                  <c:v>3442</c:v>
                </c:pt>
                <c:pt idx="252">
                  <c:v>3443</c:v>
                </c:pt>
                <c:pt idx="253">
                  <c:v>3444</c:v>
                </c:pt>
                <c:pt idx="254">
                  <c:v>3445</c:v>
                </c:pt>
                <c:pt idx="255">
                  <c:v>3446</c:v>
                </c:pt>
                <c:pt idx="256">
                  <c:v>3447</c:v>
                </c:pt>
                <c:pt idx="257">
                  <c:v>3448</c:v>
                </c:pt>
                <c:pt idx="258">
                  <c:v>3449</c:v>
                </c:pt>
                <c:pt idx="259">
                  <c:v>3450</c:v>
                </c:pt>
                <c:pt idx="260">
                  <c:v>3451</c:v>
                </c:pt>
                <c:pt idx="261">
                  <c:v>3452</c:v>
                </c:pt>
                <c:pt idx="262">
                  <c:v>3453</c:v>
                </c:pt>
                <c:pt idx="263">
                  <c:v>3454</c:v>
                </c:pt>
                <c:pt idx="264">
                  <c:v>3455</c:v>
                </c:pt>
                <c:pt idx="265">
                  <c:v>3456</c:v>
                </c:pt>
                <c:pt idx="266">
                  <c:v>3457</c:v>
                </c:pt>
                <c:pt idx="267">
                  <c:v>3458</c:v>
                </c:pt>
                <c:pt idx="268">
                  <c:v>3459</c:v>
                </c:pt>
                <c:pt idx="269">
                  <c:v>3460</c:v>
                </c:pt>
                <c:pt idx="270">
                  <c:v>3461</c:v>
                </c:pt>
                <c:pt idx="271">
                  <c:v>3462</c:v>
                </c:pt>
                <c:pt idx="272">
                  <c:v>3463</c:v>
                </c:pt>
                <c:pt idx="273">
                  <c:v>3464</c:v>
                </c:pt>
                <c:pt idx="274">
                  <c:v>3465</c:v>
                </c:pt>
                <c:pt idx="275">
                  <c:v>3466</c:v>
                </c:pt>
                <c:pt idx="276">
                  <c:v>3467</c:v>
                </c:pt>
                <c:pt idx="277">
                  <c:v>3468</c:v>
                </c:pt>
                <c:pt idx="278">
                  <c:v>3469</c:v>
                </c:pt>
                <c:pt idx="279">
                  <c:v>3470</c:v>
                </c:pt>
                <c:pt idx="280">
                  <c:v>3471</c:v>
                </c:pt>
                <c:pt idx="281">
                  <c:v>3472</c:v>
                </c:pt>
                <c:pt idx="282">
                  <c:v>3473</c:v>
                </c:pt>
                <c:pt idx="283">
                  <c:v>3474</c:v>
                </c:pt>
                <c:pt idx="284">
                  <c:v>3475</c:v>
                </c:pt>
                <c:pt idx="285">
                  <c:v>3476</c:v>
                </c:pt>
                <c:pt idx="286">
                  <c:v>3477</c:v>
                </c:pt>
                <c:pt idx="287">
                  <c:v>3478</c:v>
                </c:pt>
                <c:pt idx="288">
                  <c:v>3479</c:v>
                </c:pt>
                <c:pt idx="289">
                  <c:v>3480</c:v>
                </c:pt>
                <c:pt idx="290">
                  <c:v>3481</c:v>
                </c:pt>
                <c:pt idx="291">
                  <c:v>3482</c:v>
                </c:pt>
                <c:pt idx="292">
                  <c:v>3483</c:v>
                </c:pt>
                <c:pt idx="293">
                  <c:v>3484</c:v>
                </c:pt>
                <c:pt idx="294">
                  <c:v>3485</c:v>
                </c:pt>
                <c:pt idx="295">
                  <c:v>3486</c:v>
                </c:pt>
                <c:pt idx="296">
                  <c:v>3487</c:v>
                </c:pt>
                <c:pt idx="297">
                  <c:v>3488</c:v>
                </c:pt>
                <c:pt idx="298">
                  <c:v>3489</c:v>
                </c:pt>
                <c:pt idx="299">
                  <c:v>3490</c:v>
                </c:pt>
                <c:pt idx="300">
                  <c:v>3491</c:v>
                </c:pt>
                <c:pt idx="301">
                  <c:v>3492</c:v>
                </c:pt>
                <c:pt idx="302">
                  <c:v>3493</c:v>
                </c:pt>
                <c:pt idx="303">
                  <c:v>3494</c:v>
                </c:pt>
                <c:pt idx="304">
                  <c:v>3495</c:v>
                </c:pt>
                <c:pt idx="305">
                  <c:v>3496</c:v>
                </c:pt>
                <c:pt idx="306">
                  <c:v>3497</c:v>
                </c:pt>
                <c:pt idx="307">
                  <c:v>3498</c:v>
                </c:pt>
                <c:pt idx="308">
                  <c:v>3499</c:v>
                </c:pt>
                <c:pt idx="309">
                  <c:v>3500</c:v>
                </c:pt>
                <c:pt idx="310">
                  <c:v>3501</c:v>
                </c:pt>
                <c:pt idx="311">
                  <c:v>3502</c:v>
                </c:pt>
                <c:pt idx="312">
                  <c:v>3503</c:v>
                </c:pt>
                <c:pt idx="313">
                  <c:v>3504</c:v>
                </c:pt>
                <c:pt idx="314">
                  <c:v>3505</c:v>
                </c:pt>
                <c:pt idx="315">
                  <c:v>3506</c:v>
                </c:pt>
                <c:pt idx="316">
                  <c:v>3507</c:v>
                </c:pt>
                <c:pt idx="317">
                  <c:v>3508</c:v>
                </c:pt>
                <c:pt idx="318">
                  <c:v>3509</c:v>
                </c:pt>
                <c:pt idx="319">
                  <c:v>3510</c:v>
                </c:pt>
                <c:pt idx="320">
                  <c:v>3511</c:v>
                </c:pt>
                <c:pt idx="321">
                  <c:v>3512</c:v>
                </c:pt>
                <c:pt idx="322">
                  <c:v>3513</c:v>
                </c:pt>
                <c:pt idx="323">
                  <c:v>3514</c:v>
                </c:pt>
                <c:pt idx="324">
                  <c:v>3515</c:v>
                </c:pt>
                <c:pt idx="325">
                  <c:v>3516</c:v>
                </c:pt>
                <c:pt idx="326">
                  <c:v>3517</c:v>
                </c:pt>
                <c:pt idx="327">
                  <c:v>3518</c:v>
                </c:pt>
                <c:pt idx="328">
                  <c:v>3519</c:v>
                </c:pt>
                <c:pt idx="329">
                  <c:v>3520</c:v>
                </c:pt>
                <c:pt idx="330">
                  <c:v>3521</c:v>
                </c:pt>
                <c:pt idx="331">
                  <c:v>3522</c:v>
                </c:pt>
                <c:pt idx="332">
                  <c:v>3523</c:v>
                </c:pt>
                <c:pt idx="333">
                  <c:v>3524</c:v>
                </c:pt>
                <c:pt idx="334">
                  <c:v>3525</c:v>
                </c:pt>
                <c:pt idx="335">
                  <c:v>3526</c:v>
                </c:pt>
                <c:pt idx="336">
                  <c:v>3527</c:v>
                </c:pt>
                <c:pt idx="337">
                  <c:v>3528</c:v>
                </c:pt>
                <c:pt idx="338">
                  <c:v>3529</c:v>
                </c:pt>
                <c:pt idx="339">
                  <c:v>3530</c:v>
                </c:pt>
                <c:pt idx="340">
                  <c:v>3531</c:v>
                </c:pt>
                <c:pt idx="341">
                  <c:v>3532</c:v>
                </c:pt>
                <c:pt idx="342">
                  <c:v>3533</c:v>
                </c:pt>
                <c:pt idx="343">
                  <c:v>3534</c:v>
                </c:pt>
                <c:pt idx="344">
                  <c:v>3535</c:v>
                </c:pt>
                <c:pt idx="345">
                  <c:v>3536</c:v>
                </c:pt>
                <c:pt idx="346">
                  <c:v>3537</c:v>
                </c:pt>
                <c:pt idx="347">
                  <c:v>3538</c:v>
                </c:pt>
                <c:pt idx="348">
                  <c:v>3539</c:v>
                </c:pt>
                <c:pt idx="349">
                  <c:v>3540</c:v>
                </c:pt>
                <c:pt idx="350">
                  <c:v>3541</c:v>
                </c:pt>
                <c:pt idx="351">
                  <c:v>3542</c:v>
                </c:pt>
                <c:pt idx="352">
                  <c:v>3543</c:v>
                </c:pt>
                <c:pt idx="353">
                  <c:v>3544</c:v>
                </c:pt>
                <c:pt idx="354">
                  <c:v>3545</c:v>
                </c:pt>
                <c:pt idx="355">
                  <c:v>3546</c:v>
                </c:pt>
                <c:pt idx="356">
                  <c:v>3547</c:v>
                </c:pt>
                <c:pt idx="357">
                  <c:v>3548</c:v>
                </c:pt>
                <c:pt idx="358">
                  <c:v>3549</c:v>
                </c:pt>
                <c:pt idx="359">
                  <c:v>3550</c:v>
                </c:pt>
                <c:pt idx="360">
                  <c:v>3551</c:v>
                </c:pt>
                <c:pt idx="361">
                  <c:v>3552</c:v>
                </c:pt>
                <c:pt idx="362">
                  <c:v>3553</c:v>
                </c:pt>
                <c:pt idx="363">
                  <c:v>3554</c:v>
                </c:pt>
                <c:pt idx="364">
                  <c:v>3555</c:v>
                </c:pt>
                <c:pt idx="365">
                  <c:v>3556</c:v>
                </c:pt>
                <c:pt idx="366">
                  <c:v>3557</c:v>
                </c:pt>
                <c:pt idx="367">
                  <c:v>3558</c:v>
                </c:pt>
                <c:pt idx="368">
                  <c:v>3559</c:v>
                </c:pt>
                <c:pt idx="369">
                  <c:v>3560</c:v>
                </c:pt>
                <c:pt idx="370">
                  <c:v>3561</c:v>
                </c:pt>
                <c:pt idx="371">
                  <c:v>3562</c:v>
                </c:pt>
                <c:pt idx="372">
                  <c:v>3563</c:v>
                </c:pt>
                <c:pt idx="373">
                  <c:v>3564</c:v>
                </c:pt>
                <c:pt idx="374">
                  <c:v>3565</c:v>
                </c:pt>
                <c:pt idx="375">
                  <c:v>3566</c:v>
                </c:pt>
                <c:pt idx="376">
                  <c:v>3567</c:v>
                </c:pt>
                <c:pt idx="377">
                  <c:v>3568</c:v>
                </c:pt>
                <c:pt idx="378">
                  <c:v>3569</c:v>
                </c:pt>
                <c:pt idx="379">
                  <c:v>3570</c:v>
                </c:pt>
                <c:pt idx="380">
                  <c:v>3571</c:v>
                </c:pt>
                <c:pt idx="381">
                  <c:v>3572</c:v>
                </c:pt>
                <c:pt idx="382">
                  <c:v>3573</c:v>
                </c:pt>
                <c:pt idx="383">
                  <c:v>3574</c:v>
                </c:pt>
                <c:pt idx="384">
                  <c:v>3575</c:v>
                </c:pt>
                <c:pt idx="385">
                  <c:v>3576</c:v>
                </c:pt>
                <c:pt idx="386">
                  <c:v>3577</c:v>
                </c:pt>
                <c:pt idx="387">
                  <c:v>3578</c:v>
                </c:pt>
                <c:pt idx="388">
                  <c:v>3579</c:v>
                </c:pt>
                <c:pt idx="389">
                  <c:v>3580</c:v>
                </c:pt>
                <c:pt idx="390">
                  <c:v>3581</c:v>
                </c:pt>
                <c:pt idx="391">
                  <c:v>3582</c:v>
                </c:pt>
                <c:pt idx="392">
                  <c:v>3583</c:v>
                </c:pt>
                <c:pt idx="393">
                  <c:v>3584</c:v>
                </c:pt>
                <c:pt idx="394">
                  <c:v>3585</c:v>
                </c:pt>
                <c:pt idx="395">
                  <c:v>3586</c:v>
                </c:pt>
                <c:pt idx="396">
                  <c:v>3587</c:v>
                </c:pt>
                <c:pt idx="397">
                  <c:v>3588</c:v>
                </c:pt>
                <c:pt idx="398">
                  <c:v>3589</c:v>
                </c:pt>
                <c:pt idx="399">
                  <c:v>3590</c:v>
                </c:pt>
                <c:pt idx="400">
                  <c:v>3591</c:v>
                </c:pt>
                <c:pt idx="401">
                  <c:v>3592</c:v>
                </c:pt>
                <c:pt idx="402">
                  <c:v>3593</c:v>
                </c:pt>
                <c:pt idx="403">
                  <c:v>3594</c:v>
                </c:pt>
                <c:pt idx="404">
                  <c:v>3595</c:v>
                </c:pt>
                <c:pt idx="405">
                  <c:v>3596</c:v>
                </c:pt>
                <c:pt idx="406">
                  <c:v>3597</c:v>
                </c:pt>
                <c:pt idx="407">
                  <c:v>3598</c:v>
                </c:pt>
                <c:pt idx="408">
                  <c:v>3599</c:v>
                </c:pt>
                <c:pt idx="409">
                  <c:v>3600</c:v>
                </c:pt>
                <c:pt idx="410">
                  <c:v>3601</c:v>
                </c:pt>
                <c:pt idx="411">
                  <c:v>3602</c:v>
                </c:pt>
                <c:pt idx="412">
                  <c:v>3603</c:v>
                </c:pt>
                <c:pt idx="413">
                  <c:v>3604</c:v>
                </c:pt>
                <c:pt idx="414">
                  <c:v>3605</c:v>
                </c:pt>
                <c:pt idx="415">
                  <c:v>3606</c:v>
                </c:pt>
                <c:pt idx="416">
                  <c:v>3607</c:v>
                </c:pt>
                <c:pt idx="417">
                  <c:v>3608</c:v>
                </c:pt>
                <c:pt idx="418">
                  <c:v>3609</c:v>
                </c:pt>
                <c:pt idx="419">
                  <c:v>3610</c:v>
                </c:pt>
                <c:pt idx="420">
                  <c:v>3611</c:v>
                </c:pt>
                <c:pt idx="421">
                  <c:v>3612</c:v>
                </c:pt>
                <c:pt idx="422">
                  <c:v>3613</c:v>
                </c:pt>
                <c:pt idx="423">
                  <c:v>3614</c:v>
                </c:pt>
                <c:pt idx="424">
                  <c:v>3615</c:v>
                </c:pt>
                <c:pt idx="425">
                  <c:v>3616</c:v>
                </c:pt>
                <c:pt idx="426">
                  <c:v>3617</c:v>
                </c:pt>
                <c:pt idx="427">
                  <c:v>3618</c:v>
                </c:pt>
                <c:pt idx="428">
                  <c:v>3619</c:v>
                </c:pt>
                <c:pt idx="429">
                  <c:v>3620</c:v>
                </c:pt>
              </c:numCache>
            </c:numRef>
          </c:xVal>
          <c:yVal>
            <c:numRef>
              <c:f>Graph!$B$3181:$B$3608</c:f>
              <c:numCache>
                <c:formatCode>General</c:formatCode>
                <c:ptCount val="4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3-4D10-B801-9EA2E04A8A6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Graph!$A$3180:$A$3609</c:f>
              <c:numCache>
                <c:formatCode>General</c:formatCode>
                <c:ptCount val="430"/>
                <c:pt idx="0">
                  <c:v>3191</c:v>
                </c:pt>
                <c:pt idx="1">
                  <c:v>3192</c:v>
                </c:pt>
                <c:pt idx="2">
                  <c:v>3193</c:v>
                </c:pt>
                <c:pt idx="3">
                  <c:v>3194</c:v>
                </c:pt>
                <c:pt idx="4">
                  <c:v>3195</c:v>
                </c:pt>
                <c:pt idx="5">
                  <c:v>3196</c:v>
                </c:pt>
                <c:pt idx="6">
                  <c:v>3197</c:v>
                </c:pt>
                <c:pt idx="7">
                  <c:v>3198</c:v>
                </c:pt>
                <c:pt idx="8">
                  <c:v>3199</c:v>
                </c:pt>
                <c:pt idx="9">
                  <c:v>3200</c:v>
                </c:pt>
                <c:pt idx="10">
                  <c:v>3201</c:v>
                </c:pt>
                <c:pt idx="11">
                  <c:v>3202</c:v>
                </c:pt>
                <c:pt idx="12">
                  <c:v>3203</c:v>
                </c:pt>
                <c:pt idx="13">
                  <c:v>3204</c:v>
                </c:pt>
                <c:pt idx="14">
                  <c:v>3205</c:v>
                </c:pt>
                <c:pt idx="15">
                  <c:v>3206</c:v>
                </c:pt>
                <c:pt idx="16">
                  <c:v>3207</c:v>
                </c:pt>
                <c:pt idx="17">
                  <c:v>3208</c:v>
                </c:pt>
                <c:pt idx="18">
                  <c:v>3209</c:v>
                </c:pt>
                <c:pt idx="19">
                  <c:v>3210</c:v>
                </c:pt>
                <c:pt idx="20">
                  <c:v>3211</c:v>
                </c:pt>
                <c:pt idx="21">
                  <c:v>3212</c:v>
                </c:pt>
                <c:pt idx="22">
                  <c:v>3213</c:v>
                </c:pt>
                <c:pt idx="23">
                  <c:v>3214</c:v>
                </c:pt>
                <c:pt idx="24">
                  <c:v>3215</c:v>
                </c:pt>
                <c:pt idx="25">
                  <c:v>3216</c:v>
                </c:pt>
                <c:pt idx="26">
                  <c:v>3217</c:v>
                </c:pt>
                <c:pt idx="27">
                  <c:v>3218</c:v>
                </c:pt>
                <c:pt idx="28">
                  <c:v>3219</c:v>
                </c:pt>
                <c:pt idx="29">
                  <c:v>3220</c:v>
                </c:pt>
                <c:pt idx="30">
                  <c:v>3221</c:v>
                </c:pt>
                <c:pt idx="31">
                  <c:v>3222</c:v>
                </c:pt>
                <c:pt idx="32">
                  <c:v>3223</c:v>
                </c:pt>
                <c:pt idx="33">
                  <c:v>3224</c:v>
                </c:pt>
                <c:pt idx="34">
                  <c:v>3225</c:v>
                </c:pt>
                <c:pt idx="35">
                  <c:v>3226</c:v>
                </c:pt>
                <c:pt idx="36">
                  <c:v>3227</c:v>
                </c:pt>
                <c:pt idx="37">
                  <c:v>3228</c:v>
                </c:pt>
                <c:pt idx="38">
                  <c:v>3229</c:v>
                </c:pt>
                <c:pt idx="39">
                  <c:v>3230</c:v>
                </c:pt>
                <c:pt idx="40">
                  <c:v>3231</c:v>
                </c:pt>
                <c:pt idx="41">
                  <c:v>3232</c:v>
                </c:pt>
                <c:pt idx="42">
                  <c:v>3233</c:v>
                </c:pt>
                <c:pt idx="43">
                  <c:v>3234</c:v>
                </c:pt>
                <c:pt idx="44">
                  <c:v>3235</c:v>
                </c:pt>
                <c:pt idx="45">
                  <c:v>3236</c:v>
                </c:pt>
                <c:pt idx="46">
                  <c:v>3237</c:v>
                </c:pt>
                <c:pt idx="47">
                  <c:v>3238</c:v>
                </c:pt>
                <c:pt idx="48">
                  <c:v>3239</c:v>
                </c:pt>
                <c:pt idx="49">
                  <c:v>3240</c:v>
                </c:pt>
                <c:pt idx="50">
                  <c:v>3241</c:v>
                </c:pt>
                <c:pt idx="51">
                  <c:v>3242</c:v>
                </c:pt>
                <c:pt idx="52">
                  <c:v>3243</c:v>
                </c:pt>
                <c:pt idx="53">
                  <c:v>3244</c:v>
                </c:pt>
                <c:pt idx="54">
                  <c:v>3245</c:v>
                </c:pt>
                <c:pt idx="55">
                  <c:v>3246</c:v>
                </c:pt>
                <c:pt idx="56">
                  <c:v>3247</c:v>
                </c:pt>
                <c:pt idx="57">
                  <c:v>3248</c:v>
                </c:pt>
                <c:pt idx="58">
                  <c:v>3249</c:v>
                </c:pt>
                <c:pt idx="59">
                  <c:v>3250</c:v>
                </c:pt>
                <c:pt idx="60">
                  <c:v>3251</c:v>
                </c:pt>
                <c:pt idx="61">
                  <c:v>3252</c:v>
                </c:pt>
                <c:pt idx="62">
                  <c:v>3253</c:v>
                </c:pt>
                <c:pt idx="63">
                  <c:v>3254</c:v>
                </c:pt>
                <c:pt idx="64">
                  <c:v>3255</c:v>
                </c:pt>
                <c:pt idx="65">
                  <c:v>3256</c:v>
                </c:pt>
                <c:pt idx="66">
                  <c:v>3257</c:v>
                </c:pt>
                <c:pt idx="67">
                  <c:v>3258</c:v>
                </c:pt>
                <c:pt idx="68">
                  <c:v>3259</c:v>
                </c:pt>
                <c:pt idx="69">
                  <c:v>3260</c:v>
                </c:pt>
                <c:pt idx="70">
                  <c:v>3261</c:v>
                </c:pt>
                <c:pt idx="71">
                  <c:v>3262</c:v>
                </c:pt>
                <c:pt idx="72">
                  <c:v>3263</c:v>
                </c:pt>
                <c:pt idx="73">
                  <c:v>3264</c:v>
                </c:pt>
                <c:pt idx="74">
                  <c:v>3265</c:v>
                </c:pt>
                <c:pt idx="75">
                  <c:v>3266</c:v>
                </c:pt>
                <c:pt idx="76">
                  <c:v>3267</c:v>
                </c:pt>
                <c:pt idx="77">
                  <c:v>3268</c:v>
                </c:pt>
                <c:pt idx="78">
                  <c:v>3269</c:v>
                </c:pt>
                <c:pt idx="79">
                  <c:v>3270</c:v>
                </c:pt>
                <c:pt idx="80">
                  <c:v>3271</c:v>
                </c:pt>
                <c:pt idx="81">
                  <c:v>3272</c:v>
                </c:pt>
                <c:pt idx="82">
                  <c:v>3273</c:v>
                </c:pt>
                <c:pt idx="83">
                  <c:v>3274</c:v>
                </c:pt>
                <c:pt idx="84">
                  <c:v>3275</c:v>
                </c:pt>
                <c:pt idx="85">
                  <c:v>3276</c:v>
                </c:pt>
                <c:pt idx="86">
                  <c:v>3277</c:v>
                </c:pt>
                <c:pt idx="87">
                  <c:v>3278</c:v>
                </c:pt>
                <c:pt idx="88">
                  <c:v>3279</c:v>
                </c:pt>
                <c:pt idx="89">
                  <c:v>3280</c:v>
                </c:pt>
                <c:pt idx="90">
                  <c:v>3281</c:v>
                </c:pt>
                <c:pt idx="91">
                  <c:v>3282</c:v>
                </c:pt>
                <c:pt idx="92">
                  <c:v>3283</c:v>
                </c:pt>
                <c:pt idx="93">
                  <c:v>3284</c:v>
                </c:pt>
                <c:pt idx="94">
                  <c:v>3285</c:v>
                </c:pt>
                <c:pt idx="95">
                  <c:v>3286</c:v>
                </c:pt>
                <c:pt idx="96">
                  <c:v>3287</c:v>
                </c:pt>
                <c:pt idx="97">
                  <c:v>3288</c:v>
                </c:pt>
                <c:pt idx="98">
                  <c:v>3289</c:v>
                </c:pt>
                <c:pt idx="99">
                  <c:v>3290</c:v>
                </c:pt>
                <c:pt idx="100">
                  <c:v>3291</c:v>
                </c:pt>
                <c:pt idx="101">
                  <c:v>3292</c:v>
                </c:pt>
                <c:pt idx="102">
                  <c:v>3293</c:v>
                </c:pt>
                <c:pt idx="103">
                  <c:v>3294</c:v>
                </c:pt>
                <c:pt idx="104">
                  <c:v>3295</c:v>
                </c:pt>
                <c:pt idx="105">
                  <c:v>3296</c:v>
                </c:pt>
                <c:pt idx="106">
                  <c:v>3297</c:v>
                </c:pt>
                <c:pt idx="107">
                  <c:v>3298</c:v>
                </c:pt>
                <c:pt idx="108">
                  <c:v>3299</c:v>
                </c:pt>
                <c:pt idx="109">
                  <c:v>3300</c:v>
                </c:pt>
                <c:pt idx="110">
                  <c:v>3301</c:v>
                </c:pt>
                <c:pt idx="111">
                  <c:v>3302</c:v>
                </c:pt>
                <c:pt idx="112">
                  <c:v>3303</c:v>
                </c:pt>
                <c:pt idx="113">
                  <c:v>3304</c:v>
                </c:pt>
                <c:pt idx="114">
                  <c:v>3305</c:v>
                </c:pt>
                <c:pt idx="115">
                  <c:v>3306</c:v>
                </c:pt>
                <c:pt idx="116">
                  <c:v>3307</c:v>
                </c:pt>
                <c:pt idx="117">
                  <c:v>3308</c:v>
                </c:pt>
                <c:pt idx="118">
                  <c:v>3309</c:v>
                </c:pt>
                <c:pt idx="119">
                  <c:v>3310</c:v>
                </c:pt>
                <c:pt idx="120">
                  <c:v>3311</c:v>
                </c:pt>
                <c:pt idx="121">
                  <c:v>3312</c:v>
                </c:pt>
                <c:pt idx="122">
                  <c:v>3313</c:v>
                </c:pt>
                <c:pt idx="123">
                  <c:v>3314</c:v>
                </c:pt>
                <c:pt idx="124">
                  <c:v>3315</c:v>
                </c:pt>
                <c:pt idx="125">
                  <c:v>3316</c:v>
                </c:pt>
                <c:pt idx="126">
                  <c:v>3317</c:v>
                </c:pt>
                <c:pt idx="127">
                  <c:v>3318</c:v>
                </c:pt>
                <c:pt idx="128">
                  <c:v>3319</c:v>
                </c:pt>
                <c:pt idx="129">
                  <c:v>3320</c:v>
                </c:pt>
                <c:pt idx="130">
                  <c:v>3321</c:v>
                </c:pt>
                <c:pt idx="131">
                  <c:v>3322</c:v>
                </c:pt>
                <c:pt idx="132">
                  <c:v>3323</c:v>
                </c:pt>
                <c:pt idx="133">
                  <c:v>3324</c:v>
                </c:pt>
                <c:pt idx="134">
                  <c:v>3325</c:v>
                </c:pt>
                <c:pt idx="135">
                  <c:v>3326</c:v>
                </c:pt>
                <c:pt idx="136">
                  <c:v>3327</c:v>
                </c:pt>
                <c:pt idx="137">
                  <c:v>3328</c:v>
                </c:pt>
                <c:pt idx="138">
                  <c:v>3329</c:v>
                </c:pt>
                <c:pt idx="139">
                  <c:v>3330</c:v>
                </c:pt>
                <c:pt idx="140">
                  <c:v>3331</c:v>
                </c:pt>
                <c:pt idx="141">
                  <c:v>3332</c:v>
                </c:pt>
                <c:pt idx="142">
                  <c:v>3333</c:v>
                </c:pt>
                <c:pt idx="143">
                  <c:v>3334</c:v>
                </c:pt>
                <c:pt idx="144">
                  <c:v>3335</c:v>
                </c:pt>
                <c:pt idx="145">
                  <c:v>3336</c:v>
                </c:pt>
                <c:pt idx="146">
                  <c:v>3337</c:v>
                </c:pt>
                <c:pt idx="147">
                  <c:v>3338</c:v>
                </c:pt>
                <c:pt idx="148">
                  <c:v>3339</c:v>
                </c:pt>
                <c:pt idx="149">
                  <c:v>3340</c:v>
                </c:pt>
                <c:pt idx="150">
                  <c:v>3341</c:v>
                </c:pt>
                <c:pt idx="151">
                  <c:v>3342</c:v>
                </c:pt>
                <c:pt idx="152">
                  <c:v>3343</c:v>
                </c:pt>
                <c:pt idx="153">
                  <c:v>3344</c:v>
                </c:pt>
                <c:pt idx="154">
                  <c:v>3345</c:v>
                </c:pt>
                <c:pt idx="155">
                  <c:v>3346</c:v>
                </c:pt>
                <c:pt idx="156">
                  <c:v>3347</c:v>
                </c:pt>
                <c:pt idx="157">
                  <c:v>3348</c:v>
                </c:pt>
                <c:pt idx="158">
                  <c:v>3349</c:v>
                </c:pt>
                <c:pt idx="159">
                  <c:v>3350</c:v>
                </c:pt>
                <c:pt idx="160">
                  <c:v>3351</c:v>
                </c:pt>
                <c:pt idx="161">
                  <c:v>3352</c:v>
                </c:pt>
                <c:pt idx="162">
                  <c:v>3353</c:v>
                </c:pt>
                <c:pt idx="163">
                  <c:v>3354</c:v>
                </c:pt>
                <c:pt idx="164">
                  <c:v>3355</c:v>
                </c:pt>
                <c:pt idx="165">
                  <c:v>3356</c:v>
                </c:pt>
                <c:pt idx="166">
                  <c:v>3357</c:v>
                </c:pt>
                <c:pt idx="167">
                  <c:v>3358</c:v>
                </c:pt>
                <c:pt idx="168">
                  <c:v>3359</c:v>
                </c:pt>
                <c:pt idx="169">
                  <c:v>3360</c:v>
                </c:pt>
                <c:pt idx="170">
                  <c:v>3361</c:v>
                </c:pt>
                <c:pt idx="171">
                  <c:v>3362</c:v>
                </c:pt>
                <c:pt idx="172">
                  <c:v>3363</c:v>
                </c:pt>
                <c:pt idx="173">
                  <c:v>3364</c:v>
                </c:pt>
                <c:pt idx="174">
                  <c:v>3365</c:v>
                </c:pt>
                <c:pt idx="175">
                  <c:v>3366</c:v>
                </c:pt>
                <c:pt idx="176">
                  <c:v>3367</c:v>
                </c:pt>
                <c:pt idx="177">
                  <c:v>3368</c:v>
                </c:pt>
                <c:pt idx="178">
                  <c:v>3369</c:v>
                </c:pt>
                <c:pt idx="179">
                  <c:v>3370</c:v>
                </c:pt>
                <c:pt idx="180">
                  <c:v>3371</c:v>
                </c:pt>
                <c:pt idx="181">
                  <c:v>3372</c:v>
                </c:pt>
                <c:pt idx="182">
                  <c:v>3373</c:v>
                </c:pt>
                <c:pt idx="183">
                  <c:v>3374</c:v>
                </c:pt>
                <c:pt idx="184">
                  <c:v>3375</c:v>
                </c:pt>
                <c:pt idx="185">
                  <c:v>3376</c:v>
                </c:pt>
                <c:pt idx="186">
                  <c:v>3377</c:v>
                </c:pt>
                <c:pt idx="187">
                  <c:v>3378</c:v>
                </c:pt>
                <c:pt idx="188">
                  <c:v>3379</c:v>
                </c:pt>
                <c:pt idx="189">
                  <c:v>3380</c:v>
                </c:pt>
                <c:pt idx="190">
                  <c:v>3381</c:v>
                </c:pt>
                <c:pt idx="191">
                  <c:v>3382</c:v>
                </c:pt>
                <c:pt idx="192">
                  <c:v>3383</c:v>
                </c:pt>
                <c:pt idx="193">
                  <c:v>3384</c:v>
                </c:pt>
                <c:pt idx="194">
                  <c:v>3385</c:v>
                </c:pt>
                <c:pt idx="195">
                  <c:v>3386</c:v>
                </c:pt>
                <c:pt idx="196">
                  <c:v>3387</c:v>
                </c:pt>
                <c:pt idx="197">
                  <c:v>3388</c:v>
                </c:pt>
                <c:pt idx="198">
                  <c:v>3389</c:v>
                </c:pt>
                <c:pt idx="199">
                  <c:v>3390</c:v>
                </c:pt>
                <c:pt idx="200">
                  <c:v>3391</c:v>
                </c:pt>
                <c:pt idx="201">
                  <c:v>3392</c:v>
                </c:pt>
                <c:pt idx="202">
                  <c:v>3393</c:v>
                </c:pt>
                <c:pt idx="203">
                  <c:v>3394</c:v>
                </c:pt>
                <c:pt idx="204">
                  <c:v>3395</c:v>
                </c:pt>
                <c:pt idx="205">
                  <c:v>3396</c:v>
                </c:pt>
                <c:pt idx="206">
                  <c:v>3397</c:v>
                </c:pt>
                <c:pt idx="207">
                  <c:v>3398</c:v>
                </c:pt>
                <c:pt idx="208">
                  <c:v>3399</c:v>
                </c:pt>
                <c:pt idx="209">
                  <c:v>3400</c:v>
                </c:pt>
                <c:pt idx="210">
                  <c:v>3401</c:v>
                </c:pt>
                <c:pt idx="211">
                  <c:v>3402</c:v>
                </c:pt>
                <c:pt idx="212">
                  <c:v>3403</c:v>
                </c:pt>
                <c:pt idx="213">
                  <c:v>3404</c:v>
                </c:pt>
                <c:pt idx="214">
                  <c:v>3405</c:v>
                </c:pt>
                <c:pt idx="215">
                  <c:v>3406</c:v>
                </c:pt>
                <c:pt idx="216">
                  <c:v>3407</c:v>
                </c:pt>
                <c:pt idx="217">
                  <c:v>3408</c:v>
                </c:pt>
                <c:pt idx="218">
                  <c:v>3409</c:v>
                </c:pt>
                <c:pt idx="219">
                  <c:v>3410</c:v>
                </c:pt>
                <c:pt idx="220">
                  <c:v>3411</c:v>
                </c:pt>
                <c:pt idx="221">
                  <c:v>3412</c:v>
                </c:pt>
                <c:pt idx="222">
                  <c:v>3413</c:v>
                </c:pt>
                <c:pt idx="223">
                  <c:v>3414</c:v>
                </c:pt>
                <c:pt idx="224">
                  <c:v>3415</c:v>
                </c:pt>
                <c:pt idx="225">
                  <c:v>3416</c:v>
                </c:pt>
                <c:pt idx="226">
                  <c:v>3417</c:v>
                </c:pt>
                <c:pt idx="227">
                  <c:v>3418</c:v>
                </c:pt>
                <c:pt idx="228">
                  <c:v>3419</c:v>
                </c:pt>
                <c:pt idx="229">
                  <c:v>3420</c:v>
                </c:pt>
                <c:pt idx="230">
                  <c:v>3421</c:v>
                </c:pt>
                <c:pt idx="231">
                  <c:v>3422</c:v>
                </c:pt>
                <c:pt idx="232">
                  <c:v>3423</c:v>
                </c:pt>
                <c:pt idx="233">
                  <c:v>3424</c:v>
                </c:pt>
                <c:pt idx="234">
                  <c:v>3425</c:v>
                </c:pt>
                <c:pt idx="235">
                  <c:v>3426</c:v>
                </c:pt>
                <c:pt idx="236">
                  <c:v>3427</c:v>
                </c:pt>
                <c:pt idx="237">
                  <c:v>3428</c:v>
                </c:pt>
                <c:pt idx="238">
                  <c:v>3429</c:v>
                </c:pt>
                <c:pt idx="239">
                  <c:v>3430</c:v>
                </c:pt>
                <c:pt idx="240">
                  <c:v>3431</c:v>
                </c:pt>
                <c:pt idx="241">
                  <c:v>3432</c:v>
                </c:pt>
                <c:pt idx="242">
                  <c:v>3433</c:v>
                </c:pt>
                <c:pt idx="243">
                  <c:v>3434</c:v>
                </c:pt>
                <c:pt idx="244">
                  <c:v>3435</c:v>
                </c:pt>
                <c:pt idx="245">
                  <c:v>3436</c:v>
                </c:pt>
                <c:pt idx="246">
                  <c:v>3437</c:v>
                </c:pt>
                <c:pt idx="247">
                  <c:v>3438</c:v>
                </c:pt>
                <c:pt idx="248">
                  <c:v>3439</c:v>
                </c:pt>
                <c:pt idx="249">
                  <c:v>3440</c:v>
                </c:pt>
                <c:pt idx="250">
                  <c:v>3441</c:v>
                </c:pt>
                <c:pt idx="251">
                  <c:v>3442</c:v>
                </c:pt>
                <c:pt idx="252">
                  <c:v>3443</c:v>
                </c:pt>
                <c:pt idx="253">
                  <c:v>3444</c:v>
                </c:pt>
                <c:pt idx="254">
                  <c:v>3445</c:v>
                </c:pt>
                <c:pt idx="255">
                  <c:v>3446</c:v>
                </c:pt>
                <c:pt idx="256">
                  <c:v>3447</c:v>
                </c:pt>
                <c:pt idx="257">
                  <c:v>3448</c:v>
                </c:pt>
                <c:pt idx="258">
                  <c:v>3449</c:v>
                </c:pt>
                <c:pt idx="259">
                  <c:v>3450</c:v>
                </c:pt>
                <c:pt idx="260">
                  <c:v>3451</c:v>
                </c:pt>
                <c:pt idx="261">
                  <c:v>3452</c:v>
                </c:pt>
                <c:pt idx="262">
                  <c:v>3453</c:v>
                </c:pt>
                <c:pt idx="263">
                  <c:v>3454</c:v>
                </c:pt>
                <c:pt idx="264">
                  <c:v>3455</c:v>
                </c:pt>
                <c:pt idx="265">
                  <c:v>3456</c:v>
                </c:pt>
                <c:pt idx="266">
                  <c:v>3457</c:v>
                </c:pt>
                <c:pt idx="267">
                  <c:v>3458</c:v>
                </c:pt>
                <c:pt idx="268">
                  <c:v>3459</c:v>
                </c:pt>
                <c:pt idx="269">
                  <c:v>3460</c:v>
                </c:pt>
                <c:pt idx="270">
                  <c:v>3461</c:v>
                </c:pt>
                <c:pt idx="271">
                  <c:v>3462</c:v>
                </c:pt>
                <c:pt idx="272">
                  <c:v>3463</c:v>
                </c:pt>
                <c:pt idx="273">
                  <c:v>3464</c:v>
                </c:pt>
                <c:pt idx="274">
                  <c:v>3465</c:v>
                </c:pt>
                <c:pt idx="275">
                  <c:v>3466</c:v>
                </c:pt>
                <c:pt idx="276">
                  <c:v>3467</c:v>
                </c:pt>
                <c:pt idx="277">
                  <c:v>3468</c:v>
                </c:pt>
                <c:pt idx="278">
                  <c:v>3469</c:v>
                </c:pt>
                <c:pt idx="279">
                  <c:v>3470</c:v>
                </c:pt>
                <c:pt idx="280">
                  <c:v>3471</c:v>
                </c:pt>
                <c:pt idx="281">
                  <c:v>3472</c:v>
                </c:pt>
                <c:pt idx="282">
                  <c:v>3473</c:v>
                </c:pt>
                <c:pt idx="283">
                  <c:v>3474</c:v>
                </c:pt>
                <c:pt idx="284">
                  <c:v>3475</c:v>
                </c:pt>
                <c:pt idx="285">
                  <c:v>3476</c:v>
                </c:pt>
                <c:pt idx="286">
                  <c:v>3477</c:v>
                </c:pt>
                <c:pt idx="287">
                  <c:v>3478</c:v>
                </c:pt>
                <c:pt idx="288">
                  <c:v>3479</c:v>
                </c:pt>
                <c:pt idx="289">
                  <c:v>3480</c:v>
                </c:pt>
                <c:pt idx="290">
                  <c:v>3481</c:v>
                </c:pt>
                <c:pt idx="291">
                  <c:v>3482</c:v>
                </c:pt>
                <c:pt idx="292">
                  <c:v>3483</c:v>
                </c:pt>
                <c:pt idx="293">
                  <c:v>3484</c:v>
                </c:pt>
                <c:pt idx="294">
                  <c:v>3485</c:v>
                </c:pt>
                <c:pt idx="295">
                  <c:v>3486</c:v>
                </c:pt>
                <c:pt idx="296">
                  <c:v>3487</c:v>
                </c:pt>
                <c:pt idx="297">
                  <c:v>3488</c:v>
                </c:pt>
                <c:pt idx="298">
                  <c:v>3489</c:v>
                </c:pt>
                <c:pt idx="299">
                  <c:v>3490</c:v>
                </c:pt>
                <c:pt idx="300">
                  <c:v>3491</c:v>
                </c:pt>
                <c:pt idx="301">
                  <c:v>3492</c:v>
                </c:pt>
                <c:pt idx="302">
                  <c:v>3493</c:v>
                </c:pt>
                <c:pt idx="303">
                  <c:v>3494</c:v>
                </c:pt>
                <c:pt idx="304">
                  <c:v>3495</c:v>
                </c:pt>
                <c:pt idx="305">
                  <c:v>3496</c:v>
                </c:pt>
                <c:pt idx="306">
                  <c:v>3497</c:v>
                </c:pt>
                <c:pt idx="307">
                  <c:v>3498</c:v>
                </c:pt>
                <c:pt idx="308">
                  <c:v>3499</c:v>
                </c:pt>
                <c:pt idx="309">
                  <c:v>3500</c:v>
                </c:pt>
                <c:pt idx="310">
                  <c:v>3501</c:v>
                </c:pt>
                <c:pt idx="311">
                  <c:v>3502</c:v>
                </c:pt>
                <c:pt idx="312">
                  <c:v>3503</c:v>
                </c:pt>
                <c:pt idx="313">
                  <c:v>3504</c:v>
                </c:pt>
                <c:pt idx="314">
                  <c:v>3505</c:v>
                </c:pt>
                <c:pt idx="315">
                  <c:v>3506</c:v>
                </c:pt>
                <c:pt idx="316">
                  <c:v>3507</c:v>
                </c:pt>
                <c:pt idx="317">
                  <c:v>3508</c:v>
                </c:pt>
                <c:pt idx="318">
                  <c:v>3509</c:v>
                </c:pt>
                <c:pt idx="319">
                  <c:v>3510</c:v>
                </c:pt>
                <c:pt idx="320">
                  <c:v>3511</c:v>
                </c:pt>
                <c:pt idx="321">
                  <c:v>3512</c:v>
                </c:pt>
                <c:pt idx="322">
                  <c:v>3513</c:v>
                </c:pt>
                <c:pt idx="323">
                  <c:v>3514</c:v>
                </c:pt>
                <c:pt idx="324">
                  <c:v>3515</c:v>
                </c:pt>
                <c:pt idx="325">
                  <c:v>3516</c:v>
                </c:pt>
                <c:pt idx="326">
                  <c:v>3517</c:v>
                </c:pt>
                <c:pt idx="327">
                  <c:v>3518</c:v>
                </c:pt>
                <c:pt idx="328">
                  <c:v>3519</c:v>
                </c:pt>
                <c:pt idx="329">
                  <c:v>3520</c:v>
                </c:pt>
                <c:pt idx="330">
                  <c:v>3521</c:v>
                </c:pt>
                <c:pt idx="331">
                  <c:v>3522</c:v>
                </c:pt>
                <c:pt idx="332">
                  <c:v>3523</c:v>
                </c:pt>
                <c:pt idx="333">
                  <c:v>3524</c:v>
                </c:pt>
                <c:pt idx="334">
                  <c:v>3525</c:v>
                </c:pt>
                <c:pt idx="335">
                  <c:v>3526</c:v>
                </c:pt>
                <c:pt idx="336">
                  <c:v>3527</c:v>
                </c:pt>
                <c:pt idx="337">
                  <c:v>3528</c:v>
                </c:pt>
                <c:pt idx="338">
                  <c:v>3529</c:v>
                </c:pt>
                <c:pt idx="339">
                  <c:v>3530</c:v>
                </c:pt>
                <c:pt idx="340">
                  <c:v>3531</c:v>
                </c:pt>
                <c:pt idx="341">
                  <c:v>3532</c:v>
                </c:pt>
                <c:pt idx="342">
                  <c:v>3533</c:v>
                </c:pt>
                <c:pt idx="343">
                  <c:v>3534</c:v>
                </c:pt>
                <c:pt idx="344">
                  <c:v>3535</c:v>
                </c:pt>
                <c:pt idx="345">
                  <c:v>3536</c:v>
                </c:pt>
                <c:pt idx="346">
                  <c:v>3537</c:v>
                </c:pt>
                <c:pt idx="347">
                  <c:v>3538</c:v>
                </c:pt>
                <c:pt idx="348">
                  <c:v>3539</c:v>
                </c:pt>
                <c:pt idx="349">
                  <c:v>3540</c:v>
                </c:pt>
                <c:pt idx="350">
                  <c:v>3541</c:v>
                </c:pt>
                <c:pt idx="351">
                  <c:v>3542</c:v>
                </c:pt>
                <c:pt idx="352">
                  <c:v>3543</c:v>
                </c:pt>
                <c:pt idx="353">
                  <c:v>3544</c:v>
                </c:pt>
                <c:pt idx="354">
                  <c:v>3545</c:v>
                </c:pt>
                <c:pt idx="355">
                  <c:v>3546</c:v>
                </c:pt>
                <c:pt idx="356">
                  <c:v>3547</c:v>
                </c:pt>
                <c:pt idx="357">
                  <c:v>3548</c:v>
                </c:pt>
                <c:pt idx="358">
                  <c:v>3549</c:v>
                </c:pt>
                <c:pt idx="359">
                  <c:v>3550</c:v>
                </c:pt>
                <c:pt idx="360">
                  <c:v>3551</c:v>
                </c:pt>
                <c:pt idx="361">
                  <c:v>3552</c:v>
                </c:pt>
                <c:pt idx="362">
                  <c:v>3553</c:v>
                </c:pt>
                <c:pt idx="363">
                  <c:v>3554</c:v>
                </c:pt>
                <c:pt idx="364">
                  <c:v>3555</c:v>
                </c:pt>
                <c:pt idx="365">
                  <c:v>3556</c:v>
                </c:pt>
                <c:pt idx="366">
                  <c:v>3557</c:v>
                </c:pt>
                <c:pt idx="367">
                  <c:v>3558</c:v>
                </c:pt>
                <c:pt idx="368">
                  <c:v>3559</c:v>
                </c:pt>
                <c:pt idx="369">
                  <c:v>3560</c:v>
                </c:pt>
                <c:pt idx="370">
                  <c:v>3561</c:v>
                </c:pt>
                <c:pt idx="371">
                  <c:v>3562</c:v>
                </c:pt>
                <c:pt idx="372">
                  <c:v>3563</c:v>
                </c:pt>
                <c:pt idx="373">
                  <c:v>3564</c:v>
                </c:pt>
                <c:pt idx="374">
                  <c:v>3565</c:v>
                </c:pt>
                <c:pt idx="375">
                  <c:v>3566</c:v>
                </c:pt>
                <c:pt idx="376">
                  <c:v>3567</c:v>
                </c:pt>
                <c:pt idx="377">
                  <c:v>3568</c:v>
                </c:pt>
                <c:pt idx="378">
                  <c:v>3569</c:v>
                </c:pt>
                <c:pt idx="379">
                  <c:v>3570</c:v>
                </c:pt>
                <c:pt idx="380">
                  <c:v>3571</c:v>
                </c:pt>
                <c:pt idx="381">
                  <c:v>3572</c:v>
                </c:pt>
                <c:pt idx="382">
                  <c:v>3573</c:v>
                </c:pt>
                <c:pt idx="383">
                  <c:v>3574</c:v>
                </c:pt>
                <c:pt idx="384">
                  <c:v>3575</c:v>
                </c:pt>
                <c:pt idx="385">
                  <c:v>3576</c:v>
                </c:pt>
                <c:pt idx="386">
                  <c:v>3577</c:v>
                </c:pt>
                <c:pt idx="387">
                  <c:v>3578</c:v>
                </c:pt>
                <c:pt idx="388">
                  <c:v>3579</c:v>
                </c:pt>
                <c:pt idx="389">
                  <c:v>3580</c:v>
                </c:pt>
                <c:pt idx="390">
                  <c:v>3581</c:v>
                </c:pt>
                <c:pt idx="391">
                  <c:v>3582</c:v>
                </c:pt>
                <c:pt idx="392">
                  <c:v>3583</c:v>
                </c:pt>
                <c:pt idx="393">
                  <c:v>3584</c:v>
                </c:pt>
                <c:pt idx="394">
                  <c:v>3585</c:v>
                </c:pt>
                <c:pt idx="395">
                  <c:v>3586</c:v>
                </c:pt>
                <c:pt idx="396">
                  <c:v>3587</c:v>
                </c:pt>
                <c:pt idx="397">
                  <c:v>3588</c:v>
                </c:pt>
                <c:pt idx="398">
                  <c:v>3589</c:v>
                </c:pt>
                <c:pt idx="399">
                  <c:v>3590</c:v>
                </c:pt>
                <c:pt idx="400">
                  <c:v>3591</c:v>
                </c:pt>
                <c:pt idx="401">
                  <c:v>3592</c:v>
                </c:pt>
                <c:pt idx="402">
                  <c:v>3593</c:v>
                </c:pt>
                <c:pt idx="403">
                  <c:v>3594</c:v>
                </c:pt>
                <c:pt idx="404">
                  <c:v>3595</c:v>
                </c:pt>
                <c:pt idx="405">
                  <c:v>3596</c:v>
                </c:pt>
                <c:pt idx="406">
                  <c:v>3597</c:v>
                </c:pt>
                <c:pt idx="407">
                  <c:v>3598</c:v>
                </c:pt>
                <c:pt idx="408">
                  <c:v>3599</c:v>
                </c:pt>
                <c:pt idx="409">
                  <c:v>3600</c:v>
                </c:pt>
                <c:pt idx="410">
                  <c:v>3601</c:v>
                </c:pt>
                <c:pt idx="411">
                  <c:v>3602</c:v>
                </c:pt>
                <c:pt idx="412">
                  <c:v>3603</c:v>
                </c:pt>
                <c:pt idx="413">
                  <c:v>3604</c:v>
                </c:pt>
                <c:pt idx="414">
                  <c:v>3605</c:v>
                </c:pt>
                <c:pt idx="415">
                  <c:v>3606</c:v>
                </c:pt>
                <c:pt idx="416">
                  <c:v>3607</c:v>
                </c:pt>
                <c:pt idx="417">
                  <c:v>3608</c:v>
                </c:pt>
                <c:pt idx="418">
                  <c:v>3609</c:v>
                </c:pt>
                <c:pt idx="419">
                  <c:v>3610</c:v>
                </c:pt>
                <c:pt idx="420">
                  <c:v>3611</c:v>
                </c:pt>
                <c:pt idx="421">
                  <c:v>3612</c:v>
                </c:pt>
                <c:pt idx="422">
                  <c:v>3613</c:v>
                </c:pt>
                <c:pt idx="423">
                  <c:v>3614</c:v>
                </c:pt>
                <c:pt idx="424">
                  <c:v>3615</c:v>
                </c:pt>
                <c:pt idx="425">
                  <c:v>3616</c:v>
                </c:pt>
                <c:pt idx="426">
                  <c:v>3617</c:v>
                </c:pt>
                <c:pt idx="427">
                  <c:v>3618</c:v>
                </c:pt>
                <c:pt idx="428">
                  <c:v>3619</c:v>
                </c:pt>
                <c:pt idx="429">
                  <c:v>3620</c:v>
                </c:pt>
              </c:numCache>
            </c:numRef>
          </c:xVal>
          <c:yVal>
            <c:numRef>
              <c:f>Graph!$C$3181:$C$3608</c:f>
              <c:numCache>
                <c:formatCode>General</c:formatCode>
                <c:ptCount val="428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D3-4D10-B801-9EA2E04A8A6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Graph!$A$3180:$A$3609</c:f>
              <c:numCache>
                <c:formatCode>General</c:formatCode>
                <c:ptCount val="430"/>
                <c:pt idx="0">
                  <c:v>3191</c:v>
                </c:pt>
                <c:pt idx="1">
                  <c:v>3192</c:v>
                </c:pt>
                <c:pt idx="2">
                  <c:v>3193</c:v>
                </c:pt>
                <c:pt idx="3">
                  <c:v>3194</c:v>
                </c:pt>
                <c:pt idx="4">
                  <c:v>3195</c:v>
                </c:pt>
                <c:pt idx="5">
                  <c:v>3196</c:v>
                </c:pt>
                <c:pt idx="6">
                  <c:v>3197</c:v>
                </c:pt>
                <c:pt idx="7">
                  <c:v>3198</c:v>
                </c:pt>
                <c:pt idx="8">
                  <c:v>3199</c:v>
                </c:pt>
                <c:pt idx="9">
                  <c:v>3200</c:v>
                </c:pt>
                <c:pt idx="10">
                  <c:v>3201</c:v>
                </c:pt>
                <c:pt idx="11">
                  <c:v>3202</c:v>
                </c:pt>
                <c:pt idx="12">
                  <c:v>3203</c:v>
                </c:pt>
                <c:pt idx="13">
                  <c:v>3204</c:v>
                </c:pt>
                <c:pt idx="14">
                  <c:v>3205</c:v>
                </c:pt>
                <c:pt idx="15">
                  <c:v>3206</c:v>
                </c:pt>
                <c:pt idx="16">
                  <c:v>3207</c:v>
                </c:pt>
                <c:pt idx="17">
                  <c:v>3208</c:v>
                </c:pt>
                <c:pt idx="18">
                  <c:v>3209</c:v>
                </c:pt>
                <c:pt idx="19">
                  <c:v>3210</c:v>
                </c:pt>
                <c:pt idx="20">
                  <c:v>3211</c:v>
                </c:pt>
                <c:pt idx="21">
                  <c:v>3212</c:v>
                </c:pt>
                <c:pt idx="22">
                  <c:v>3213</c:v>
                </c:pt>
                <c:pt idx="23">
                  <c:v>3214</c:v>
                </c:pt>
                <c:pt idx="24">
                  <c:v>3215</c:v>
                </c:pt>
                <c:pt idx="25">
                  <c:v>3216</c:v>
                </c:pt>
                <c:pt idx="26">
                  <c:v>3217</c:v>
                </c:pt>
                <c:pt idx="27">
                  <c:v>3218</c:v>
                </c:pt>
                <c:pt idx="28">
                  <c:v>3219</c:v>
                </c:pt>
                <c:pt idx="29">
                  <c:v>3220</c:v>
                </c:pt>
                <c:pt idx="30">
                  <c:v>3221</c:v>
                </c:pt>
                <c:pt idx="31">
                  <c:v>3222</c:v>
                </c:pt>
                <c:pt idx="32">
                  <c:v>3223</c:v>
                </c:pt>
                <c:pt idx="33">
                  <c:v>3224</c:v>
                </c:pt>
                <c:pt idx="34">
                  <c:v>3225</c:v>
                </c:pt>
                <c:pt idx="35">
                  <c:v>3226</c:v>
                </c:pt>
                <c:pt idx="36">
                  <c:v>3227</c:v>
                </c:pt>
                <c:pt idx="37">
                  <c:v>3228</c:v>
                </c:pt>
                <c:pt idx="38">
                  <c:v>3229</c:v>
                </c:pt>
                <c:pt idx="39">
                  <c:v>3230</c:v>
                </c:pt>
                <c:pt idx="40">
                  <c:v>3231</c:v>
                </c:pt>
                <c:pt idx="41">
                  <c:v>3232</c:v>
                </c:pt>
                <c:pt idx="42">
                  <c:v>3233</c:v>
                </c:pt>
                <c:pt idx="43">
                  <c:v>3234</c:v>
                </c:pt>
                <c:pt idx="44">
                  <c:v>3235</c:v>
                </c:pt>
                <c:pt idx="45">
                  <c:v>3236</c:v>
                </c:pt>
                <c:pt idx="46">
                  <c:v>3237</c:v>
                </c:pt>
                <c:pt idx="47">
                  <c:v>3238</c:v>
                </c:pt>
                <c:pt idx="48">
                  <c:v>3239</c:v>
                </c:pt>
                <c:pt idx="49">
                  <c:v>3240</c:v>
                </c:pt>
                <c:pt idx="50">
                  <c:v>3241</c:v>
                </c:pt>
                <c:pt idx="51">
                  <c:v>3242</c:v>
                </c:pt>
                <c:pt idx="52">
                  <c:v>3243</c:v>
                </c:pt>
                <c:pt idx="53">
                  <c:v>3244</c:v>
                </c:pt>
                <c:pt idx="54">
                  <c:v>3245</c:v>
                </c:pt>
                <c:pt idx="55">
                  <c:v>3246</c:v>
                </c:pt>
                <c:pt idx="56">
                  <c:v>3247</c:v>
                </c:pt>
                <c:pt idx="57">
                  <c:v>3248</c:v>
                </c:pt>
                <c:pt idx="58">
                  <c:v>3249</c:v>
                </c:pt>
                <c:pt idx="59">
                  <c:v>3250</c:v>
                </c:pt>
                <c:pt idx="60">
                  <c:v>3251</c:v>
                </c:pt>
                <c:pt idx="61">
                  <c:v>3252</c:v>
                </c:pt>
                <c:pt idx="62">
                  <c:v>3253</c:v>
                </c:pt>
                <c:pt idx="63">
                  <c:v>3254</c:v>
                </c:pt>
                <c:pt idx="64">
                  <c:v>3255</c:v>
                </c:pt>
                <c:pt idx="65">
                  <c:v>3256</c:v>
                </c:pt>
                <c:pt idx="66">
                  <c:v>3257</c:v>
                </c:pt>
                <c:pt idx="67">
                  <c:v>3258</c:v>
                </c:pt>
                <c:pt idx="68">
                  <c:v>3259</c:v>
                </c:pt>
                <c:pt idx="69">
                  <c:v>3260</c:v>
                </c:pt>
                <c:pt idx="70">
                  <c:v>3261</c:v>
                </c:pt>
                <c:pt idx="71">
                  <c:v>3262</c:v>
                </c:pt>
                <c:pt idx="72">
                  <c:v>3263</c:v>
                </c:pt>
                <c:pt idx="73">
                  <c:v>3264</c:v>
                </c:pt>
                <c:pt idx="74">
                  <c:v>3265</c:v>
                </c:pt>
                <c:pt idx="75">
                  <c:v>3266</c:v>
                </c:pt>
                <c:pt idx="76">
                  <c:v>3267</c:v>
                </c:pt>
                <c:pt idx="77">
                  <c:v>3268</c:v>
                </c:pt>
                <c:pt idx="78">
                  <c:v>3269</c:v>
                </c:pt>
                <c:pt idx="79">
                  <c:v>3270</c:v>
                </c:pt>
                <c:pt idx="80">
                  <c:v>3271</c:v>
                </c:pt>
                <c:pt idx="81">
                  <c:v>3272</c:v>
                </c:pt>
                <c:pt idx="82">
                  <c:v>3273</c:v>
                </c:pt>
                <c:pt idx="83">
                  <c:v>3274</c:v>
                </c:pt>
                <c:pt idx="84">
                  <c:v>3275</c:v>
                </c:pt>
                <c:pt idx="85">
                  <c:v>3276</c:v>
                </c:pt>
                <c:pt idx="86">
                  <c:v>3277</c:v>
                </c:pt>
                <c:pt idx="87">
                  <c:v>3278</c:v>
                </c:pt>
                <c:pt idx="88">
                  <c:v>3279</c:v>
                </c:pt>
                <c:pt idx="89">
                  <c:v>3280</c:v>
                </c:pt>
                <c:pt idx="90">
                  <c:v>3281</c:v>
                </c:pt>
                <c:pt idx="91">
                  <c:v>3282</c:v>
                </c:pt>
                <c:pt idx="92">
                  <c:v>3283</c:v>
                </c:pt>
                <c:pt idx="93">
                  <c:v>3284</c:v>
                </c:pt>
                <c:pt idx="94">
                  <c:v>3285</c:v>
                </c:pt>
                <c:pt idx="95">
                  <c:v>3286</c:v>
                </c:pt>
                <c:pt idx="96">
                  <c:v>3287</c:v>
                </c:pt>
                <c:pt idx="97">
                  <c:v>3288</c:v>
                </c:pt>
                <c:pt idx="98">
                  <c:v>3289</c:v>
                </c:pt>
                <c:pt idx="99">
                  <c:v>3290</c:v>
                </c:pt>
                <c:pt idx="100">
                  <c:v>3291</c:v>
                </c:pt>
                <c:pt idx="101">
                  <c:v>3292</c:v>
                </c:pt>
                <c:pt idx="102">
                  <c:v>3293</c:v>
                </c:pt>
                <c:pt idx="103">
                  <c:v>3294</c:v>
                </c:pt>
                <c:pt idx="104">
                  <c:v>3295</c:v>
                </c:pt>
                <c:pt idx="105">
                  <c:v>3296</c:v>
                </c:pt>
                <c:pt idx="106">
                  <c:v>3297</c:v>
                </c:pt>
                <c:pt idx="107">
                  <c:v>3298</c:v>
                </c:pt>
                <c:pt idx="108">
                  <c:v>3299</c:v>
                </c:pt>
                <c:pt idx="109">
                  <c:v>3300</c:v>
                </c:pt>
                <c:pt idx="110">
                  <c:v>3301</c:v>
                </c:pt>
                <c:pt idx="111">
                  <c:v>3302</c:v>
                </c:pt>
                <c:pt idx="112">
                  <c:v>3303</c:v>
                </c:pt>
                <c:pt idx="113">
                  <c:v>3304</c:v>
                </c:pt>
                <c:pt idx="114">
                  <c:v>3305</c:v>
                </c:pt>
                <c:pt idx="115">
                  <c:v>3306</c:v>
                </c:pt>
                <c:pt idx="116">
                  <c:v>3307</c:v>
                </c:pt>
                <c:pt idx="117">
                  <c:v>3308</c:v>
                </c:pt>
                <c:pt idx="118">
                  <c:v>3309</c:v>
                </c:pt>
                <c:pt idx="119">
                  <c:v>3310</c:v>
                </c:pt>
                <c:pt idx="120">
                  <c:v>3311</c:v>
                </c:pt>
                <c:pt idx="121">
                  <c:v>3312</c:v>
                </c:pt>
                <c:pt idx="122">
                  <c:v>3313</c:v>
                </c:pt>
                <c:pt idx="123">
                  <c:v>3314</c:v>
                </c:pt>
                <c:pt idx="124">
                  <c:v>3315</c:v>
                </c:pt>
                <c:pt idx="125">
                  <c:v>3316</c:v>
                </c:pt>
                <c:pt idx="126">
                  <c:v>3317</c:v>
                </c:pt>
                <c:pt idx="127">
                  <c:v>3318</c:v>
                </c:pt>
                <c:pt idx="128">
                  <c:v>3319</c:v>
                </c:pt>
                <c:pt idx="129">
                  <c:v>3320</c:v>
                </c:pt>
                <c:pt idx="130">
                  <c:v>3321</c:v>
                </c:pt>
                <c:pt idx="131">
                  <c:v>3322</c:v>
                </c:pt>
                <c:pt idx="132">
                  <c:v>3323</c:v>
                </c:pt>
                <c:pt idx="133">
                  <c:v>3324</c:v>
                </c:pt>
                <c:pt idx="134">
                  <c:v>3325</c:v>
                </c:pt>
                <c:pt idx="135">
                  <c:v>3326</c:v>
                </c:pt>
                <c:pt idx="136">
                  <c:v>3327</c:v>
                </c:pt>
                <c:pt idx="137">
                  <c:v>3328</c:v>
                </c:pt>
                <c:pt idx="138">
                  <c:v>3329</c:v>
                </c:pt>
                <c:pt idx="139">
                  <c:v>3330</c:v>
                </c:pt>
                <c:pt idx="140">
                  <c:v>3331</c:v>
                </c:pt>
                <c:pt idx="141">
                  <c:v>3332</c:v>
                </c:pt>
                <c:pt idx="142">
                  <c:v>3333</c:v>
                </c:pt>
                <c:pt idx="143">
                  <c:v>3334</c:v>
                </c:pt>
                <c:pt idx="144">
                  <c:v>3335</c:v>
                </c:pt>
                <c:pt idx="145">
                  <c:v>3336</c:v>
                </c:pt>
                <c:pt idx="146">
                  <c:v>3337</c:v>
                </c:pt>
                <c:pt idx="147">
                  <c:v>3338</c:v>
                </c:pt>
                <c:pt idx="148">
                  <c:v>3339</c:v>
                </c:pt>
                <c:pt idx="149">
                  <c:v>3340</c:v>
                </c:pt>
                <c:pt idx="150">
                  <c:v>3341</c:v>
                </c:pt>
                <c:pt idx="151">
                  <c:v>3342</c:v>
                </c:pt>
                <c:pt idx="152">
                  <c:v>3343</c:v>
                </c:pt>
                <c:pt idx="153">
                  <c:v>3344</c:v>
                </c:pt>
                <c:pt idx="154">
                  <c:v>3345</c:v>
                </c:pt>
                <c:pt idx="155">
                  <c:v>3346</c:v>
                </c:pt>
                <c:pt idx="156">
                  <c:v>3347</c:v>
                </c:pt>
                <c:pt idx="157">
                  <c:v>3348</c:v>
                </c:pt>
                <c:pt idx="158">
                  <c:v>3349</c:v>
                </c:pt>
                <c:pt idx="159">
                  <c:v>3350</c:v>
                </c:pt>
                <c:pt idx="160">
                  <c:v>3351</c:v>
                </c:pt>
                <c:pt idx="161">
                  <c:v>3352</c:v>
                </c:pt>
                <c:pt idx="162">
                  <c:v>3353</c:v>
                </c:pt>
                <c:pt idx="163">
                  <c:v>3354</c:v>
                </c:pt>
                <c:pt idx="164">
                  <c:v>3355</c:v>
                </c:pt>
                <c:pt idx="165">
                  <c:v>3356</c:v>
                </c:pt>
                <c:pt idx="166">
                  <c:v>3357</c:v>
                </c:pt>
                <c:pt idx="167">
                  <c:v>3358</c:v>
                </c:pt>
                <c:pt idx="168">
                  <c:v>3359</c:v>
                </c:pt>
                <c:pt idx="169">
                  <c:v>3360</c:v>
                </c:pt>
                <c:pt idx="170">
                  <c:v>3361</c:v>
                </c:pt>
                <c:pt idx="171">
                  <c:v>3362</c:v>
                </c:pt>
                <c:pt idx="172">
                  <c:v>3363</c:v>
                </c:pt>
                <c:pt idx="173">
                  <c:v>3364</c:v>
                </c:pt>
                <c:pt idx="174">
                  <c:v>3365</c:v>
                </c:pt>
                <c:pt idx="175">
                  <c:v>3366</c:v>
                </c:pt>
                <c:pt idx="176">
                  <c:v>3367</c:v>
                </c:pt>
                <c:pt idx="177">
                  <c:v>3368</c:v>
                </c:pt>
                <c:pt idx="178">
                  <c:v>3369</c:v>
                </c:pt>
                <c:pt idx="179">
                  <c:v>3370</c:v>
                </c:pt>
                <c:pt idx="180">
                  <c:v>3371</c:v>
                </c:pt>
                <c:pt idx="181">
                  <c:v>3372</c:v>
                </c:pt>
                <c:pt idx="182">
                  <c:v>3373</c:v>
                </c:pt>
                <c:pt idx="183">
                  <c:v>3374</c:v>
                </c:pt>
                <c:pt idx="184">
                  <c:v>3375</c:v>
                </c:pt>
                <c:pt idx="185">
                  <c:v>3376</c:v>
                </c:pt>
                <c:pt idx="186">
                  <c:v>3377</c:v>
                </c:pt>
                <c:pt idx="187">
                  <c:v>3378</c:v>
                </c:pt>
                <c:pt idx="188">
                  <c:v>3379</c:v>
                </c:pt>
                <c:pt idx="189">
                  <c:v>3380</c:v>
                </c:pt>
                <c:pt idx="190">
                  <c:v>3381</c:v>
                </c:pt>
                <c:pt idx="191">
                  <c:v>3382</c:v>
                </c:pt>
                <c:pt idx="192">
                  <c:v>3383</c:v>
                </c:pt>
                <c:pt idx="193">
                  <c:v>3384</c:v>
                </c:pt>
                <c:pt idx="194">
                  <c:v>3385</c:v>
                </c:pt>
                <c:pt idx="195">
                  <c:v>3386</c:v>
                </c:pt>
                <c:pt idx="196">
                  <c:v>3387</c:v>
                </c:pt>
                <c:pt idx="197">
                  <c:v>3388</c:v>
                </c:pt>
                <c:pt idx="198">
                  <c:v>3389</c:v>
                </c:pt>
                <c:pt idx="199">
                  <c:v>3390</c:v>
                </c:pt>
                <c:pt idx="200">
                  <c:v>3391</c:v>
                </c:pt>
                <c:pt idx="201">
                  <c:v>3392</c:v>
                </c:pt>
                <c:pt idx="202">
                  <c:v>3393</c:v>
                </c:pt>
                <c:pt idx="203">
                  <c:v>3394</c:v>
                </c:pt>
                <c:pt idx="204">
                  <c:v>3395</c:v>
                </c:pt>
                <c:pt idx="205">
                  <c:v>3396</c:v>
                </c:pt>
                <c:pt idx="206">
                  <c:v>3397</c:v>
                </c:pt>
                <c:pt idx="207">
                  <c:v>3398</c:v>
                </c:pt>
                <c:pt idx="208">
                  <c:v>3399</c:v>
                </c:pt>
                <c:pt idx="209">
                  <c:v>3400</c:v>
                </c:pt>
                <c:pt idx="210">
                  <c:v>3401</c:v>
                </c:pt>
                <c:pt idx="211">
                  <c:v>3402</c:v>
                </c:pt>
                <c:pt idx="212">
                  <c:v>3403</c:v>
                </c:pt>
                <c:pt idx="213">
                  <c:v>3404</c:v>
                </c:pt>
                <c:pt idx="214">
                  <c:v>3405</c:v>
                </c:pt>
                <c:pt idx="215">
                  <c:v>3406</c:v>
                </c:pt>
                <c:pt idx="216">
                  <c:v>3407</c:v>
                </c:pt>
                <c:pt idx="217">
                  <c:v>3408</c:v>
                </c:pt>
                <c:pt idx="218">
                  <c:v>3409</c:v>
                </c:pt>
                <c:pt idx="219">
                  <c:v>3410</c:v>
                </c:pt>
                <c:pt idx="220">
                  <c:v>3411</c:v>
                </c:pt>
                <c:pt idx="221">
                  <c:v>3412</c:v>
                </c:pt>
                <c:pt idx="222">
                  <c:v>3413</c:v>
                </c:pt>
                <c:pt idx="223">
                  <c:v>3414</c:v>
                </c:pt>
                <c:pt idx="224">
                  <c:v>3415</c:v>
                </c:pt>
                <c:pt idx="225">
                  <c:v>3416</c:v>
                </c:pt>
                <c:pt idx="226">
                  <c:v>3417</c:v>
                </c:pt>
                <c:pt idx="227">
                  <c:v>3418</c:v>
                </c:pt>
                <c:pt idx="228">
                  <c:v>3419</c:v>
                </c:pt>
                <c:pt idx="229">
                  <c:v>3420</c:v>
                </c:pt>
                <c:pt idx="230">
                  <c:v>3421</c:v>
                </c:pt>
                <c:pt idx="231">
                  <c:v>3422</c:v>
                </c:pt>
                <c:pt idx="232">
                  <c:v>3423</c:v>
                </c:pt>
                <c:pt idx="233">
                  <c:v>3424</c:v>
                </c:pt>
                <c:pt idx="234">
                  <c:v>3425</c:v>
                </c:pt>
                <c:pt idx="235">
                  <c:v>3426</c:v>
                </c:pt>
                <c:pt idx="236">
                  <c:v>3427</c:v>
                </c:pt>
                <c:pt idx="237">
                  <c:v>3428</c:v>
                </c:pt>
                <c:pt idx="238">
                  <c:v>3429</c:v>
                </c:pt>
                <c:pt idx="239">
                  <c:v>3430</c:v>
                </c:pt>
                <c:pt idx="240">
                  <c:v>3431</c:v>
                </c:pt>
                <c:pt idx="241">
                  <c:v>3432</c:v>
                </c:pt>
                <c:pt idx="242">
                  <c:v>3433</c:v>
                </c:pt>
                <c:pt idx="243">
                  <c:v>3434</c:v>
                </c:pt>
                <c:pt idx="244">
                  <c:v>3435</c:v>
                </c:pt>
                <c:pt idx="245">
                  <c:v>3436</c:v>
                </c:pt>
                <c:pt idx="246">
                  <c:v>3437</c:v>
                </c:pt>
                <c:pt idx="247">
                  <c:v>3438</c:v>
                </c:pt>
                <c:pt idx="248">
                  <c:v>3439</c:v>
                </c:pt>
                <c:pt idx="249">
                  <c:v>3440</c:v>
                </c:pt>
                <c:pt idx="250">
                  <c:v>3441</c:v>
                </c:pt>
                <c:pt idx="251">
                  <c:v>3442</c:v>
                </c:pt>
                <c:pt idx="252">
                  <c:v>3443</c:v>
                </c:pt>
                <c:pt idx="253">
                  <c:v>3444</c:v>
                </c:pt>
                <c:pt idx="254">
                  <c:v>3445</c:v>
                </c:pt>
                <c:pt idx="255">
                  <c:v>3446</c:v>
                </c:pt>
                <c:pt idx="256">
                  <c:v>3447</c:v>
                </c:pt>
                <c:pt idx="257">
                  <c:v>3448</c:v>
                </c:pt>
                <c:pt idx="258">
                  <c:v>3449</c:v>
                </c:pt>
                <c:pt idx="259">
                  <c:v>3450</c:v>
                </c:pt>
                <c:pt idx="260">
                  <c:v>3451</c:v>
                </c:pt>
                <c:pt idx="261">
                  <c:v>3452</c:v>
                </c:pt>
                <c:pt idx="262">
                  <c:v>3453</c:v>
                </c:pt>
                <c:pt idx="263">
                  <c:v>3454</c:v>
                </c:pt>
                <c:pt idx="264">
                  <c:v>3455</c:v>
                </c:pt>
                <c:pt idx="265">
                  <c:v>3456</c:v>
                </c:pt>
                <c:pt idx="266">
                  <c:v>3457</c:v>
                </c:pt>
                <c:pt idx="267">
                  <c:v>3458</c:v>
                </c:pt>
                <c:pt idx="268">
                  <c:v>3459</c:v>
                </c:pt>
                <c:pt idx="269">
                  <c:v>3460</c:v>
                </c:pt>
                <c:pt idx="270">
                  <c:v>3461</c:v>
                </c:pt>
                <c:pt idx="271">
                  <c:v>3462</c:v>
                </c:pt>
                <c:pt idx="272">
                  <c:v>3463</c:v>
                </c:pt>
                <c:pt idx="273">
                  <c:v>3464</c:v>
                </c:pt>
                <c:pt idx="274">
                  <c:v>3465</c:v>
                </c:pt>
                <c:pt idx="275">
                  <c:v>3466</c:v>
                </c:pt>
                <c:pt idx="276">
                  <c:v>3467</c:v>
                </c:pt>
                <c:pt idx="277">
                  <c:v>3468</c:v>
                </c:pt>
                <c:pt idx="278">
                  <c:v>3469</c:v>
                </c:pt>
                <c:pt idx="279">
                  <c:v>3470</c:v>
                </c:pt>
                <c:pt idx="280">
                  <c:v>3471</c:v>
                </c:pt>
                <c:pt idx="281">
                  <c:v>3472</c:v>
                </c:pt>
                <c:pt idx="282">
                  <c:v>3473</c:v>
                </c:pt>
                <c:pt idx="283">
                  <c:v>3474</c:v>
                </c:pt>
                <c:pt idx="284">
                  <c:v>3475</c:v>
                </c:pt>
                <c:pt idx="285">
                  <c:v>3476</c:v>
                </c:pt>
                <c:pt idx="286">
                  <c:v>3477</c:v>
                </c:pt>
                <c:pt idx="287">
                  <c:v>3478</c:v>
                </c:pt>
                <c:pt idx="288">
                  <c:v>3479</c:v>
                </c:pt>
                <c:pt idx="289">
                  <c:v>3480</c:v>
                </c:pt>
                <c:pt idx="290">
                  <c:v>3481</c:v>
                </c:pt>
                <c:pt idx="291">
                  <c:v>3482</c:v>
                </c:pt>
                <c:pt idx="292">
                  <c:v>3483</c:v>
                </c:pt>
                <c:pt idx="293">
                  <c:v>3484</c:v>
                </c:pt>
                <c:pt idx="294">
                  <c:v>3485</c:v>
                </c:pt>
                <c:pt idx="295">
                  <c:v>3486</c:v>
                </c:pt>
                <c:pt idx="296">
                  <c:v>3487</c:v>
                </c:pt>
                <c:pt idx="297">
                  <c:v>3488</c:v>
                </c:pt>
                <c:pt idx="298">
                  <c:v>3489</c:v>
                </c:pt>
                <c:pt idx="299">
                  <c:v>3490</c:v>
                </c:pt>
                <c:pt idx="300">
                  <c:v>3491</c:v>
                </c:pt>
                <c:pt idx="301">
                  <c:v>3492</c:v>
                </c:pt>
                <c:pt idx="302">
                  <c:v>3493</c:v>
                </c:pt>
                <c:pt idx="303">
                  <c:v>3494</c:v>
                </c:pt>
                <c:pt idx="304">
                  <c:v>3495</c:v>
                </c:pt>
                <c:pt idx="305">
                  <c:v>3496</c:v>
                </c:pt>
                <c:pt idx="306">
                  <c:v>3497</c:v>
                </c:pt>
                <c:pt idx="307">
                  <c:v>3498</c:v>
                </c:pt>
                <c:pt idx="308">
                  <c:v>3499</c:v>
                </c:pt>
                <c:pt idx="309">
                  <c:v>3500</c:v>
                </c:pt>
                <c:pt idx="310">
                  <c:v>3501</c:v>
                </c:pt>
                <c:pt idx="311">
                  <c:v>3502</c:v>
                </c:pt>
                <c:pt idx="312">
                  <c:v>3503</c:v>
                </c:pt>
                <c:pt idx="313">
                  <c:v>3504</c:v>
                </c:pt>
                <c:pt idx="314">
                  <c:v>3505</c:v>
                </c:pt>
                <c:pt idx="315">
                  <c:v>3506</c:v>
                </c:pt>
                <c:pt idx="316">
                  <c:v>3507</c:v>
                </c:pt>
                <c:pt idx="317">
                  <c:v>3508</c:v>
                </c:pt>
                <c:pt idx="318">
                  <c:v>3509</c:v>
                </c:pt>
                <c:pt idx="319">
                  <c:v>3510</c:v>
                </c:pt>
                <c:pt idx="320">
                  <c:v>3511</c:v>
                </c:pt>
                <c:pt idx="321">
                  <c:v>3512</c:v>
                </c:pt>
                <c:pt idx="322">
                  <c:v>3513</c:v>
                </c:pt>
                <c:pt idx="323">
                  <c:v>3514</c:v>
                </c:pt>
                <c:pt idx="324">
                  <c:v>3515</c:v>
                </c:pt>
                <c:pt idx="325">
                  <c:v>3516</c:v>
                </c:pt>
                <c:pt idx="326">
                  <c:v>3517</c:v>
                </c:pt>
                <c:pt idx="327">
                  <c:v>3518</c:v>
                </c:pt>
                <c:pt idx="328">
                  <c:v>3519</c:v>
                </c:pt>
                <c:pt idx="329">
                  <c:v>3520</c:v>
                </c:pt>
                <c:pt idx="330">
                  <c:v>3521</c:v>
                </c:pt>
                <c:pt idx="331">
                  <c:v>3522</c:v>
                </c:pt>
                <c:pt idx="332">
                  <c:v>3523</c:v>
                </c:pt>
                <c:pt idx="333">
                  <c:v>3524</c:v>
                </c:pt>
                <c:pt idx="334">
                  <c:v>3525</c:v>
                </c:pt>
                <c:pt idx="335">
                  <c:v>3526</c:v>
                </c:pt>
                <c:pt idx="336">
                  <c:v>3527</c:v>
                </c:pt>
                <c:pt idx="337">
                  <c:v>3528</c:v>
                </c:pt>
                <c:pt idx="338">
                  <c:v>3529</c:v>
                </c:pt>
                <c:pt idx="339">
                  <c:v>3530</c:v>
                </c:pt>
                <c:pt idx="340">
                  <c:v>3531</c:v>
                </c:pt>
                <c:pt idx="341">
                  <c:v>3532</c:v>
                </c:pt>
                <c:pt idx="342">
                  <c:v>3533</c:v>
                </c:pt>
                <c:pt idx="343">
                  <c:v>3534</c:v>
                </c:pt>
                <c:pt idx="344">
                  <c:v>3535</c:v>
                </c:pt>
                <c:pt idx="345">
                  <c:v>3536</c:v>
                </c:pt>
                <c:pt idx="346">
                  <c:v>3537</c:v>
                </c:pt>
                <c:pt idx="347">
                  <c:v>3538</c:v>
                </c:pt>
                <c:pt idx="348">
                  <c:v>3539</c:v>
                </c:pt>
                <c:pt idx="349">
                  <c:v>3540</c:v>
                </c:pt>
                <c:pt idx="350">
                  <c:v>3541</c:v>
                </c:pt>
                <c:pt idx="351">
                  <c:v>3542</c:v>
                </c:pt>
                <c:pt idx="352">
                  <c:v>3543</c:v>
                </c:pt>
                <c:pt idx="353">
                  <c:v>3544</c:v>
                </c:pt>
                <c:pt idx="354">
                  <c:v>3545</c:v>
                </c:pt>
                <c:pt idx="355">
                  <c:v>3546</c:v>
                </c:pt>
                <c:pt idx="356">
                  <c:v>3547</c:v>
                </c:pt>
                <c:pt idx="357">
                  <c:v>3548</c:v>
                </c:pt>
                <c:pt idx="358">
                  <c:v>3549</c:v>
                </c:pt>
                <c:pt idx="359">
                  <c:v>3550</c:v>
                </c:pt>
                <c:pt idx="360">
                  <c:v>3551</c:v>
                </c:pt>
                <c:pt idx="361">
                  <c:v>3552</c:v>
                </c:pt>
                <c:pt idx="362">
                  <c:v>3553</c:v>
                </c:pt>
                <c:pt idx="363">
                  <c:v>3554</c:v>
                </c:pt>
                <c:pt idx="364">
                  <c:v>3555</c:v>
                </c:pt>
                <c:pt idx="365">
                  <c:v>3556</c:v>
                </c:pt>
                <c:pt idx="366">
                  <c:v>3557</c:v>
                </c:pt>
                <c:pt idx="367">
                  <c:v>3558</c:v>
                </c:pt>
                <c:pt idx="368">
                  <c:v>3559</c:v>
                </c:pt>
                <c:pt idx="369">
                  <c:v>3560</c:v>
                </c:pt>
                <c:pt idx="370">
                  <c:v>3561</c:v>
                </c:pt>
                <c:pt idx="371">
                  <c:v>3562</c:v>
                </c:pt>
                <c:pt idx="372">
                  <c:v>3563</c:v>
                </c:pt>
                <c:pt idx="373">
                  <c:v>3564</c:v>
                </c:pt>
                <c:pt idx="374">
                  <c:v>3565</c:v>
                </c:pt>
                <c:pt idx="375">
                  <c:v>3566</c:v>
                </c:pt>
                <c:pt idx="376">
                  <c:v>3567</c:v>
                </c:pt>
                <c:pt idx="377">
                  <c:v>3568</c:v>
                </c:pt>
                <c:pt idx="378">
                  <c:v>3569</c:v>
                </c:pt>
                <c:pt idx="379">
                  <c:v>3570</c:v>
                </c:pt>
                <c:pt idx="380">
                  <c:v>3571</c:v>
                </c:pt>
                <c:pt idx="381">
                  <c:v>3572</c:v>
                </c:pt>
                <c:pt idx="382">
                  <c:v>3573</c:v>
                </c:pt>
                <c:pt idx="383">
                  <c:v>3574</c:v>
                </c:pt>
                <c:pt idx="384">
                  <c:v>3575</c:v>
                </c:pt>
                <c:pt idx="385">
                  <c:v>3576</c:v>
                </c:pt>
                <c:pt idx="386">
                  <c:v>3577</c:v>
                </c:pt>
                <c:pt idx="387">
                  <c:v>3578</c:v>
                </c:pt>
                <c:pt idx="388">
                  <c:v>3579</c:v>
                </c:pt>
                <c:pt idx="389">
                  <c:v>3580</c:v>
                </c:pt>
                <c:pt idx="390">
                  <c:v>3581</c:v>
                </c:pt>
                <c:pt idx="391">
                  <c:v>3582</c:v>
                </c:pt>
                <c:pt idx="392">
                  <c:v>3583</c:v>
                </c:pt>
                <c:pt idx="393">
                  <c:v>3584</c:v>
                </c:pt>
                <c:pt idx="394">
                  <c:v>3585</c:v>
                </c:pt>
                <c:pt idx="395">
                  <c:v>3586</c:v>
                </c:pt>
                <c:pt idx="396">
                  <c:v>3587</c:v>
                </c:pt>
                <c:pt idx="397">
                  <c:v>3588</c:v>
                </c:pt>
                <c:pt idx="398">
                  <c:v>3589</c:v>
                </c:pt>
                <c:pt idx="399">
                  <c:v>3590</c:v>
                </c:pt>
                <c:pt idx="400">
                  <c:v>3591</c:v>
                </c:pt>
                <c:pt idx="401">
                  <c:v>3592</c:v>
                </c:pt>
                <c:pt idx="402">
                  <c:v>3593</c:v>
                </c:pt>
                <c:pt idx="403">
                  <c:v>3594</c:v>
                </c:pt>
                <c:pt idx="404">
                  <c:v>3595</c:v>
                </c:pt>
                <c:pt idx="405">
                  <c:v>3596</c:v>
                </c:pt>
                <c:pt idx="406">
                  <c:v>3597</c:v>
                </c:pt>
                <c:pt idx="407">
                  <c:v>3598</c:v>
                </c:pt>
                <c:pt idx="408">
                  <c:v>3599</c:v>
                </c:pt>
                <c:pt idx="409">
                  <c:v>3600</c:v>
                </c:pt>
                <c:pt idx="410">
                  <c:v>3601</c:v>
                </c:pt>
                <c:pt idx="411">
                  <c:v>3602</c:v>
                </c:pt>
                <c:pt idx="412">
                  <c:v>3603</c:v>
                </c:pt>
                <c:pt idx="413">
                  <c:v>3604</c:v>
                </c:pt>
                <c:pt idx="414">
                  <c:v>3605</c:v>
                </c:pt>
                <c:pt idx="415">
                  <c:v>3606</c:v>
                </c:pt>
                <c:pt idx="416">
                  <c:v>3607</c:v>
                </c:pt>
                <c:pt idx="417">
                  <c:v>3608</c:v>
                </c:pt>
                <c:pt idx="418">
                  <c:v>3609</c:v>
                </c:pt>
                <c:pt idx="419">
                  <c:v>3610</c:v>
                </c:pt>
                <c:pt idx="420">
                  <c:v>3611</c:v>
                </c:pt>
                <c:pt idx="421">
                  <c:v>3612</c:v>
                </c:pt>
                <c:pt idx="422">
                  <c:v>3613</c:v>
                </c:pt>
                <c:pt idx="423">
                  <c:v>3614</c:v>
                </c:pt>
                <c:pt idx="424">
                  <c:v>3615</c:v>
                </c:pt>
                <c:pt idx="425">
                  <c:v>3616</c:v>
                </c:pt>
                <c:pt idx="426">
                  <c:v>3617</c:v>
                </c:pt>
                <c:pt idx="427">
                  <c:v>3618</c:v>
                </c:pt>
                <c:pt idx="428">
                  <c:v>3619</c:v>
                </c:pt>
                <c:pt idx="429">
                  <c:v>3620</c:v>
                </c:pt>
              </c:numCache>
            </c:numRef>
          </c:xVal>
          <c:yVal>
            <c:numRef>
              <c:f>Graph!$E$3181:$E$3608</c:f>
              <c:numCache>
                <c:formatCode>General</c:formatCode>
                <c:ptCount val="428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D3-4D10-B801-9EA2E04A8A6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Graph!$A$3180:$A$3609</c:f>
              <c:numCache>
                <c:formatCode>General</c:formatCode>
                <c:ptCount val="430"/>
                <c:pt idx="0">
                  <c:v>3191</c:v>
                </c:pt>
                <c:pt idx="1">
                  <c:v>3192</c:v>
                </c:pt>
                <c:pt idx="2">
                  <c:v>3193</c:v>
                </c:pt>
                <c:pt idx="3">
                  <c:v>3194</c:v>
                </c:pt>
                <c:pt idx="4">
                  <c:v>3195</c:v>
                </c:pt>
                <c:pt idx="5">
                  <c:v>3196</c:v>
                </c:pt>
                <c:pt idx="6">
                  <c:v>3197</c:v>
                </c:pt>
                <c:pt idx="7">
                  <c:v>3198</c:v>
                </c:pt>
                <c:pt idx="8">
                  <c:v>3199</c:v>
                </c:pt>
                <c:pt idx="9">
                  <c:v>3200</c:v>
                </c:pt>
                <c:pt idx="10">
                  <c:v>3201</c:v>
                </c:pt>
                <c:pt idx="11">
                  <c:v>3202</c:v>
                </c:pt>
                <c:pt idx="12">
                  <c:v>3203</c:v>
                </c:pt>
                <c:pt idx="13">
                  <c:v>3204</c:v>
                </c:pt>
                <c:pt idx="14">
                  <c:v>3205</c:v>
                </c:pt>
                <c:pt idx="15">
                  <c:v>3206</c:v>
                </c:pt>
                <c:pt idx="16">
                  <c:v>3207</c:v>
                </c:pt>
                <c:pt idx="17">
                  <c:v>3208</c:v>
                </c:pt>
                <c:pt idx="18">
                  <c:v>3209</c:v>
                </c:pt>
                <c:pt idx="19">
                  <c:v>3210</c:v>
                </c:pt>
                <c:pt idx="20">
                  <c:v>3211</c:v>
                </c:pt>
                <c:pt idx="21">
                  <c:v>3212</c:v>
                </c:pt>
                <c:pt idx="22">
                  <c:v>3213</c:v>
                </c:pt>
                <c:pt idx="23">
                  <c:v>3214</c:v>
                </c:pt>
                <c:pt idx="24">
                  <c:v>3215</c:v>
                </c:pt>
                <c:pt idx="25">
                  <c:v>3216</c:v>
                </c:pt>
                <c:pt idx="26">
                  <c:v>3217</c:v>
                </c:pt>
                <c:pt idx="27">
                  <c:v>3218</c:v>
                </c:pt>
                <c:pt idx="28">
                  <c:v>3219</c:v>
                </c:pt>
                <c:pt idx="29">
                  <c:v>3220</c:v>
                </c:pt>
                <c:pt idx="30">
                  <c:v>3221</c:v>
                </c:pt>
                <c:pt idx="31">
                  <c:v>3222</c:v>
                </c:pt>
                <c:pt idx="32">
                  <c:v>3223</c:v>
                </c:pt>
                <c:pt idx="33">
                  <c:v>3224</c:v>
                </c:pt>
                <c:pt idx="34">
                  <c:v>3225</c:v>
                </c:pt>
                <c:pt idx="35">
                  <c:v>3226</c:v>
                </c:pt>
                <c:pt idx="36">
                  <c:v>3227</c:v>
                </c:pt>
                <c:pt idx="37">
                  <c:v>3228</c:v>
                </c:pt>
                <c:pt idx="38">
                  <c:v>3229</c:v>
                </c:pt>
                <c:pt idx="39">
                  <c:v>3230</c:v>
                </c:pt>
                <c:pt idx="40">
                  <c:v>3231</c:v>
                </c:pt>
                <c:pt idx="41">
                  <c:v>3232</c:v>
                </c:pt>
                <c:pt idx="42">
                  <c:v>3233</c:v>
                </c:pt>
                <c:pt idx="43">
                  <c:v>3234</c:v>
                </c:pt>
                <c:pt idx="44">
                  <c:v>3235</c:v>
                </c:pt>
                <c:pt idx="45">
                  <c:v>3236</c:v>
                </c:pt>
                <c:pt idx="46">
                  <c:v>3237</c:v>
                </c:pt>
                <c:pt idx="47">
                  <c:v>3238</c:v>
                </c:pt>
                <c:pt idx="48">
                  <c:v>3239</c:v>
                </c:pt>
                <c:pt idx="49">
                  <c:v>3240</c:v>
                </c:pt>
                <c:pt idx="50">
                  <c:v>3241</c:v>
                </c:pt>
                <c:pt idx="51">
                  <c:v>3242</c:v>
                </c:pt>
                <c:pt idx="52">
                  <c:v>3243</c:v>
                </c:pt>
                <c:pt idx="53">
                  <c:v>3244</c:v>
                </c:pt>
                <c:pt idx="54">
                  <c:v>3245</c:v>
                </c:pt>
                <c:pt idx="55">
                  <c:v>3246</c:v>
                </c:pt>
                <c:pt idx="56">
                  <c:v>3247</c:v>
                </c:pt>
                <c:pt idx="57">
                  <c:v>3248</c:v>
                </c:pt>
                <c:pt idx="58">
                  <c:v>3249</c:v>
                </c:pt>
                <c:pt idx="59">
                  <c:v>3250</c:v>
                </c:pt>
                <c:pt idx="60">
                  <c:v>3251</c:v>
                </c:pt>
                <c:pt idx="61">
                  <c:v>3252</c:v>
                </c:pt>
                <c:pt idx="62">
                  <c:v>3253</c:v>
                </c:pt>
                <c:pt idx="63">
                  <c:v>3254</c:v>
                </c:pt>
                <c:pt idx="64">
                  <c:v>3255</c:v>
                </c:pt>
                <c:pt idx="65">
                  <c:v>3256</c:v>
                </c:pt>
                <c:pt idx="66">
                  <c:v>3257</c:v>
                </c:pt>
                <c:pt idx="67">
                  <c:v>3258</c:v>
                </c:pt>
                <c:pt idx="68">
                  <c:v>3259</c:v>
                </c:pt>
                <c:pt idx="69">
                  <c:v>3260</c:v>
                </c:pt>
                <c:pt idx="70">
                  <c:v>3261</c:v>
                </c:pt>
                <c:pt idx="71">
                  <c:v>3262</c:v>
                </c:pt>
                <c:pt idx="72">
                  <c:v>3263</c:v>
                </c:pt>
                <c:pt idx="73">
                  <c:v>3264</c:v>
                </c:pt>
                <c:pt idx="74">
                  <c:v>3265</c:v>
                </c:pt>
                <c:pt idx="75">
                  <c:v>3266</c:v>
                </c:pt>
                <c:pt idx="76">
                  <c:v>3267</c:v>
                </c:pt>
                <c:pt idx="77">
                  <c:v>3268</c:v>
                </c:pt>
                <c:pt idx="78">
                  <c:v>3269</c:v>
                </c:pt>
                <c:pt idx="79">
                  <c:v>3270</c:v>
                </c:pt>
                <c:pt idx="80">
                  <c:v>3271</c:v>
                </c:pt>
                <c:pt idx="81">
                  <c:v>3272</c:v>
                </c:pt>
                <c:pt idx="82">
                  <c:v>3273</c:v>
                </c:pt>
                <c:pt idx="83">
                  <c:v>3274</c:v>
                </c:pt>
                <c:pt idx="84">
                  <c:v>3275</c:v>
                </c:pt>
                <c:pt idx="85">
                  <c:v>3276</c:v>
                </c:pt>
                <c:pt idx="86">
                  <c:v>3277</c:v>
                </c:pt>
                <c:pt idx="87">
                  <c:v>3278</c:v>
                </c:pt>
                <c:pt idx="88">
                  <c:v>3279</c:v>
                </c:pt>
                <c:pt idx="89">
                  <c:v>3280</c:v>
                </c:pt>
                <c:pt idx="90">
                  <c:v>3281</c:v>
                </c:pt>
                <c:pt idx="91">
                  <c:v>3282</c:v>
                </c:pt>
                <c:pt idx="92">
                  <c:v>3283</c:v>
                </c:pt>
                <c:pt idx="93">
                  <c:v>3284</c:v>
                </c:pt>
                <c:pt idx="94">
                  <c:v>3285</c:v>
                </c:pt>
                <c:pt idx="95">
                  <c:v>3286</c:v>
                </c:pt>
                <c:pt idx="96">
                  <c:v>3287</c:v>
                </c:pt>
                <c:pt idx="97">
                  <c:v>3288</c:v>
                </c:pt>
                <c:pt idx="98">
                  <c:v>3289</c:v>
                </c:pt>
                <c:pt idx="99">
                  <c:v>3290</c:v>
                </c:pt>
                <c:pt idx="100">
                  <c:v>3291</c:v>
                </c:pt>
                <c:pt idx="101">
                  <c:v>3292</c:v>
                </c:pt>
                <c:pt idx="102">
                  <c:v>3293</c:v>
                </c:pt>
                <c:pt idx="103">
                  <c:v>3294</c:v>
                </c:pt>
                <c:pt idx="104">
                  <c:v>3295</c:v>
                </c:pt>
                <c:pt idx="105">
                  <c:v>3296</c:v>
                </c:pt>
                <c:pt idx="106">
                  <c:v>3297</c:v>
                </c:pt>
                <c:pt idx="107">
                  <c:v>3298</c:v>
                </c:pt>
                <c:pt idx="108">
                  <c:v>3299</c:v>
                </c:pt>
                <c:pt idx="109">
                  <c:v>3300</c:v>
                </c:pt>
                <c:pt idx="110">
                  <c:v>3301</c:v>
                </c:pt>
                <c:pt idx="111">
                  <c:v>3302</c:v>
                </c:pt>
                <c:pt idx="112">
                  <c:v>3303</c:v>
                </c:pt>
                <c:pt idx="113">
                  <c:v>3304</c:v>
                </c:pt>
                <c:pt idx="114">
                  <c:v>3305</c:v>
                </c:pt>
                <c:pt idx="115">
                  <c:v>3306</c:v>
                </c:pt>
                <c:pt idx="116">
                  <c:v>3307</c:v>
                </c:pt>
                <c:pt idx="117">
                  <c:v>3308</c:v>
                </c:pt>
                <c:pt idx="118">
                  <c:v>3309</c:v>
                </c:pt>
                <c:pt idx="119">
                  <c:v>3310</c:v>
                </c:pt>
                <c:pt idx="120">
                  <c:v>3311</c:v>
                </c:pt>
                <c:pt idx="121">
                  <c:v>3312</c:v>
                </c:pt>
                <c:pt idx="122">
                  <c:v>3313</c:v>
                </c:pt>
                <c:pt idx="123">
                  <c:v>3314</c:v>
                </c:pt>
                <c:pt idx="124">
                  <c:v>3315</c:v>
                </c:pt>
                <c:pt idx="125">
                  <c:v>3316</c:v>
                </c:pt>
                <c:pt idx="126">
                  <c:v>3317</c:v>
                </c:pt>
                <c:pt idx="127">
                  <c:v>3318</c:v>
                </c:pt>
                <c:pt idx="128">
                  <c:v>3319</c:v>
                </c:pt>
                <c:pt idx="129">
                  <c:v>3320</c:v>
                </c:pt>
                <c:pt idx="130">
                  <c:v>3321</c:v>
                </c:pt>
                <c:pt idx="131">
                  <c:v>3322</c:v>
                </c:pt>
                <c:pt idx="132">
                  <c:v>3323</c:v>
                </c:pt>
                <c:pt idx="133">
                  <c:v>3324</c:v>
                </c:pt>
                <c:pt idx="134">
                  <c:v>3325</c:v>
                </c:pt>
                <c:pt idx="135">
                  <c:v>3326</c:v>
                </c:pt>
                <c:pt idx="136">
                  <c:v>3327</c:v>
                </c:pt>
                <c:pt idx="137">
                  <c:v>3328</c:v>
                </c:pt>
                <c:pt idx="138">
                  <c:v>3329</c:v>
                </c:pt>
                <c:pt idx="139">
                  <c:v>3330</c:v>
                </c:pt>
                <c:pt idx="140">
                  <c:v>3331</c:v>
                </c:pt>
                <c:pt idx="141">
                  <c:v>3332</c:v>
                </c:pt>
                <c:pt idx="142">
                  <c:v>3333</c:v>
                </c:pt>
                <c:pt idx="143">
                  <c:v>3334</c:v>
                </c:pt>
                <c:pt idx="144">
                  <c:v>3335</c:v>
                </c:pt>
                <c:pt idx="145">
                  <c:v>3336</c:v>
                </c:pt>
                <c:pt idx="146">
                  <c:v>3337</c:v>
                </c:pt>
                <c:pt idx="147">
                  <c:v>3338</c:v>
                </c:pt>
                <c:pt idx="148">
                  <c:v>3339</c:v>
                </c:pt>
                <c:pt idx="149">
                  <c:v>3340</c:v>
                </c:pt>
                <c:pt idx="150">
                  <c:v>3341</c:v>
                </c:pt>
                <c:pt idx="151">
                  <c:v>3342</c:v>
                </c:pt>
                <c:pt idx="152">
                  <c:v>3343</c:v>
                </c:pt>
                <c:pt idx="153">
                  <c:v>3344</c:v>
                </c:pt>
                <c:pt idx="154">
                  <c:v>3345</c:v>
                </c:pt>
                <c:pt idx="155">
                  <c:v>3346</c:v>
                </c:pt>
                <c:pt idx="156">
                  <c:v>3347</c:v>
                </c:pt>
                <c:pt idx="157">
                  <c:v>3348</c:v>
                </c:pt>
                <c:pt idx="158">
                  <c:v>3349</c:v>
                </c:pt>
                <c:pt idx="159">
                  <c:v>3350</c:v>
                </c:pt>
                <c:pt idx="160">
                  <c:v>3351</c:v>
                </c:pt>
                <c:pt idx="161">
                  <c:v>3352</c:v>
                </c:pt>
                <c:pt idx="162">
                  <c:v>3353</c:v>
                </c:pt>
                <c:pt idx="163">
                  <c:v>3354</c:v>
                </c:pt>
                <c:pt idx="164">
                  <c:v>3355</c:v>
                </c:pt>
                <c:pt idx="165">
                  <c:v>3356</c:v>
                </c:pt>
                <c:pt idx="166">
                  <c:v>3357</c:v>
                </c:pt>
                <c:pt idx="167">
                  <c:v>3358</c:v>
                </c:pt>
                <c:pt idx="168">
                  <c:v>3359</c:v>
                </c:pt>
                <c:pt idx="169">
                  <c:v>3360</c:v>
                </c:pt>
                <c:pt idx="170">
                  <c:v>3361</c:v>
                </c:pt>
                <c:pt idx="171">
                  <c:v>3362</c:v>
                </c:pt>
                <c:pt idx="172">
                  <c:v>3363</c:v>
                </c:pt>
                <c:pt idx="173">
                  <c:v>3364</c:v>
                </c:pt>
                <c:pt idx="174">
                  <c:v>3365</c:v>
                </c:pt>
                <c:pt idx="175">
                  <c:v>3366</c:v>
                </c:pt>
                <c:pt idx="176">
                  <c:v>3367</c:v>
                </c:pt>
                <c:pt idx="177">
                  <c:v>3368</c:v>
                </c:pt>
                <c:pt idx="178">
                  <c:v>3369</c:v>
                </c:pt>
                <c:pt idx="179">
                  <c:v>3370</c:v>
                </c:pt>
                <c:pt idx="180">
                  <c:v>3371</c:v>
                </c:pt>
                <c:pt idx="181">
                  <c:v>3372</c:v>
                </c:pt>
                <c:pt idx="182">
                  <c:v>3373</c:v>
                </c:pt>
                <c:pt idx="183">
                  <c:v>3374</c:v>
                </c:pt>
                <c:pt idx="184">
                  <c:v>3375</c:v>
                </c:pt>
                <c:pt idx="185">
                  <c:v>3376</c:v>
                </c:pt>
                <c:pt idx="186">
                  <c:v>3377</c:v>
                </c:pt>
                <c:pt idx="187">
                  <c:v>3378</c:v>
                </c:pt>
                <c:pt idx="188">
                  <c:v>3379</c:v>
                </c:pt>
                <c:pt idx="189">
                  <c:v>3380</c:v>
                </c:pt>
                <c:pt idx="190">
                  <c:v>3381</c:v>
                </c:pt>
                <c:pt idx="191">
                  <c:v>3382</c:v>
                </c:pt>
                <c:pt idx="192">
                  <c:v>3383</c:v>
                </c:pt>
                <c:pt idx="193">
                  <c:v>3384</c:v>
                </c:pt>
                <c:pt idx="194">
                  <c:v>3385</c:v>
                </c:pt>
                <c:pt idx="195">
                  <c:v>3386</c:v>
                </c:pt>
                <c:pt idx="196">
                  <c:v>3387</c:v>
                </c:pt>
                <c:pt idx="197">
                  <c:v>3388</c:v>
                </c:pt>
                <c:pt idx="198">
                  <c:v>3389</c:v>
                </c:pt>
                <c:pt idx="199">
                  <c:v>3390</c:v>
                </c:pt>
                <c:pt idx="200">
                  <c:v>3391</c:v>
                </c:pt>
                <c:pt idx="201">
                  <c:v>3392</c:v>
                </c:pt>
                <c:pt idx="202">
                  <c:v>3393</c:v>
                </c:pt>
                <c:pt idx="203">
                  <c:v>3394</c:v>
                </c:pt>
                <c:pt idx="204">
                  <c:v>3395</c:v>
                </c:pt>
                <c:pt idx="205">
                  <c:v>3396</c:v>
                </c:pt>
                <c:pt idx="206">
                  <c:v>3397</c:v>
                </c:pt>
                <c:pt idx="207">
                  <c:v>3398</c:v>
                </c:pt>
                <c:pt idx="208">
                  <c:v>3399</c:v>
                </c:pt>
                <c:pt idx="209">
                  <c:v>3400</c:v>
                </c:pt>
                <c:pt idx="210">
                  <c:v>3401</c:v>
                </c:pt>
                <c:pt idx="211">
                  <c:v>3402</c:v>
                </c:pt>
                <c:pt idx="212">
                  <c:v>3403</c:v>
                </c:pt>
                <c:pt idx="213">
                  <c:v>3404</c:v>
                </c:pt>
                <c:pt idx="214">
                  <c:v>3405</c:v>
                </c:pt>
                <c:pt idx="215">
                  <c:v>3406</c:v>
                </c:pt>
                <c:pt idx="216">
                  <c:v>3407</c:v>
                </c:pt>
                <c:pt idx="217">
                  <c:v>3408</c:v>
                </c:pt>
                <c:pt idx="218">
                  <c:v>3409</c:v>
                </c:pt>
                <c:pt idx="219">
                  <c:v>3410</c:v>
                </c:pt>
                <c:pt idx="220">
                  <c:v>3411</c:v>
                </c:pt>
                <c:pt idx="221">
                  <c:v>3412</c:v>
                </c:pt>
                <c:pt idx="222">
                  <c:v>3413</c:v>
                </c:pt>
                <c:pt idx="223">
                  <c:v>3414</c:v>
                </c:pt>
                <c:pt idx="224">
                  <c:v>3415</c:v>
                </c:pt>
                <c:pt idx="225">
                  <c:v>3416</c:v>
                </c:pt>
                <c:pt idx="226">
                  <c:v>3417</c:v>
                </c:pt>
                <c:pt idx="227">
                  <c:v>3418</c:v>
                </c:pt>
                <c:pt idx="228">
                  <c:v>3419</c:v>
                </c:pt>
                <c:pt idx="229">
                  <c:v>3420</c:v>
                </c:pt>
                <c:pt idx="230">
                  <c:v>3421</c:v>
                </c:pt>
                <c:pt idx="231">
                  <c:v>3422</c:v>
                </c:pt>
                <c:pt idx="232">
                  <c:v>3423</c:v>
                </c:pt>
                <c:pt idx="233">
                  <c:v>3424</c:v>
                </c:pt>
                <c:pt idx="234">
                  <c:v>3425</c:v>
                </c:pt>
                <c:pt idx="235">
                  <c:v>3426</c:v>
                </c:pt>
                <c:pt idx="236">
                  <c:v>3427</c:v>
                </c:pt>
                <c:pt idx="237">
                  <c:v>3428</c:v>
                </c:pt>
                <c:pt idx="238">
                  <c:v>3429</c:v>
                </c:pt>
                <c:pt idx="239">
                  <c:v>3430</c:v>
                </c:pt>
                <c:pt idx="240">
                  <c:v>3431</c:v>
                </c:pt>
                <c:pt idx="241">
                  <c:v>3432</c:v>
                </c:pt>
                <c:pt idx="242">
                  <c:v>3433</c:v>
                </c:pt>
                <c:pt idx="243">
                  <c:v>3434</c:v>
                </c:pt>
                <c:pt idx="244">
                  <c:v>3435</c:v>
                </c:pt>
                <c:pt idx="245">
                  <c:v>3436</c:v>
                </c:pt>
                <c:pt idx="246">
                  <c:v>3437</c:v>
                </c:pt>
                <c:pt idx="247">
                  <c:v>3438</c:v>
                </c:pt>
                <c:pt idx="248">
                  <c:v>3439</c:v>
                </c:pt>
                <c:pt idx="249">
                  <c:v>3440</c:v>
                </c:pt>
                <c:pt idx="250">
                  <c:v>3441</c:v>
                </c:pt>
                <c:pt idx="251">
                  <c:v>3442</c:v>
                </c:pt>
                <c:pt idx="252">
                  <c:v>3443</c:v>
                </c:pt>
                <c:pt idx="253">
                  <c:v>3444</c:v>
                </c:pt>
                <c:pt idx="254">
                  <c:v>3445</c:v>
                </c:pt>
                <c:pt idx="255">
                  <c:v>3446</c:v>
                </c:pt>
                <c:pt idx="256">
                  <c:v>3447</c:v>
                </c:pt>
                <c:pt idx="257">
                  <c:v>3448</c:v>
                </c:pt>
                <c:pt idx="258">
                  <c:v>3449</c:v>
                </c:pt>
                <c:pt idx="259">
                  <c:v>3450</c:v>
                </c:pt>
                <c:pt idx="260">
                  <c:v>3451</c:v>
                </c:pt>
                <c:pt idx="261">
                  <c:v>3452</c:v>
                </c:pt>
                <c:pt idx="262">
                  <c:v>3453</c:v>
                </c:pt>
                <c:pt idx="263">
                  <c:v>3454</c:v>
                </c:pt>
                <c:pt idx="264">
                  <c:v>3455</c:v>
                </c:pt>
                <c:pt idx="265">
                  <c:v>3456</c:v>
                </c:pt>
                <c:pt idx="266">
                  <c:v>3457</c:v>
                </c:pt>
                <c:pt idx="267">
                  <c:v>3458</c:v>
                </c:pt>
                <c:pt idx="268">
                  <c:v>3459</c:v>
                </c:pt>
                <c:pt idx="269">
                  <c:v>3460</c:v>
                </c:pt>
                <c:pt idx="270">
                  <c:v>3461</c:v>
                </c:pt>
                <c:pt idx="271">
                  <c:v>3462</c:v>
                </c:pt>
                <c:pt idx="272">
                  <c:v>3463</c:v>
                </c:pt>
                <c:pt idx="273">
                  <c:v>3464</c:v>
                </c:pt>
                <c:pt idx="274">
                  <c:v>3465</c:v>
                </c:pt>
                <c:pt idx="275">
                  <c:v>3466</c:v>
                </c:pt>
                <c:pt idx="276">
                  <c:v>3467</c:v>
                </c:pt>
                <c:pt idx="277">
                  <c:v>3468</c:v>
                </c:pt>
                <c:pt idx="278">
                  <c:v>3469</c:v>
                </c:pt>
                <c:pt idx="279">
                  <c:v>3470</c:v>
                </c:pt>
                <c:pt idx="280">
                  <c:v>3471</c:v>
                </c:pt>
                <c:pt idx="281">
                  <c:v>3472</c:v>
                </c:pt>
                <c:pt idx="282">
                  <c:v>3473</c:v>
                </c:pt>
                <c:pt idx="283">
                  <c:v>3474</c:v>
                </c:pt>
                <c:pt idx="284">
                  <c:v>3475</c:v>
                </c:pt>
                <c:pt idx="285">
                  <c:v>3476</c:v>
                </c:pt>
                <c:pt idx="286">
                  <c:v>3477</c:v>
                </c:pt>
                <c:pt idx="287">
                  <c:v>3478</c:v>
                </c:pt>
                <c:pt idx="288">
                  <c:v>3479</c:v>
                </c:pt>
                <c:pt idx="289">
                  <c:v>3480</c:v>
                </c:pt>
                <c:pt idx="290">
                  <c:v>3481</c:v>
                </c:pt>
                <c:pt idx="291">
                  <c:v>3482</c:v>
                </c:pt>
                <c:pt idx="292">
                  <c:v>3483</c:v>
                </c:pt>
                <c:pt idx="293">
                  <c:v>3484</c:v>
                </c:pt>
                <c:pt idx="294">
                  <c:v>3485</c:v>
                </c:pt>
                <c:pt idx="295">
                  <c:v>3486</c:v>
                </c:pt>
                <c:pt idx="296">
                  <c:v>3487</c:v>
                </c:pt>
                <c:pt idx="297">
                  <c:v>3488</c:v>
                </c:pt>
                <c:pt idx="298">
                  <c:v>3489</c:v>
                </c:pt>
                <c:pt idx="299">
                  <c:v>3490</c:v>
                </c:pt>
                <c:pt idx="300">
                  <c:v>3491</c:v>
                </c:pt>
                <c:pt idx="301">
                  <c:v>3492</c:v>
                </c:pt>
                <c:pt idx="302">
                  <c:v>3493</c:v>
                </c:pt>
                <c:pt idx="303">
                  <c:v>3494</c:v>
                </c:pt>
                <c:pt idx="304">
                  <c:v>3495</c:v>
                </c:pt>
                <c:pt idx="305">
                  <c:v>3496</c:v>
                </c:pt>
                <c:pt idx="306">
                  <c:v>3497</c:v>
                </c:pt>
                <c:pt idx="307">
                  <c:v>3498</c:v>
                </c:pt>
                <c:pt idx="308">
                  <c:v>3499</c:v>
                </c:pt>
                <c:pt idx="309">
                  <c:v>3500</c:v>
                </c:pt>
                <c:pt idx="310">
                  <c:v>3501</c:v>
                </c:pt>
                <c:pt idx="311">
                  <c:v>3502</c:v>
                </c:pt>
                <c:pt idx="312">
                  <c:v>3503</c:v>
                </c:pt>
                <c:pt idx="313">
                  <c:v>3504</c:v>
                </c:pt>
                <c:pt idx="314">
                  <c:v>3505</c:v>
                </c:pt>
                <c:pt idx="315">
                  <c:v>3506</c:v>
                </c:pt>
                <c:pt idx="316">
                  <c:v>3507</c:v>
                </c:pt>
                <c:pt idx="317">
                  <c:v>3508</c:v>
                </c:pt>
                <c:pt idx="318">
                  <c:v>3509</c:v>
                </c:pt>
                <c:pt idx="319">
                  <c:v>3510</c:v>
                </c:pt>
                <c:pt idx="320">
                  <c:v>3511</c:v>
                </c:pt>
                <c:pt idx="321">
                  <c:v>3512</c:v>
                </c:pt>
                <c:pt idx="322">
                  <c:v>3513</c:v>
                </c:pt>
                <c:pt idx="323">
                  <c:v>3514</c:v>
                </c:pt>
                <c:pt idx="324">
                  <c:v>3515</c:v>
                </c:pt>
                <c:pt idx="325">
                  <c:v>3516</c:v>
                </c:pt>
                <c:pt idx="326">
                  <c:v>3517</c:v>
                </c:pt>
                <c:pt idx="327">
                  <c:v>3518</c:v>
                </c:pt>
                <c:pt idx="328">
                  <c:v>3519</c:v>
                </c:pt>
                <c:pt idx="329">
                  <c:v>3520</c:v>
                </c:pt>
                <c:pt idx="330">
                  <c:v>3521</c:v>
                </c:pt>
                <c:pt idx="331">
                  <c:v>3522</c:v>
                </c:pt>
                <c:pt idx="332">
                  <c:v>3523</c:v>
                </c:pt>
                <c:pt idx="333">
                  <c:v>3524</c:v>
                </c:pt>
                <c:pt idx="334">
                  <c:v>3525</c:v>
                </c:pt>
                <c:pt idx="335">
                  <c:v>3526</c:v>
                </c:pt>
                <c:pt idx="336">
                  <c:v>3527</c:v>
                </c:pt>
                <c:pt idx="337">
                  <c:v>3528</c:v>
                </c:pt>
                <c:pt idx="338">
                  <c:v>3529</c:v>
                </c:pt>
                <c:pt idx="339">
                  <c:v>3530</c:v>
                </c:pt>
                <c:pt idx="340">
                  <c:v>3531</c:v>
                </c:pt>
                <c:pt idx="341">
                  <c:v>3532</c:v>
                </c:pt>
                <c:pt idx="342">
                  <c:v>3533</c:v>
                </c:pt>
                <c:pt idx="343">
                  <c:v>3534</c:v>
                </c:pt>
                <c:pt idx="344">
                  <c:v>3535</c:v>
                </c:pt>
                <c:pt idx="345">
                  <c:v>3536</c:v>
                </c:pt>
                <c:pt idx="346">
                  <c:v>3537</c:v>
                </c:pt>
                <c:pt idx="347">
                  <c:v>3538</c:v>
                </c:pt>
                <c:pt idx="348">
                  <c:v>3539</c:v>
                </c:pt>
                <c:pt idx="349">
                  <c:v>3540</c:v>
                </c:pt>
                <c:pt idx="350">
                  <c:v>3541</c:v>
                </c:pt>
                <c:pt idx="351">
                  <c:v>3542</c:v>
                </c:pt>
                <c:pt idx="352">
                  <c:v>3543</c:v>
                </c:pt>
                <c:pt idx="353">
                  <c:v>3544</c:v>
                </c:pt>
                <c:pt idx="354">
                  <c:v>3545</c:v>
                </c:pt>
                <c:pt idx="355">
                  <c:v>3546</c:v>
                </c:pt>
                <c:pt idx="356">
                  <c:v>3547</c:v>
                </c:pt>
                <c:pt idx="357">
                  <c:v>3548</c:v>
                </c:pt>
                <c:pt idx="358">
                  <c:v>3549</c:v>
                </c:pt>
                <c:pt idx="359">
                  <c:v>3550</c:v>
                </c:pt>
                <c:pt idx="360">
                  <c:v>3551</c:v>
                </c:pt>
                <c:pt idx="361">
                  <c:v>3552</c:v>
                </c:pt>
                <c:pt idx="362">
                  <c:v>3553</c:v>
                </c:pt>
                <c:pt idx="363">
                  <c:v>3554</c:v>
                </c:pt>
                <c:pt idx="364">
                  <c:v>3555</c:v>
                </c:pt>
                <c:pt idx="365">
                  <c:v>3556</c:v>
                </c:pt>
                <c:pt idx="366">
                  <c:v>3557</c:v>
                </c:pt>
                <c:pt idx="367">
                  <c:v>3558</c:v>
                </c:pt>
                <c:pt idx="368">
                  <c:v>3559</c:v>
                </c:pt>
                <c:pt idx="369">
                  <c:v>3560</c:v>
                </c:pt>
                <c:pt idx="370">
                  <c:v>3561</c:v>
                </c:pt>
                <c:pt idx="371">
                  <c:v>3562</c:v>
                </c:pt>
                <c:pt idx="372">
                  <c:v>3563</c:v>
                </c:pt>
                <c:pt idx="373">
                  <c:v>3564</c:v>
                </c:pt>
                <c:pt idx="374">
                  <c:v>3565</c:v>
                </c:pt>
                <c:pt idx="375">
                  <c:v>3566</c:v>
                </c:pt>
                <c:pt idx="376">
                  <c:v>3567</c:v>
                </c:pt>
                <c:pt idx="377">
                  <c:v>3568</c:v>
                </c:pt>
                <c:pt idx="378">
                  <c:v>3569</c:v>
                </c:pt>
                <c:pt idx="379">
                  <c:v>3570</c:v>
                </c:pt>
                <c:pt idx="380">
                  <c:v>3571</c:v>
                </c:pt>
                <c:pt idx="381">
                  <c:v>3572</c:v>
                </c:pt>
                <c:pt idx="382">
                  <c:v>3573</c:v>
                </c:pt>
                <c:pt idx="383">
                  <c:v>3574</c:v>
                </c:pt>
                <c:pt idx="384">
                  <c:v>3575</c:v>
                </c:pt>
                <c:pt idx="385">
                  <c:v>3576</c:v>
                </c:pt>
                <c:pt idx="386">
                  <c:v>3577</c:v>
                </c:pt>
                <c:pt idx="387">
                  <c:v>3578</c:v>
                </c:pt>
                <c:pt idx="388">
                  <c:v>3579</c:v>
                </c:pt>
                <c:pt idx="389">
                  <c:v>3580</c:v>
                </c:pt>
                <c:pt idx="390">
                  <c:v>3581</c:v>
                </c:pt>
                <c:pt idx="391">
                  <c:v>3582</c:v>
                </c:pt>
                <c:pt idx="392">
                  <c:v>3583</c:v>
                </c:pt>
                <c:pt idx="393">
                  <c:v>3584</c:v>
                </c:pt>
                <c:pt idx="394">
                  <c:v>3585</c:v>
                </c:pt>
                <c:pt idx="395">
                  <c:v>3586</c:v>
                </c:pt>
                <c:pt idx="396">
                  <c:v>3587</c:v>
                </c:pt>
                <c:pt idx="397">
                  <c:v>3588</c:v>
                </c:pt>
                <c:pt idx="398">
                  <c:v>3589</c:v>
                </c:pt>
                <c:pt idx="399">
                  <c:v>3590</c:v>
                </c:pt>
                <c:pt idx="400">
                  <c:v>3591</c:v>
                </c:pt>
                <c:pt idx="401">
                  <c:v>3592</c:v>
                </c:pt>
                <c:pt idx="402">
                  <c:v>3593</c:v>
                </c:pt>
                <c:pt idx="403">
                  <c:v>3594</c:v>
                </c:pt>
                <c:pt idx="404">
                  <c:v>3595</c:v>
                </c:pt>
                <c:pt idx="405">
                  <c:v>3596</c:v>
                </c:pt>
                <c:pt idx="406">
                  <c:v>3597</c:v>
                </c:pt>
                <c:pt idx="407">
                  <c:v>3598</c:v>
                </c:pt>
                <c:pt idx="408">
                  <c:v>3599</c:v>
                </c:pt>
                <c:pt idx="409">
                  <c:v>3600</c:v>
                </c:pt>
                <c:pt idx="410">
                  <c:v>3601</c:v>
                </c:pt>
                <c:pt idx="411">
                  <c:v>3602</c:v>
                </c:pt>
                <c:pt idx="412">
                  <c:v>3603</c:v>
                </c:pt>
                <c:pt idx="413">
                  <c:v>3604</c:v>
                </c:pt>
                <c:pt idx="414">
                  <c:v>3605</c:v>
                </c:pt>
                <c:pt idx="415">
                  <c:v>3606</c:v>
                </c:pt>
                <c:pt idx="416">
                  <c:v>3607</c:v>
                </c:pt>
                <c:pt idx="417">
                  <c:v>3608</c:v>
                </c:pt>
                <c:pt idx="418">
                  <c:v>3609</c:v>
                </c:pt>
                <c:pt idx="419">
                  <c:v>3610</c:v>
                </c:pt>
                <c:pt idx="420">
                  <c:v>3611</c:v>
                </c:pt>
                <c:pt idx="421">
                  <c:v>3612</c:v>
                </c:pt>
                <c:pt idx="422">
                  <c:v>3613</c:v>
                </c:pt>
                <c:pt idx="423">
                  <c:v>3614</c:v>
                </c:pt>
                <c:pt idx="424">
                  <c:v>3615</c:v>
                </c:pt>
                <c:pt idx="425">
                  <c:v>3616</c:v>
                </c:pt>
                <c:pt idx="426">
                  <c:v>3617</c:v>
                </c:pt>
                <c:pt idx="427">
                  <c:v>3618</c:v>
                </c:pt>
                <c:pt idx="428">
                  <c:v>3619</c:v>
                </c:pt>
                <c:pt idx="429">
                  <c:v>3620</c:v>
                </c:pt>
              </c:numCache>
            </c:numRef>
          </c:xVal>
          <c:yVal>
            <c:numRef>
              <c:f>Graph!$G$3181:$G$3608</c:f>
              <c:numCache>
                <c:formatCode>General</c:formatCode>
                <c:ptCount val="4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D3-4D10-B801-9EA2E04A8A6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Graph!$A$3180:$A$3609</c:f>
              <c:numCache>
                <c:formatCode>General</c:formatCode>
                <c:ptCount val="430"/>
                <c:pt idx="0">
                  <c:v>3191</c:v>
                </c:pt>
                <c:pt idx="1">
                  <c:v>3192</c:v>
                </c:pt>
                <c:pt idx="2">
                  <c:v>3193</c:v>
                </c:pt>
                <c:pt idx="3">
                  <c:v>3194</c:v>
                </c:pt>
                <c:pt idx="4">
                  <c:v>3195</c:v>
                </c:pt>
                <c:pt idx="5">
                  <c:v>3196</c:v>
                </c:pt>
                <c:pt idx="6">
                  <c:v>3197</c:v>
                </c:pt>
                <c:pt idx="7">
                  <c:v>3198</c:v>
                </c:pt>
                <c:pt idx="8">
                  <c:v>3199</c:v>
                </c:pt>
                <c:pt idx="9">
                  <c:v>3200</c:v>
                </c:pt>
                <c:pt idx="10">
                  <c:v>3201</c:v>
                </c:pt>
                <c:pt idx="11">
                  <c:v>3202</c:v>
                </c:pt>
                <c:pt idx="12">
                  <c:v>3203</c:v>
                </c:pt>
                <c:pt idx="13">
                  <c:v>3204</c:v>
                </c:pt>
                <c:pt idx="14">
                  <c:v>3205</c:v>
                </c:pt>
                <c:pt idx="15">
                  <c:v>3206</c:v>
                </c:pt>
                <c:pt idx="16">
                  <c:v>3207</c:v>
                </c:pt>
                <c:pt idx="17">
                  <c:v>3208</c:v>
                </c:pt>
                <c:pt idx="18">
                  <c:v>3209</c:v>
                </c:pt>
                <c:pt idx="19">
                  <c:v>3210</c:v>
                </c:pt>
                <c:pt idx="20">
                  <c:v>3211</c:v>
                </c:pt>
                <c:pt idx="21">
                  <c:v>3212</c:v>
                </c:pt>
                <c:pt idx="22">
                  <c:v>3213</c:v>
                </c:pt>
                <c:pt idx="23">
                  <c:v>3214</c:v>
                </c:pt>
                <c:pt idx="24">
                  <c:v>3215</c:v>
                </c:pt>
                <c:pt idx="25">
                  <c:v>3216</c:v>
                </c:pt>
                <c:pt idx="26">
                  <c:v>3217</c:v>
                </c:pt>
                <c:pt idx="27">
                  <c:v>3218</c:v>
                </c:pt>
                <c:pt idx="28">
                  <c:v>3219</c:v>
                </c:pt>
                <c:pt idx="29">
                  <c:v>3220</c:v>
                </c:pt>
                <c:pt idx="30">
                  <c:v>3221</c:v>
                </c:pt>
                <c:pt idx="31">
                  <c:v>3222</c:v>
                </c:pt>
                <c:pt idx="32">
                  <c:v>3223</c:v>
                </c:pt>
                <c:pt idx="33">
                  <c:v>3224</c:v>
                </c:pt>
                <c:pt idx="34">
                  <c:v>3225</c:v>
                </c:pt>
                <c:pt idx="35">
                  <c:v>3226</c:v>
                </c:pt>
                <c:pt idx="36">
                  <c:v>3227</c:v>
                </c:pt>
                <c:pt idx="37">
                  <c:v>3228</c:v>
                </c:pt>
                <c:pt idx="38">
                  <c:v>3229</c:v>
                </c:pt>
                <c:pt idx="39">
                  <c:v>3230</c:v>
                </c:pt>
                <c:pt idx="40">
                  <c:v>3231</c:v>
                </c:pt>
                <c:pt idx="41">
                  <c:v>3232</c:v>
                </c:pt>
                <c:pt idx="42">
                  <c:v>3233</c:v>
                </c:pt>
                <c:pt idx="43">
                  <c:v>3234</c:v>
                </c:pt>
                <c:pt idx="44">
                  <c:v>3235</c:v>
                </c:pt>
                <c:pt idx="45">
                  <c:v>3236</c:v>
                </c:pt>
                <c:pt idx="46">
                  <c:v>3237</c:v>
                </c:pt>
                <c:pt idx="47">
                  <c:v>3238</c:v>
                </c:pt>
                <c:pt idx="48">
                  <c:v>3239</c:v>
                </c:pt>
                <c:pt idx="49">
                  <c:v>3240</c:v>
                </c:pt>
                <c:pt idx="50">
                  <c:v>3241</c:v>
                </c:pt>
                <c:pt idx="51">
                  <c:v>3242</c:v>
                </c:pt>
                <c:pt idx="52">
                  <c:v>3243</c:v>
                </c:pt>
                <c:pt idx="53">
                  <c:v>3244</c:v>
                </c:pt>
                <c:pt idx="54">
                  <c:v>3245</c:v>
                </c:pt>
                <c:pt idx="55">
                  <c:v>3246</c:v>
                </c:pt>
                <c:pt idx="56">
                  <c:v>3247</c:v>
                </c:pt>
                <c:pt idx="57">
                  <c:v>3248</c:v>
                </c:pt>
                <c:pt idx="58">
                  <c:v>3249</c:v>
                </c:pt>
                <c:pt idx="59">
                  <c:v>3250</c:v>
                </c:pt>
                <c:pt idx="60">
                  <c:v>3251</c:v>
                </c:pt>
                <c:pt idx="61">
                  <c:v>3252</c:v>
                </c:pt>
                <c:pt idx="62">
                  <c:v>3253</c:v>
                </c:pt>
                <c:pt idx="63">
                  <c:v>3254</c:v>
                </c:pt>
                <c:pt idx="64">
                  <c:v>3255</c:v>
                </c:pt>
                <c:pt idx="65">
                  <c:v>3256</c:v>
                </c:pt>
                <c:pt idx="66">
                  <c:v>3257</c:v>
                </c:pt>
                <c:pt idx="67">
                  <c:v>3258</c:v>
                </c:pt>
                <c:pt idx="68">
                  <c:v>3259</c:v>
                </c:pt>
                <c:pt idx="69">
                  <c:v>3260</c:v>
                </c:pt>
                <c:pt idx="70">
                  <c:v>3261</c:v>
                </c:pt>
                <c:pt idx="71">
                  <c:v>3262</c:v>
                </c:pt>
                <c:pt idx="72">
                  <c:v>3263</c:v>
                </c:pt>
                <c:pt idx="73">
                  <c:v>3264</c:v>
                </c:pt>
                <c:pt idx="74">
                  <c:v>3265</c:v>
                </c:pt>
                <c:pt idx="75">
                  <c:v>3266</c:v>
                </c:pt>
                <c:pt idx="76">
                  <c:v>3267</c:v>
                </c:pt>
                <c:pt idx="77">
                  <c:v>3268</c:v>
                </c:pt>
                <c:pt idx="78">
                  <c:v>3269</c:v>
                </c:pt>
                <c:pt idx="79">
                  <c:v>3270</c:v>
                </c:pt>
                <c:pt idx="80">
                  <c:v>3271</c:v>
                </c:pt>
                <c:pt idx="81">
                  <c:v>3272</c:v>
                </c:pt>
                <c:pt idx="82">
                  <c:v>3273</c:v>
                </c:pt>
                <c:pt idx="83">
                  <c:v>3274</c:v>
                </c:pt>
                <c:pt idx="84">
                  <c:v>3275</c:v>
                </c:pt>
                <c:pt idx="85">
                  <c:v>3276</c:v>
                </c:pt>
                <c:pt idx="86">
                  <c:v>3277</c:v>
                </c:pt>
                <c:pt idx="87">
                  <c:v>3278</c:v>
                </c:pt>
                <c:pt idx="88">
                  <c:v>3279</c:v>
                </c:pt>
                <c:pt idx="89">
                  <c:v>3280</c:v>
                </c:pt>
                <c:pt idx="90">
                  <c:v>3281</c:v>
                </c:pt>
                <c:pt idx="91">
                  <c:v>3282</c:v>
                </c:pt>
                <c:pt idx="92">
                  <c:v>3283</c:v>
                </c:pt>
                <c:pt idx="93">
                  <c:v>3284</c:v>
                </c:pt>
                <c:pt idx="94">
                  <c:v>3285</c:v>
                </c:pt>
                <c:pt idx="95">
                  <c:v>3286</c:v>
                </c:pt>
                <c:pt idx="96">
                  <c:v>3287</c:v>
                </c:pt>
                <c:pt idx="97">
                  <c:v>3288</c:v>
                </c:pt>
                <c:pt idx="98">
                  <c:v>3289</c:v>
                </c:pt>
                <c:pt idx="99">
                  <c:v>3290</c:v>
                </c:pt>
                <c:pt idx="100">
                  <c:v>3291</c:v>
                </c:pt>
                <c:pt idx="101">
                  <c:v>3292</c:v>
                </c:pt>
                <c:pt idx="102">
                  <c:v>3293</c:v>
                </c:pt>
                <c:pt idx="103">
                  <c:v>3294</c:v>
                </c:pt>
                <c:pt idx="104">
                  <c:v>3295</c:v>
                </c:pt>
                <c:pt idx="105">
                  <c:v>3296</c:v>
                </c:pt>
                <c:pt idx="106">
                  <c:v>3297</c:v>
                </c:pt>
                <c:pt idx="107">
                  <c:v>3298</c:v>
                </c:pt>
                <c:pt idx="108">
                  <c:v>3299</c:v>
                </c:pt>
                <c:pt idx="109">
                  <c:v>3300</c:v>
                </c:pt>
                <c:pt idx="110">
                  <c:v>3301</c:v>
                </c:pt>
                <c:pt idx="111">
                  <c:v>3302</c:v>
                </c:pt>
                <c:pt idx="112">
                  <c:v>3303</c:v>
                </c:pt>
                <c:pt idx="113">
                  <c:v>3304</c:v>
                </c:pt>
                <c:pt idx="114">
                  <c:v>3305</c:v>
                </c:pt>
                <c:pt idx="115">
                  <c:v>3306</c:v>
                </c:pt>
                <c:pt idx="116">
                  <c:v>3307</c:v>
                </c:pt>
                <c:pt idx="117">
                  <c:v>3308</c:v>
                </c:pt>
                <c:pt idx="118">
                  <c:v>3309</c:v>
                </c:pt>
                <c:pt idx="119">
                  <c:v>3310</c:v>
                </c:pt>
                <c:pt idx="120">
                  <c:v>3311</c:v>
                </c:pt>
                <c:pt idx="121">
                  <c:v>3312</c:v>
                </c:pt>
                <c:pt idx="122">
                  <c:v>3313</c:v>
                </c:pt>
                <c:pt idx="123">
                  <c:v>3314</c:v>
                </c:pt>
                <c:pt idx="124">
                  <c:v>3315</c:v>
                </c:pt>
                <c:pt idx="125">
                  <c:v>3316</c:v>
                </c:pt>
                <c:pt idx="126">
                  <c:v>3317</c:v>
                </c:pt>
                <c:pt idx="127">
                  <c:v>3318</c:v>
                </c:pt>
                <c:pt idx="128">
                  <c:v>3319</c:v>
                </c:pt>
                <c:pt idx="129">
                  <c:v>3320</c:v>
                </c:pt>
                <c:pt idx="130">
                  <c:v>3321</c:v>
                </c:pt>
                <c:pt idx="131">
                  <c:v>3322</c:v>
                </c:pt>
                <c:pt idx="132">
                  <c:v>3323</c:v>
                </c:pt>
                <c:pt idx="133">
                  <c:v>3324</c:v>
                </c:pt>
                <c:pt idx="134">
                  <c:v>3325</c:v>
                </c:pt>
                <c:pt idx="135">
                  <c:v>3326</c:v>
                </c:pt>
                <c:pt idx="136">
                  <c:v>3327</c:v>
                </c:pt>
                <c:pt idx="137">
                  <c:v>3328</c:v>
                </c:pt>
                <c:pt idx="138">
                  <c:v>3329</c:v>
                </c:pt>
                <c:pt idx="139">
                  <c:v>3330</c:v>
                </c:pt>
                <c:pt idx="140">
                  <c:v>3331</c:v>
                </c:pt>
                <c:pt idx="141">
                  <c:v>3332</c:v>
                </c:pt>
                <c:pt idx="142">
                  <c:v>3333</c:v>
                </c:pt>
                <c:pt idx="143">
                  <c:v>3334</c:v>
                </c:pt>
                <c:pt idx="144">
                  <c:v>3335</c:v>
                </c:pt>
                <c:pt idx="145">
                  <c:v>3336</c:v>
                </c:pt>
                <c:pt idx="146">
                  <c:v>3337</c:v>
                </c:pt>
                <c:pt idx="147">
                  <c:v>3338</c:v>
                </c:pt>
                <c:pt idx="148">
                  <c:v>3339</c:v>
                </c:pt>
                <c:pt idx="149">
                  <c:v>3340</c:v>
                </c:pt>
                <c:pt idx="150">
                  <c:v>3341</c:v>
                </c:pt>
                <c:pt idx="151">
                  <c:v>3342</c:v>
                </c:pt>
                <c:pt idx="152">
                  <c:v>3343</c:v>
                </c:pt>
                <c:pt idx="153">
                  <c:v>3344</c:v>
                </c:pt>
                <c:pt idx="154">
                  <c:v>3345</c:v>
                </c:pt>
                <c:pt idx="155">
                  <c:v>3346</c:v>
                </c:pt>
                <c:pt idx="156">
                  <c:v>3347</c:v>
                </c:pt>
                <c:pt idx="157">
                  <c:v>3348</c:v>
                </c:pt>
                <c:pt idx="158">
                  <c:v>3349</c:v>
                </c:pt>
                <c:pt idx="159">
                  <c:v>3350</c:v>
                </c:pt>
                <c:pt idx="160">
                  <c:v>3351</c:v>
                </c:pt>
                <c:pt idx="161">
                  <c:v>3352</c:v>
                </c:pt>
                <c:pt idx="162">
                  <c:v>3353</c:v>
                </c:pt>
                <c:pt idx="163">
                  <c:v>3354</c:v>
                </c:pt>
                <c:pt idx="164">
                  <c:v>3355</c:v>
                </c:pt>
                <c:pt idx="165">
                  <c:v>3356</c:v>
                </c:pt>
                <c:pt idx="166">
                  <c:v>3357</c:v>
                </c:pt>
                <c:pt idx="167">
                  <c:v>3358</c:v>
                </c:pt>
                <c:pt idx="168">
                  <c:v>3359</c:v>
                </c:pt>
                <c:pt idx="169">
                  <c:v>3360</c:v>
                </c:pt>
                <c:pt idx="170">
                  <c:v>3361</c:v>
                </c:pt>
                <c:pt idx="171">
                  <c:v>3362</c:v>
                </c:pt>
                <c:pt idx="172">
                  <c:v>3363</c:v>
                </c:pt>
                <c:pt idx="173">
                  <c:v>3364</c:v>
                </c:pt>
                <c:pt idx="174">
                  <c:v>3365</c:v>
                </c:pt>
                <c:pt idx="175">
                  <c:v>3366</c:v>
                </c:pt>
                <c:pt idx="176">
                  <c:v>3367</c:v>
                </c:pt>
                <c:pt idx="177">
                  <c:v>3368</c:v>
                </c:pt>
                <c:pt idx="178">
                  <c:v>3369</c:v>
                </c:pt>
                <c:pt idx="179">
                  <c:v>3370</c:v>
                </c:pt>
                <c:pt idx="180">
                  <c:v>3371</c:v>
                </c:pt>
                <c:pt idx="181">
                  <c:v>3372</c:v>
                </c:pt>
                <c:pt idx="182">
                  <c:v>3373</c:v>
                </c:pt>
                <c:pt idx="183">
                  <c:v>3374</c:v>
                </c:pt>
                <c:pt idx="184">
                  <c:v>3375</c:v>
                </c:pt>
                <c:pt idx="185">
                  <c:v>3376</c:v>
                </c:pt>
                <c:pt idx="186">
                  <c:v>3377</c:v>
                </c:pt>
                <c:pt idx="187">
                  <c:v>3378</c:v>
                </c:pt>
                <c:pt idx="188">
                  <c:v>3379</c:v>
                </c:pt>
                <c:pt idx="189">
                  <c:v>3380</c:v>
                </c:pt>
                <c:pt idx="190">
                  <c:v>3381</c:v>
                </c:pt>
                <c:pt idx="191">
                  <c:v>3382</c:v>
                </c:pt>
                <c:pt idx="192">
                  <c:v>3383</c:v>
                </c:pt>
                <c:pt idx="193">
                  <c:v>3384</c:v>
                </c:pt>
                <c:pt idx="194">
                  <c:v>3385</c:v>
                </c:pt>
                <c:pt idx="195">
                  <c:v>3386</c:v>
                </c:pt>
                <c:pt idx="196">
                  <c:v>3387</c:v>
                </c:pt>
                <c:pt idx="197">
                  <c:v>3388</c:v>
                </c:pt>
                <c:pt idx="198">
                  <c:v>3389</c:v>
                </c:pt>
                <c:pt idx="199">
                  <c:v>3390</c:v>
                </c:pt>
                <c:pt idx="200">
                  <c:v>3391</c:v>
                </c:pt>
                <c:pt idx="201">
                  <c:v>3392</c:v>
                </c:pt>
                <c:pt idx="202">
                  <c:v>3393</c:v>
                </c:pt>
                <c:pt idx="203">
                  <c:v>3394</c:v>
                </c:pt>
                <c:pt idx="204">
                  <c:v>3395</c:v>
                </c:pt>
                <c:pt idx="205">
                  <c:v>3396</c:v>
                </c:pt>
                <c:pt idx="206">
                  <c:v>3397</c:v>
                </c:pt>
                <c:pt idx="207">
                  <c:v>3398</c:v>
                </c:pt>
                <c:pt idx="208">
                  <c:v>3399</c:v>
                </c:pt>
                <c:pt idx="209">
                  <c:v>3400</c:v>
                </c:pt>
                <c:pt idx="210">
                  <c:v>3401</c:v>
                </c:pt>
                <c:pt idx="211">
                  <c:v>3402</c:v>
                </c:pt>
                <c:pt idx="212">
                  <c:v>3403</c:v>
                </c:pt>
                <c:pt idx="213">
                  <c:v>3404</c:v>
                </c:pt>
                <c:pt idx="214">
                  <c:v>3405</c:v>
                </c:pt>
                <c:pt idx="215">
                  <c:v>3406</c:v>
                </c:pt>
                <c:pt idx="216">
                  <c:v>3407</c:v>
                </c:pt>
                <c:pt idx="217">
                  <c:v>3408</c:v>
                </c:pt>
                <c:pt idx="218">
                  <c:v>3409</c:v>
                </c:pt>
                <c:pt idx="219">
                  <c:v>3410</c:v>
                </c:pt>
                <c:pt idx="220">
                  <c:v>3411</c:v>
                </c:pt>
                <c:pt idx="221">
                  <c:v>3412</c:v>
                </c:pt>
                <c:pt idx="222">
                  <c:v>3413</c:v>
                </c:pt>
                <c:pt idx="223">
                  <c:v>3414</c:v>
                </c:pt>
                <c:pt idx="224">
                  <c:v>3415</c:v>
                </c:pt>
                <c:pt idx="225">
                  <c:v>3416</c:v>
                </c:pt>
                <c:pt idx="226">
                  <c:v>3417</c:v>
                </c:pt>
                <c:pt idx="227">
                  <c:v>3418</c:v>
                </c:pt>
                <c:pt idx="228">
                  <c:v>3419</c:v>
                </c:pt>
                <c:pt idx="229">
                  <c:v>3420</c:v>
                </c:pt>
                <c:pt idx="230">
                  <c:v>3421</c:v>
                </c:pt>
                <c:pt idx="231">
                  <c:v>3422</c:v>
                </c:pt>
                <c:pt idx="232">
                  <c:v>3423</c:v>
                </c:pt>
                <c:pt idx="233">
                  <c:v>3424</c:v>
                </c:pt>
                <c:pt idx="234">
                  <c:v>3425</c:v>
                </c:pt>
                <c:pt idx="235">
                  <c:v>3426</c:v>
                </c:pt>
                <c:pt idx="236">
                  <c:v>3427</c:v>
                </c:pt>
                <c:pt idx="237">
                  <c:v>3428</c:v>
                </c:pt>
                <c:pt idx="238">
                  <c:v>3429</c:v>
                </c:pt>
                <c:pt idx="239">
                  <c:v>3430</c:v>
                </c:pt>
                <c:pt idx="240">
                  <c:v>3431</c:v>
                </c:pt>
                <c:pt idx="241">
                  <c:v>3432</c:v>
                </c:pt>
                <c:pt idx="242">
                  <c:v>3433</c:v>
                </c:pt>
                <c:pt idx="243">
                  <c:v>3434</c:v>
                </c:pt>
                <c:pt idx="244">
                  <c:v>3435</c:v>
                </c:pt>
                <c:pt idx="245">
                  <c:v>3436</c:v>
                </c:pt>
                <c:pt idx="246">
                  <c:v>3437</c:v>
                </c:pt>
                <c:pt idx="247">
                  <c:v>3438</c:v>
                </c:pt>
                <c:pt idx="248">
                  <c:v>3439</c:v>
                </c:pt>
                <c:pt idx="249">
                  <c:v>3440</c:v>
                </c:pt>
                <c:pt idx="250">
                  <c:v>3441</c:v>
                </c:pt>
                <c:pt idx="251">
                  <c:v>3442</c:v>
                </c:pt>
                <c:pt idx="252">
                  <c:v>3443</c:v>
                </c:pt>
                <c:pt idx="253">
                  <c:v>3444</c:v>
                </c:pt>
                <c:pt idx="254">
                  <c:v>3445</c:v>
                </c:pt>
                <c:pt idx="255">
                  <c:v>3446</c:v>
                </c:pt>
                <c:pt idx="256">
                  <c:v>3447</c:v>
                </c:pt>
                <c:pt idx="257">
                  <c:v>3448</c:v>
                </c:pt>
                <c:pt idx="258">
                  <c:v>3449</c:v>
                </c:pt>
                <c:pt idx="259">
                  <c:v>3450</c:v>
                </c:pt>
                <c:pt idx="260">
                  <c:v>3451</c:v>
                </c:pt>
                <c:pt idx="261">
                  <c:v>3452</c:v>
                </c:pt>
                <c:pt idx="262">
                  <c:v>3453</c:v>
                </c:pt>
                <c:pt idx="263">
                  <c:v>3454</c:v>
                </c:pt>
                <c:pt idx="264">
                  <c:v>3455</c:v>
                </c:pt>
                <c:pt idx="265">
                  <c:v>3456</c:v>
                </c:pt>
                <c:pt idx="266">
                  <c:v>3457</c:v>
                </c:pt>
                <c:pt idx="267">
                  <c:v>3458</c:v>
                </c:pt>
                <c:pt idx="268">
                  <c:v>3459</c:v>
                </c:pt>
                <c:pt idx="269">
                  <c:v>3460</c:v>
                </c:pt>
                <c:pt idx="270">
                  <c:v>3461</c:v>
                </c:pt>
                <c:pt idx="271">
                  <c:v>3462</c:v>
                </c:pt>
                <c:pt idx="272">
                  <c:v>3463</c:v>
                </c:pt>
                <c:pt idx="273">
                  <c:v>3464</c:v>
                </c:pt>
                <c:pt idx="274">
                  <c:v>3465</c:v>
                </c:pt>
                <c:pt idx="275">
                  <c:v>3466</c:v>
                </c:pt>
                <c:pt idx="276">
                  <c:v>3467</c:v>
                </c:pt>
                <c:pt idx="277">
                  <c:v>3468</c:v>
                </c:pt>
                <c:pt idx="278">
                  <c:v>3469</c:v>
                </c:pt>
                <c:pt idx="279">
                  <c:v>3470</c:v>
                </c:pt>
                <c:pt idx="280">
                  <c:v>3471</c:v>
                </c:pt>
                <c:pt idx="281">
                  <c:v>3472</c:v>
                </c:pt>
                <c:pt idx="282">
                  <c:v>3473</c:v>
                </c:pt>
                <c:pt idx="283">
                  <c:v>3474</c:v>
                </c:pt>
                <c:pt idx="284">
                  <c:v>3475</c:v>
                </c:pt>
                <c:pt idx="285">
                  <c:v>3476</c:v>
                </c:pt>
                <c:pt idx="286">
                  <c:v>3477</c:v>
                </c:pt>
                <c:pt idx="287">
                  <c:v>3478</c:v>
                </c:pt>
                <c:pt idx="288">
                  <c:v>3479</c:v>
                </c:pt>
                <c:pt idx="289">
                  <c:v>3480</c:v>
                </c:pt>
                <c:pt idx="290">
                  <c:v>3481</c:v>
                </c:pt>
                <c:pt idx="291">
                  <c:v>3482</c:v>
                </c:pt>
                <c:pt idx="292">
                  <c:v>3483</c:v>
                </c:pt>
                <c:pt idx="293">
                  <c:v>3484</c:v>
                </c:pt>
                <c:pt idx="294">
                  <c:v>3485</c:v>
                </c:pt>
                <c:pt idx="295">
                  <c:v>3486</c:v>
                </c:pt>
                <c:pt idx="296">
                  <c:v>3487</c:v>
                </c:pt>
                <c:pt idx="297">
                  <c:v>3488</c:v>
                </c:pt>
                <c:pt idx="298">
                  <c:v>3489</c:v>
                </c:pt>
                <c:pt idx="299">
                  <c:v>3490</c:v>
                </c:pt>
                <c:pt idx="300">
                  <c:v>3491</c:v>
                </c:pt>
                <c:pt idx="301">
                  <c:v>3492</c:v>
                </c:pt>
                <c:pt idx="302">
                  <c:v>3493</c:v>
                </c:pt>
                <c:pt idx="303">
                  <c:v>3494</c:v>
                </c:pt>
                <c:pt idx="304">
                  <c:v>3495</c:v>
                </c:pt>
                <c:pt idx="305">
                  <c:v>3496</c:v>
                </c:pt>
                <c:pt idx="306">
                  <c:v>3497</c:v>
                </c:pt>
                <c:pt idx="307">
                  <c:v>3498</c:v>
                </c:pt>
                <c:pt idx="308">
                  <c:v>3499</c:v>
                </c:pt>
                <c:pt idx="309">
                  <c:v>3500</c:v>
                </c:pt>
                <c:pt idx="310">
                  <c:v>3501</c:v>
                </c:pt>
                <c:pt idx="311">
                  <c:v>3502</c:v>
                </c:pt>
                <c:pt idx="312">
                  <c:v>3503</c:v>
                </c:pt>
                <c:pt idx="313">
                  <c:v>3504</c:v>
                </c:pt>
                <c:pt idx="314">
                  <c:v>3505</c:v>
                </c:pt>
                <c:pt idx="315">
                  <c:v>3506</c:v>
                </c:pt>
                <c:pt idx="316">
                  <c:v>3507</c:v>
                </c:pt>
                <c:pt idx="317">
                  <c:v>3508</c:v>
                </c:pt>
                <c:pt idx="318">
                  <c:v>3509</c:v>
                </c:pt>
                <c:pt idx="319">
                  <c:v>3510</c:v>
                </c:pt>
                <c:pt idx="320">
                  <c:v>3511</c:v>
                </c:pt>
                <c:pt idx="321">
                  <c:v>3512</c:v>
                </c:pt>
                <c:pt idx="322">
                  <c:v>3513</c:v>
                </c:pt>
                <c:pt idx="323">
                  <c:v>3514</c:v>
                </c:pt>
                <c:pt idx="324">
                  <c:v>3515</c:v>
                </c:pt>
                <c:pt idx="325">
                  <c:v>3516</c:v>
                </c:pt>
                <c:pt idx="326">
                  <c:v>3517</c:v>
                </c:pt>
                <c:pt idx="327">
                  <c:v>3518</c:v>
                </c:pt>
                <c:pt idx="328">
                  <c:v>3519</c:v>
                </c:pt>
                <c:pt idx="329">
                  <c:v>3520</c:v>
                </c:pt>
                <c:pt idx="330">
                  <c:v>3521</c:v>
                </c:pt>
                <c:pt idx="331">
                  <c:v>3522</c:v>
                </c:pt>
                <c:pt idx="332">
                  <c:v>3523</c:v>
                </c:pt>
                <c:pt idx="333">
                  <c:v>3524</c:v>
                </c:pt>
                <c:pt idx="334">
                  <c:v>3525</c:v>
                </c:pt>
                <c:pt idx="335">
                  <c:v>3526</c:v>
                </c:pt>
                <c:pt idx="336">
                  <c:v>3527</c:v>
                </c:pt>
                <c:pt idx="337">
                  <c:v>3528</c:v>
                </c:pt>
                <c:pt idx="338">
                  <c:v>3529</c:v>
                </c:pt>
                <c:pt idx="339">
                  <c:v>3530</c:v>
                </c:pt>
                <c:pt idx="340">
                  <c:v>3531</c:v>
                </c:pt>
                <c:pt idx="341">
                  <c:v>3532</c:v>
                </c:pt>
                <c:pt idx="342">
                  <c:v>3533</c:v>
                </c:pt>
                <c:pt idx="343">
                  <c:v>3534</c:v>
                </c:pt>
                <c:pt idx="344">
                  <c:v>3535</c:v>
                </c:pt>
                <c:pt idx="345">
                  <c:v>3536</c:v>
                </c:pt>
                <c:pt idx="346">
                  <c:v>3537</c:v>
                </c:pt>
                <c:pt idx="347">
                  <c:v>3538</c:v>
                </c:pt>
                <c:pt idx="348">
                  <c:v>3539</c:v>
                </c:pt>
                <c:pt idx="349">
                  <c:v>3540</c:v>
                </c:pt>
                <c:pt idx="350">
                  <c:v>3541</c:v>
                </c:pt>
                <c:pt idx="351">
                  <c:v>3542</c:v>
                </c:pt>
                <c:pt idx="352">
                  <c:v>3543</c:v>
                </c:pt>
                <c:pt idx="353">
                  <c:v>3544</c:v>
                </c:pt>
                <c:pt idx="354">
                  <c:v>3545</c:v>
                </c:pt>
                <c:pt idx="355">
                  <c:v>3546</c:v>
                </c:pt>
                <c:pt idx="356">
                  <c:v>3547</c:v>
                </c:pt>
                <c:pt idx="357">
                  <c:v>3548</c:v>
                </c:pt>
                <c:pt idx="358">
                  <c:v>3549</c:v>
                </c:pt>
                <c:pt idx="359">
                  <c:v>3550</c:v>
                </c:pt>
                <c:pt idx="360">
                  <c:v>3551</c:v>
                </c:pt>
                <c:pt idx="361">
                  <c:v>3552</c:v>
                </c:pt>
                <c:pt idx="362">
                  <c:v>3553</c:v>
                </c:pt>
                <c:pt idx="363">
                  <c:v>3554</c:v>
                </c:pt>
                <c:pt idx="364">
                  <c:v>3555</c:v>
                </c:pt>
                <c:pt idx="365">
                  <c:v>3556</c:v>
                </c:pt>
                <c:pt idx="366">
                  <c:v>3557</c:v>
                </c:pt>
                <c:pt idx="367">
                  <c:v>3558</c:v>
                </c:pt>
                <c:pt idx="368">
                  <c:v>3559</c:v>
                </c:pt>
                <c:pt idx="369">
                  <c:v>3560</c:v>
                </c:pt>
                <c:pt idx="370">
                  <c:v>3561</c:v>
                </c:pt>
                <c:pt idx="371">
                  <c:v>3562</c:v>
                </c:pt>
                <c:pt idx="372">
                  <c:v>3563</c:v>
                </c:pt>
                <c:pt idx="373">
                  <c:v>3564</c:v>
                </c:pt>
                <c:pt idx="374">
                  <c:v>3565</c:v>
                </c:pt>
                <c:pt idx="375">
                  <c:v>3566</c:v>
                </c:pt>
                <c:pt idx="376">
                  <c:v>3567</c:v>
                </c:pt>
                <c:pt idx="377">
                  <c:v>3568</c:v>
                </c:pt>
                <c:pt idx="378">
                  <c:v>3569</c:v>
                </c:pt>
                <c:pt idx="379">
                  <c:v>3570</c:v>
                </c:pt>
                <c:pt idx="380">
                  <c:v>3571</c:v>
                </c:pt>
                <c:pt idx="381">
                  <c:v>3572</c:v>
                </c:pt>
                <c:pt idx="382">
                  <c:v>3573</c:v>
                </c:pt>
                <c:pt idx="383">
                  <c:v>3574</c:v>
                </c:pt>
                <c:pt idx="384">
                  <c:v>3575</c:v>
                </c:pt>
                <c:pt idx="385">
                  <c:v>3576</c:v>
                </c:pt>
                <c:pt idx="386">
                  <c:v>3577</c:v>
                </c:pt>
                <c:pt idx="387">
                  <c:v>3578</c:v>
                </c:pt>
                <c:pt idx="388">
                  <c:v>3579</c:v>
                </c:pt>
                <c:pt idx="389">
                  <c:v>3580</c:v>
                </c:pt>
                <c:pt idx="390">
                  <c:v>3581</c:v>
                </c:pt>
                <c:pt idx="391">
                  <c:v>3582</c:v>
                </c:pt>
                <c:pt idx="392">
                  <c:v>3583</c:v>
                </c:pt>
                <c:pt idx="393">
                  <c:v>3584</c:v>
                </c:pt>
                <c:pt idx="394">
                  <c:v>3585</c:v>
                </c:pt>
                <c:pt idx="395">
                  <c:v>3586</c:v>
                </c:pt>
                <c:pt idx="396">
                  <c:v>3587</c:v>
                </c:pt>
                <c:pt idx="397">
                  <c:v>3588</c:v>
                </c:pt>
                <c:pt idx="398">
                  <c:v>3589</c:v>
                </c:pt>
                <c:pt idx="399">
                  <c:v>3590</c:v>
                </c:pt>
                <c:pt idx="400">
                  <c:v>3591</c:v>
                </c:pt>
                <c:pt idx="401">
                  <c:v>3592</c:v>
                </c:pt>
                <c:pt idx="402">
                  <c:v>3593</c:v>
                </c:pt>
                <c:pt idx="403">
                  <c:v>3594</c:v>
                </c:pt>
                <c:pt idx="404">
                  <c:v>3595</c:v>
                </c:pt>
                <c:pt idx="405">
                  <c:v>3596</c:v>
                </c:pt>
                <c:pt idx="406">
                  <c:v>3597</c:v>
                </c:pt>
                <c:pt idx="407">
                  <c:v>3598</c:v>
                </c:pt>
                <c:pt idx="408">
                  <c:v>3599</c:v>
                </c:pt>
                <c:pt idx="409">
                  <c:v>3600</c:v>
                </c:pt>
                <c:pt idx="410">
                  <c:v>3601</c:v>
                </c:pt>
                <c:pt idx="411">
                  <c:v>3602</c:v>
                </c:pt>
                <c:pt idx="412">
                  <c:v>3603</c:v>
                </c:pt>
                <c:pt idx="413">
                  <c:v>3604</c:v>
                </c:pt>
                <c:pt idx="414">
                  <c:v>3605</c:v>
                </c:pt>
                <c:pt idx="415">
                  <c:v>3606</c:v>
                </c:pt>
                <c:pt idx="416">
                  <c:v>3607</c:v>
                </c:pt>
                <c:pt idx="417">
                  <c:v>3608</c:v>
                </c:pt>
                <c:pt idx="418">
                  <c:v>3609</c:v>
                </c:pt>
                <c:pt idx="419">
                  <c:v>3610</c:v>
                </c:pt>
                <c:pt idx="420">
                  <c:v>3611</c:v>
                </c:pt>
                <c:pt idx="421">
                  <c:v>3612</c:v>
                </c:pt>
                <c:pt idx="422">
                  <c:v>3613</c:v>
                </c:pt>
                <c:pt idx="423">
                  <c:v>3614</c:v>
                </c:pt>
                <c:pt idx="424">
                  <c:v>3615</c:v>
                </c:pt>
                <c:pt idx="425">
                  <c:v>3616</c:v>
                </c:pt>
                <c:pt idx="426">
                  <c:v>3617</c:v>
                </c:pt>
                <c:pt idx="427">
                  <c:v>3618</c:v>
                </c:pt>
                <c:pt idx="428">
                  <c:v>3619</c:v>
                </c:pt>
                <c:pt idx="429">
                  <c:v>3620</c:v>
                </c:pt>
              </c:numCache>
            </c:numRef>
          </c:xVal>
          <c:yVal>
            <c:numRef>
              <c:f>Graph!$H$3181:$H$3608</c:f>
              <c:numCache>
                <c:formatCode>General</c:formatCode>
                <c:ptCount val="428"/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D3-4D10-B801-9EA2E04A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24399"/>
        <c:axId val="1136824879"/>
      </c:scatterChart>
      <c:valAx>
        <c:axId val="1136824399"/>
        <c:scaling>
          <c:orientation val="minMax"/>
          <c:max val="3620"/>
          <c:min val="3191"/>
        </c:scaling>
        <c:delete val="0"/>
        <c:axPos val="b"/>
        <c:numFmt formatCode="General" sourceLinked="1"/>
        <c:majorTickMark val="out"/>
        <c:minorTickMark val="none"/>
        <c:tickLblPos val="nextTo"/>
        <c:crossAx val="1136824879"/>
        <c:crosses val="autoZero"/>
        <c:crossBetween val="midCat"/>
      </c:valAx>
      <c:valAx>
        <c:axId val="1136824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6824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86F0D-1D54-7464-5FC0-2AC7D9041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325</xdr:row>
      <xdr:rowOff>0</xdr:rowOff>
    </xdr:from>
    <xdr:to>
      <xdr:col>14</xdr:col>
      <xdr:colOff>304800</xdr:colOff>
      <xdr:row>339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3CA65-D004-3F80-E8F3-8D365F98C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762</xdr:row>
      <xdr:rowOff>0</xdr:rowOff>
    </xdr:from>
    <xdr:to>
      <xdr:col>14</xdr:col>
      <xdr:colOff>304800</xdr:colOff>
      <xdr:row>776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29625C-72F9-7D79-B7A7-D52FEDD12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1154</xdr:row>
      <xdr:rowOff>0</xdr:rowOff>
    </xdr:from>
    <xdr:to>
      <xdr:col>14</xdr:col>
      <xdr:colOff>304800</xdr:colOff>
      <xdr:row>1168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674063-371C-3354-ECA4-2276AAA98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1522</xdr:row>
      <xdr:rowOff>0</xdr:rowOff>
    </xdr:from>
    <xdr:to>
      <xdr:col>14</xdr:col>
      <xdr:colOff>304800</xdr:colOff>
      <xdr:row>1536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85909-C0C5-43AA-8C05-B9965257F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1917</xdr:row>
      <xdr:rowOff>0</xdr:rowOff>
    </xdr:from>
    <xdr:to>
      <xdr:col>14</xdr:col>
      <xdr:colOff>304800</xdr:colOff>
      <xdr:row>1931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7AD405-0F12-90C1-6CAD-B406A6CC8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2356</xdr:row>
      <xdr:rowOff>0</xdr:rowOff>
    </xdr:from>
    <xdr:to>
      <xdr:col>14</xdr:col>
      <xdr:colOff>304800</xdr:colOff>
      <xdr:row>2370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63BF33-A76B-47FF-2284-15F1CB3EB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2793</xdr:row>
      <xdr:rowOff>0</xdr:rowOff>
    </xdr:from>
    <xdr:to>
      <xdr:col>14</xdr:col>
      <xdr:colOff>304800</xdr:colOff>
      <xdr:row>2807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F39AA8-CD82-588A-9E3A-8B4DC5355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3179</xdr:row>
      <xdr:rowOff>0</xdr:rowOff>
    </xdr:from>
    <xdr:to>
      <xdr:col>14</xdr:col>
      <xdr:colOff>304800</xdr:colOff>
      <xdr:row>3193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15CD2D-698A-1F4F-9A30-27E913306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2752-F531-43E5-92EF-6B52A1F0E2EA}">
  <dimension ref="A1:BH3849"/>
  <sheetViews>
    <sheetView tabSelected="1" topLeftCell="A2512" workbookViewId="0">
      <selection activeCell="F2530" sqref="F2530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11" bestFit="1" customWidth="1"/>
    <col min="13" max="13" width="10" bestFit="1" customWidth="1"/>
    <col min="14" max="14" width="11" bestFit="1" customWidth="1"/>
    <col min="15" max="15" width="9" bestFit="1" customWidth="1"/>
    <col min="57" max="57" width="5.28515625" bestFit="1" customWidth="1"/>
    <col min="58" max="58" width="5.140625" bestFit="1" customWidth="1"/>
    <col min="59" max="59" width="11" bestFit="1" customWidth="1"/>
    <col min="60" max="60" width="9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38.173428000000001</v>
      </c>
      <c r="K3">
        <v>14.055075</v>
      </c>
    </row>
    <row r="4" spans="1:60" x14ac:dyDescent="0.25">
      <c r="A4">
        <v>3</v>
      </c>
      <c r="D4">
        <v>41.745358000000003</v>
      </c>
      <c r="E4">
        <v>8.8407900000000001</v>
      </c>
    </row>
    <row r="5" spans="1:60" x14ac:dyDescent="0.25">
      <c r="A5">
        <v>4</v>
      </c>
      <c r="D5">
        <v>41.793839000000006</v>
      </c>
      <c r="E5">
        <v>8.7682529999999996</v>
      </c>
    </row>
    <row r="6" spans="1:60" x14ac:dyDescent="0.25">
      <c r="A6">
        <v>5</v>
      </c>
      <c r="D6">
        <v>41.793839000000006</v>
      </c>
      <c r="E6">
        <v>8.7682529999999996</v>
      </c>
    </row>
    <row r="7" spans="1:60" x14ac:dyDescent="0.25">
      <c r="A7">
        <v>6</v>
      </c>
      <c r="D7">
        <v>41.793839000000006</v>
      </c>
      <c r="E7">
        <v>8.7682529999999996</v>
      </c>
      <c r="F7">
        <v>28.864456000000004</v>
      </c>
      <c r="G7">
        <v>12.897306</v>
      </c>
    </row>
    <row r="8" spans="1:60" x14ac:dyDescent="0.25">
      <c r="A8">
        <v>7</v>
      </c>
      <c r="D8">
        <v>41.793839000000006</v>
      </c>
      <c r="E8">
        <v>8.7682529999999996</v>
      </c>
      <c r="F8">
        <v>29.178763000000004</v>
      </c>
      <c r="G8">
        <v>12.900430999999999</v>
      </c>
    </row>
    <row r="9" spans="1:60" x14ac:dyDescent="0.25">
      <c r="A9">
        <v>8</v>
      </c>
      <c r="D9">
        <v>41.793839000000006</v>
      </c>
      <c r="E9">
        <v>8.7682529999999996</v>
      </c>
      <c r="F9">
        <v>29.178763000000004</v>
      </c>
      <c r="G9">
        <v>12.900430999999999</v>
      </c>
    </row>
    <row r="10" spans="1:60" x14ac:dyDescent="0.25">
      <c r="A10">
        <v>9</v>
      </c>
      <c r="D10">
        <v>41.793839000000006</v>
      </c>
      <c r="E10">
        <v>8.7682529999999996</v>
      </c>
      <c r="F10">
        <v>29.178763000000004</v>
      </c>
      <c r="G10">
        <v>12.900430999999999</v>
      </c>
    </row>
    <row r="11" spans="1:60" x14ac:dyDescent="0.25">
      <c r="A11">
        <v>10</v>
      </c>
      <c r="D11">
        <v>41.793839000000006</v>
      </c>
      <c r="E11">
        <v>8.7682529999999996</v>
      </c>
      <c r="F11">
        <v>29.178763000000004</v>
      </c>
      <c r="G11">
        <v>12.900430999999999</v>
      </c>
    </row>
    <row r="12" spans="1:60" x14ac:dyDescent="0.25">
      <c r="A12">
        <v>11</v>
      </c>
      <c r="D12">
        <v>41.793839000000006</v>
      </c>
      <c r="E12">
        <v>8.7682529999999996</v>
      </c>
      <c r="F12">
        <v>29.178763000000004</v>
      </c>
      <c r="G12">
        <v>12.900430999999999</v>
      </c>
    </row>
    <row r="13" spans="1:60" x14ac:dyDescent="0.25">
      <c r="A13">
        <v>12</v>
      </c>
      <c r="D13">
        <v>41.793839000000006</v>
      </c>
      <c r="E13">
        <v>8.7682529999999996</v>
      </c>
      <c r="F13">
        <v>29.178763000000004</v>
      </c>
      <c r="G13">
        <v>12.900430999999999</v>
      </c>
    </row>
    <row r="14" spans="1:60" x14ac:dyDescent="0.25">
      <c r="A14">
        <v>13</v>
      </c>
      <c r="D14">
        <v>41.793839000000006</v>
      </c>
      <c r="E14">
        <v>8.7682529999999996</v>
      </c>
      <c r="F14">
        <v>29.178763000000004</v>
      </c>
      <c r="G14">
        <v>12.900430999999999</v>
      </c>
    </row>
    <row r="15" spans="1:60" x14ac:dyDescent="0.25">
      <c r="A15">
        <v>14</v>
      </c>
      <c r="D15">
        <v>41.793839000000006</v>
      </c>
      <c r="E15">
        <v>8.7682529999999996</v>
      </c>
      <c r="F15">
        <v>29.178763000000004</v>
      </c>
      <c r="G15">
        <v>12.900430999999999</v>
      </c>
    </row>
    <row r="16" spans="1:60" x14ac:dyDescent="0.25">
      <c r="A16">
        <v>15</v>
      </c>
      <c r="D16">
        <v>41.793839000000006</v>
      </c>
      <c r="E16">
        <v>8.7682529999999996</v>
      </c>
      <c r="F16">
        <v>29.178763000000004</v>
      </c>
      <c r="G16">
        <v>12.900430999999999</v>
      </c>
    </row>
    <row r="17" spans="1:9" x14ac:dyDescent="0.25">
      <c r="A17">
        <v>16</v>
      </c>
      <c r="D17">
        <v>41.793839000000006</v>
      </c>
      <c r="E17">
        <v>8.7682529999999996</v>
      </c>
      <c r="F17">
        <v>29.178763000000004</v>
      </c>
      <c r="G17">
        <v>12.900430999999999</v>
      </c>
    </row>
    <row r="18" spans="1:9" x14ac:dyDescent="0.25">
      <c r="A18">
        <v>17</v>
      </c>
      <c r="D18">
        <v>41.793839000000006</v>
      </c>
      <c r="E18">
        <v>8.7682529999999996</v>
      </c>
      <c r="F18">
        <v>29.178763000000004</v>
      </c>
      <c r="G18">
        <v>12.900430999999999</v>
      </c>
    </row>
    <row r="19" spans="1:9" x14ac:dyDescent="0.25">
      <c r="A19">
        <v>18</v>
      </c>
      <c r="D19">
        <v>41.793839000000006</v>
      </c>
      <c r="E19">
        <v>8.7682529999999996</v>
      </c>
      <c r="F19">
        <v>29.178763000000004</v>
      </c>
      <c r="G19">
        <v>12.900430999999999</v>
      </c>
    </row>
    <row r="20" spans="1:9" x14ac:dyDescent="0.25">
      <c r="A20">
        <v>19</v>
      </c>
      <c r="B20">
        <v>51.682888000000005</v>
      </c>
      <c r="C20">
        <v>11.126023</v>
      </c>
      <c r="D20">
        <v>41.745358000000003</v>
      </c>
      <c r="E20">
        <v>8.8407900000000001</v>
      </c>
      <c r="F20">
        <v>29.178763000000004</v>
      </c>
      <c r="G20">
        <v>12.900430999999999</v>
      </c>
    </row>
    <row r="21" spans="1:9" x14ac:dyDescent="0.25">
      <c r="A21">
        <v>20</v>
      </c>
      <c r="B21">
        <v>51.683983000000005</v>
      </c>
      <c r="C21">
        <v>11.086292</v>
      </c>
      <c r="F21">
        <v>28.864456000000004</v>
      </c>
      <c r="G21">
        <v>12.897306</v>
      </c>
    </row>
    <row r="22" spans="1:9" x14ac:dyDescent="0.25">
      <c r="A22">
        <v>21</v>
      </c>
      <c r="B22">
        <v>51.683983000000005</v>
      </c>
      <c r="C22">
        <v>11.086292</v>
      </c>
    </row>
    <row r="23" spans="1:9" x14ac:dyDescent="0.25">
      <c r="A23">
        <v>22</v>
      </c>
      <c r="B23">
        <v>51.683983000000005</v>
      </c>
      <c r="C23">
        <v>11.086292</v>
      </c>
    </row>
    <row r="24" spans="1:9" x14ac:dyDescent="0.25">
      <c r="A24">
        <v>23</v>
      </c>
      <c r="B24">
        <v>51.683983000000005</v>
      </c>
      <c r="C24">
        <v>11.086292</v>
      </c>
      <c r="H24">
        <v>39.718247000000005</v>
      </c>
      <c r="I24">
        <v>8.5874079999999999</v>
      </c>
    </row>
    <row r="25" spans="1:9" x14ac:dyDescent="0.25">
      <c r="A25">
        <v>24</v>
      </c>
      <c r="B25">
        <v>51.683983000000005</v>
      </c>
      <c r="C25">
        <v>11.086292</v>
      </c>
      <c r="H25">
        <v>39.926796000000003</v>
      </c>
      <c r="I25">
        <v>8.5666840000000004</v>
      </c>
    </row>
    <row r="26" spans="1:9" x14ac:dyDescent="0.25">
      <c r="A26">
        <v>25</v>
      </c>
      <c r="B26">
        <v>51.683983000000005</v>
      </c>
      <c r="C26">
        <v>11.086292</v>
      </c>
      <c r="H26">
        <v>39.926796000000003</v>
      </c>
      <c r="I26">
        <v>8.5666840000000004</v>
      </c>
    </row>
    <row r="27" spans="1:9" x14ac:dyDescent="0.25">
      <c r="A27">
        <v>26</v>
      </c>
      <c r="B27">
        <v>51.683983000000005</v>
      </c>
      <c r="C27">
        <v>11.086292</v>
      </c>
      <c r="H27">
        <v>39.926796000000003</v>
      </c>
      <c r="I27">
        <v>8.5666840000000004</v>
      </c>
    </row>
    <row r="28" spans="1:9" x14ac:dyDescent="0.25">
      <c r="A28">
        <v>27</v>
      </c>
      <c r="B28">
        <v>51.683983000000005</v>
      </c>
      <c r="C28">
        <v>11.086292</v>
      </c>
      <c r="H28">
        <v>39.926796000000003</v>
      </c>
      <c r="I28">
        <v>8.5666840000000004</v>
      </c>
    </row>
    <row r="29" spans="1:9" x14ac:dyDescent="0.25">
      <c r="A29">
        <v>28</v>
      </c>
      <c r="B29">
        <v>51.683983000000005</v>
      </c>
      <c r="C29">
        <v>11.086292</v>
      </c>
      <c r="H29">
        <v>39.926796000000003</v>
      </c>
      <c r="I29">
        <v>8.5666840000000004</v>
      </c>
    </row>
    <row r="30" spans="1:9" x14ac:dyDescent="0.25">
      <c r="A30">
        <v>29</v>
      </c>
      <c r="B30">
        <v>51.683983000000005</v>
      </c>
      <c r="C30">
        <v>11.086292</v>
      </c>
      <c r="H30">
        <v>39.926796000000003</v>
      </c>
      <c r="I30">
        <v>8.5666840000000004</v>
      </c>
    </row>
    <row r="31" spans="1:9" x14ac:dyDescent="0.25">
      <c r="A31">
        <v>30</v>
      </c>
      <c r="B31">
        <v>51.683983000000005</v>
      </c>
      <c r="C31">
        <v>11.086292</v>
      </c>
      <c r="H31">
        <v>39.926796000000003</v>
      </c>
      <c r="I31">
        <v>8.5666840000000004</v>
      </c>
    </row>
    <row r="32" spans="1:9" x14ac:dyDescent="0.25">
      <c r="A32">
        <v>31</v>
      </c>
      <c r="B32">
        <v>51.683983000000005</v>
      </c>
      <c r="C32">
        <v>11.086292</v>
      </c>
      <c r="H32">
        <v>39.926796000000003</v>
      </c>
      <c r="I32">
        <v>8.5666840000000004</v>
      </c>
    </row>
    <row r="33" spans="1:9" x14ac:dyDescent="0.25">
      <c r="A33">
        <v>32</v>
      </c>
      <c r="B33">
        <v>51.683983000000005</v>
      </c>
      <c r="C33">
        <v>11.086292</v>
      </c>
      <c r="H33">
        <v>39.926796000000003</v>
      </c>
      <c r="I33">
        <v>8.5666840000000004</v>
      </c>
    </row>
    <row r="34" spans="1:9" x14ac:dyDescent="0.25">
      <c r="A34">
        <v>33</v>
      </c>
      <c r="B34">
        <v>51.683983000000005</v>
      </c>
      <c r="C34">
        <v>11.086292</v>
      </c>
      <c r="D34">
        <v>60.725567000000005</v>
      </c>
      <c r="E34">
        <v>7.0607600000000001</v>
      </c>
      <c r="H34">
        <v>39.926796000000003</v>
      </c>
      <c r="I34">
        <v>8.5666840000000004</v>
      </c>
    </row>
    <row r="35" spans="1:9" x14ac:dyDescent="0.25">
      <c r="A35">
        <v>34</v>
      </c>
      <c r="B35">
        <v>51.682888000000005</v>
      </c>
      <c r="C35">
        <v>11.126023</v>
      </c>
      <c r="D35">
        <v>60.817264999999999</v>
      </c>
      <c r="E35">
        <v>7.0549270000000002</v>
      </c>
      <c r="H35">
        <v>39.926796000000003</v>
      </c>
      <c r="I35">
        <v>8.5666840000000004</v>
      </c>
    </row>
    <row r="36" spans="1:9" x14ac:dyDescent="0.25">
      <c r="A36">
        <v>35</v>
      </c>
      <c r="D36">
        <v>60.817264999999999</v>
      </c>
      <c r="E36">
        <v>7.0549270000000002</v>
      </c>
      <c r="H36">
        <v>39.926796000000003</v>
      </c>
      <c r="I36">
        <v>8.5666840000000004</v>
      </c>
    </row>
    <row r="37" spans="1:9" x14ac:dyDescent="0.25">
      <c r="A37">
        <v>36</v>
      </c>
      <c r="D37">
        <v>60.817264999999999</v>
      </c>
      <c r="E37">
        <v>7.0549270000000002</v>
      </c>
      <c r="H37">
        <v>39.926796000000003</v>
      </c>
      <c r="I37">
        <v>8.5666840000000004</v>
      </c>
    </row>
    <row r="38" spans="1:9" x14ac:dyDescent="0.25">
      <c r="A38">
        <v>37</v>
      </c>
      <c r="D38">
        <v>60.817264999999999</v>
      </c>
      <c r="E38">
        <v>7.0549270000000002</v>
      </c>
      <c r="F38">
        <v>49.273518000000003</v>
      </c>
      <c r="G38">
        <v>10.705541999999999</v>
      </c>
      <c r="H38">
        <v>39.718247000000005</v>
      </c>
      <c r="I38">
        <v>8.5874079999999999</v>
      </c>
    </row>
    <row r="39" spans="1:9" x14ac:dyDescent="0.25">
      <c r="A39">
        <v>38</v>
      </c>
      <c r="D39">
        <v>60.817264999999999</v>
      </c>
      <c r="E39">
        <v>7.0549270000000002</v>
      </c>
      <c r="F39">
        <v>49.564652000000002</v>
      </c>
      <c r="G39">
        <v>10.834368</v>
      </c>
      <c r="H39">
        <v>39.718247000000005</v>
      </c>
      <c r="I39">
        <v>8.5874079999999999</v>
      </c>
    </row>
    <row r="40" spans="1:9" x14ac:dyDescent="0.25">
      <c r="A40">
        <v>39</v>
      </c>
      <c r="D40">
        <v>60.817264999999999</v>
      </c>
      <c r="E40">
        <v>7.0549270000000002</v>
      </c>
      <c r="F40">
        <v>49.564652000000002</v>
      </c>
      <c r="G40">
        <v>10.834368</v>
      </c>
    </row>
    <row r="41" spans="1:9" x14ac:dyDescent="0.25">
      <c r="A41">
        <v>40</v>
      </c>
      <c r="D41">
        <v>60.817264999999999</v>
      </c>
      <c r="E41">
        <v>7.0549270000000002</v>
      </c>
      <c r="F41">
        <v>49.564652000000002</v>
      </c>
      <c r="G41">
        <v>10.834368</v>
      </c>
    </row>
    <row r="42" spans="1:9" x14ac:dyDescent="0.25">
      <c r="A42">
        <v>41</v>
      </c>
      <c r="D42">
        <v>60.817264999999999</v>
      </c>
      <c r="E42">
        <v>7.0549270000000002</v>
      </c>
      <c r="F42">
        <v>49.564652000000002</v>
      </c>
      <c r="G42">
        <v>10.834368</v>
      </c>
    </row>
    <row r="43" spans="1:9" x14ac:dyDescent="0.25">
      <c r="A43">
        <v>42</v>
      </c>
      <c r="D43">
        <v>60.817264999999999</v>
      </c>
      <c r="E43">
        <v>7.0549270000000002</v>
      </c>
      <c r="F43">
        <v>49.564652000000002</v>
      </c>
      <c r="G43">
        <v>10.834368</v>
      </c>
    </row>
    <row r="44" spans="1:9" x14ac:dyDescent="0.25">
      <c r="A44">
        <v>43</v>
      </c>
      <c r="D44">
        <v>60.817264999999999</v>
      </c>
      <c r="E44">
        <v>7.0549270000000002</v>
      </c>
      <c r="F44">
        <v>49.564652000000002</v>
      </c>
      <c r="G44">
        <v>10.834368</v>
      </c>
    </row>
    <row r="45" spans="1:9" x14ac:dyDescent="0.25">
      <c r="A45">
        <v>44</v>
      </c>
      <c r="D45">
        <v>60.817264999999999</v>
      </c>
      <c r="E45">
        <v>7.0549270000000002</v>
      </c>
      <c r="F45">
        <v>49.564652000000002</v>
      </c>
      <c r="G45">
        <v>10.834368</v>
      </c>
    </row>
    <row r="46" spans="1:9" x14ac:dyDescent="0.25">
      <c r="A46">
        <v>45</v>
      </c>
      <c r="D46">
        <v>60.817264999999999</v>
      </c>
      <c r="E46">
        <v>7.0549270000000002</v>
      </c>
      <c r="F46">
        <v>49.564652000000002</v>
      </c>
      <c r="G46">
        <v>10.834368</v>
      </c>
    </row>
    <row r="47" spans="1:9" x14ac:dyDescent="0.25">
      <c r="A47">
        <v>46</v>
      </c>
      <c r="B47">
        <v>70.63877500000001</v>
      </c>
      <c r="C47">
        <v>11.069592</v>
      </c>
      <c r="D47">
        <v>60.725567000000005</v>
      </c>
      <c r="E47">
        <v>7.0607600000000001</v>
      </c>
      <c r="F47">
        <v>49.564652000000002</v>
      </c>
      <c r="G47">
        <v>10.834368</v>
      </c>
    </row>
    <row r="48" spans="1:9" x14ac:dyDescent="0.25">
      <c r="A48">
        <v>47</v>
      </c>
      <c r="B48">
        <v>70.707959000000002</v>
      </c>
      <c r="C48">
        <v>11.059898</v>
      </c>
      <c r="F48">
        <v>49.564652000000002</v>
      </c>
      <c r="G48">
        <v>10.834368</v>
      </c>
    </row>
    <row r="49" spans="1:9" x14ac:dyDescent="0.25">
      <c r="A49">
        <v>48</v>
      </c>
      <c r="B49">
        <v>70.707959000000002</v>
      </c>
      <c r="C49">
        <v>11.059898</v>
      </c>
      <c r="F49">
        <v>49.564652000000002</v>
      </c>
      <c r="G49">
        <v>10.834368</v>
      </c>
    </row>
    <row r="50" spans="1:9" x14ac:dyDescent="0.25">
      <c r="A50">
        <v>49</v>
      </c>
      <c r="B50">
        <v>70.707959000000002</v>
      </c>
      <c r="C50">
        <v>11.059898</v>
      </c>
      <c r="F50">
        <v>49.564652000000002</v>
      </c>
      <c r="G50">
        <v>10.834368</v>
      </c>
    </row>
    <row r="51" spans="1:9" x14ac:dyDescent="0.25">
      <c r="A51">
        <v>50</v>
      </c>
      <c r="B51">
        <v>70.707959000000002</v>
      </c>
      <c r="C51">
        <v>11.059898</v>
      </c>
      <c r="F51">
        <v>49.564652000000002</v>
      </c>
      <c r="G51">
        <v>10.834368</v>
      </c>
    </row>
    <row r="52" spans="1:9" x14ac:dyDescent="0.25">
      <c r="A52">
        <v>51</v>
      </c>
      <c r="B52">
        <v>70.707959000000002</v>
      </c>
      <c r="C52">
        <v>11.059898</v>
      </c>
      <c r="F52">
        <v>49.273518000000003</v>
      </c>
      <c r="G52">
        <v>10.705541999999999</v>
      </c>
      <c r="H52">
        <v>59.509419000000001</v>
      </c>
      <c r="I52">
        <v>7.2620709999999997</v>
      </c>
    </row>
    <row r="53" spans="1:9" x14ac:dyDescent="0.25">
      <c r="A53">
        <v>52</v>
      </c>
      <c r="B53">
        <v>70.707959000000002</v>
      </c>
      <c r="C53">
        <v>11.059898</v>
      </c>
      <c r="H53">
        <v>59.707134000000003</v>
      </c>
      <c r="I53">
        <v>7.0549270000000002</v>
      </c>
    </row>
    <row r="54" spans="1:9" x14ac:dyDescent="0.25">
      <c r="A54">
        <v>53</v>
      </c>
      <c r="B54">
        <v>70.707959000000002</v>
      </c>
      <c r="C54">
        <v>11.059898</v>
      </c>
      <c r="H54">
        <v>59.707134000000003</v>
      </c>
      <c r="I54">
        <v>7.0549270000000002</v>
      </c>
    </row>
    <row r="55" spans="1:9" x14ac:dyDescent="0.25">
      <c r="A55">
        <v>54</v>
      </c>
      <c r="B55">
        <v>70.707959000000002</v>
      </c>
      <c r="C55">
        <v>11.059898</v>
      </c>
      <c r="H55">
        <v>59.707134000000003</v>
      </c>
      <c r="I55">
        <v>7.0549270000000002</v>
      </c>
    </row>
    <row r="56" spans="1:9" x14ac:dyDescent="0.25">
      <c r="A56">
        <v>55</v>
      </c>
      <c r="B56">
        <v>70.707959000000002</v>
      </c>
      <c r="C56">
        <v>11.059898</v>
      </c>
      <c r="H56">
        <v>59.707134000000003</v>
      </c>
      <c r="I56">
        <v>7.0549270000000002</v>
      </c>
    </row>
    <row r="57" spans="1:9" x14ac:dyDescent="0.25">
      <c r="A57">
        <v>56</v>
      </c>
      <c r="B57">
        <v>70.707959000000002</v>
      </c>
      <c r="C57">
        <v>11.059898</v>
      </c>
      <c r="H57">
        <v>59.707134000000003</v>
      </c>
      <c r="I57">
        <v>7.0549270000000002</v>
      </c>
    </row>
    <row r="58" spans="1:9" x14ac:dyDescent="0.25">
      <c r="A58">
        <v>57</v>
      </c>
      <c r="B58">
        <v>70.707959000000002</v>
      </c>
      <c r="C58">
        <v>11.059898</v>
      </c>
      <c r="H58">
        <v>59.707134000000003</v>
      </c>
      <c r="I58">
        <v>7.0549270000000002</v>
      </c>
    </row>
    <row r="59" spans="1:9" x14ac:dyDescent="0.25">
      <c r="A59">
        <v>58</v>
      </c>
      <c r="B59">
        <v>70.707959000000002</v>
      </c>
      <c r="C59">
        <v>11.059898</v>
      </c>
      <c r="H59">
        <v>59.707134000000003</v>
      </c>
      <c r="I59">
        <v>7.0549270000000002</v>
      </c>
    </row>
    <row r="60" spans="1:9" x14ac:dyDescent="0.25">
      <c r="A60">
        <v>59</v>
      </c>
      <c r="B60">
        <v>70.63877500000001</v>
      </c>
      <c r="C60">
        <v>11.069592</v>
      </c>
      <c r="H60">
        <v>59.707134000000003</v>
      </c>
      <c r="I60">
        <v>7.0549270000000002</v>
      </c>
    </row>
    <row r="61" spans="1:9" x14ac:dyDescent="0.25">
      <c r="A61">
        <v>60</v>
      </c>
      <c r="B61">
        <v>70.63877500000001</v>
      </c>
      <c r="C61">
        <v>11.069592</v>
      </c>
      <c r="D61">
        <v>77.687908000000007</v>
      </c>
      <c r="E61">
        <v>8.6854589999999998</v>
      </c>
      <c r="H61">
        <v>59.707134000000003</v>
      </c>
      <c r="I61">
        <v>7.0549270000000002</v>
      </c>
    </row>
    <row r="62" spans="1:9" x14ac:dyDescent="0.25">
      <c r="A62">
        <v>61</v>
      </c>
      <c r="D62">
        <v>77.679133000000007</v>
      </c>
      <c r="E62">
        <v>8.6899490000000004</v>
      </c>
      <c r="H62">
        <v>59.707134000000003</v>
      </c>
      <c r="I62">
        <v>7.0549270000000002</v>
      </c>
    </row>
    <row r="63" spans="1:9" x14ac:dyDescent="0.25">
      <c r="A63">
        <v>62</v>
      </c>
      <c r="D63">
        <v>77.679133000000007</v>
      </c>
      <c r="E63">
        <v>8.6899490000000004</v>
      </c>
      <c r="H63">
        <v>59.707134000000003</v>
      </c>
      <c r="I63">
        <v>7.0549270000000002</v>
      </c>
    </row>
    <row r="64" spans="1:9" x14ac:dyDescent="0.25">
      <c r="A64">
        <v>63</v>
      </c>
      <c r="D64">
        <v>77.679133000000007</v>
      </c>
      <c r="E64">
        <v>8.6899490000000004</v>
      </c>
      <c r="H64">
        <v>59.707134000000003</v>
      </c>
      <c r="I64">
        <v>7.0549270000000002</v>
      </c>
    </row>
    <row r="65" spans="1:9" x14ac:dyDescent="0.25">
      <c r="A65">
        <v>64</v>
      </c>
      <c r="D65">
        <v>76.863571000000007</v>
      </c>
      <c r="E65">
        <v>7.8108050000000002</v>
      </c>
      <c r="F65">
        <v>69.84280600000001</v>
      </c>
      <c r="G65">
        <v>10.844234</v>
      </c>
      <c r="H65">
        <v>59.707134000000003</v>
      </c>
      <c r="I65">
        <v>7.0549270000000002</v>
      </c>
    </row>
    <row r="66" spans="1:9" x14ac:dyDescent="0.25">
      <c r="A66">
        <v>65</v>
      </c>
      <c r="D66">
        <v>77.679133000000007</v>
      </c>
      <c r="E66">
        <v>8.6899490000000004</v>
      </c>
      <c r="F66">
        <v>69.84280600000001</v>
      </c>
      <c r="G66">
        <v>10.844234</v>
      </c>
      <c r="H66">
        <v>59.509419000000001</v>
      </c>
      <c r="I66">
        <v>7.2620709999999997</v>
      </c>
    </row>
    <row r="67" spans="1:9" x14ac:dyDescent="0.25">
      <c r="A67">
        <v>66</v>
      </c>
      <c r="D67">
        <v>77.679133000000007</v>
      </c>
      <c r="E67">
        <v>8.6899490000000004</v>
      </c>
      <c r="F67">
        <v>70.015816000000001</v>
      </c>
      <c r="G67">
        <v>10.862398000000001</v>
      </c>
    </row>
    <row r="68" spans="1:9" x14ac:dyDescent="0.25">
      <c r="A68">
        <v>67</v>
      </c>
      <c r="D68">
        <v>77.679133000000007</v>
      </c>
      <c r="E68">
        <v>8.6899490000000004</v>
      </c>
      <c r="F68">
        <v>70.015816000000001</v>
      </c>
      <c r="G68">
        <v>10.862398000000001</v>
      </c>
    </row>
    <row r="69" spans="1:9" x14ac:dyDescent="0.25">
      <c r="A69">
        <v>68</v>
      </c>
      <c r="D69">
        <v>77.679133000000007</v>
      </c>
      <c r="E69">
        <v>8.6899490000000004</v>
      </c>
      <c r="F69">
        <v>70.015816000000001</v>
      </c>
      <c r="G69">
        <v>10.862398000000001</v>
      </c>
    </row>
    <row r="70" spans="1:9" x14ac:dyDescent="0.25">
      <c r="A70">
        <v>69</v>
      </c>
      <c r="D70">
        <v>77.679133000000007</v>
      </c>
      <c r="E70">
        <v>8.6899490000000004</v>
      </c>
      <c r="F70">
        <v>70.015816000000001</v>
      </c>
      <c r="G70">
        <v>10.862398000000001</v>
      </c>
    </row>
    <row r="71" spans="1:9" x14ac:dyDescent="0.25">
      <c r="A71">
        <v>70</v>
      </c>
      <c r="D71">
        <v>77.679133000000007</v>
      </c>
      <c r="E71">
        <v>8.6899490000000004</v>
      </c>
      <c r="F71">
        <v>70.015816000000001</v>
      </c>
      <c r="G71">
        <v>10.862398000000001</v>
      </c>
    </row>
    <row r="72" spans="1:9" x14ac:dyDescent="0.25">
      <c r="A72">
        <v>71</v>
      </c>
      <c r="D72">
        <v>77.679133000000007</v>
      </c>
      <c r="E72">
        <v>8.6899490000000004</v>
      </c>
      <c r="F72">
        <v>70.015816000000001</v>
      </c>
      <c r="G72">
        <v>10.862398000000001</v>
      </c>
    </row>
    <row r="73" spans="1:9" x14ac:dyDescent="0.25">
      <c r="A73">
        <v>72</v>
      </c>
      <c r="D73">
        <v>77.679133000000007</v>
      </c>
      <c r="E73">
        <v>8.6899490000000004</v>
      </c>
      <c r="F73">
        <v>70.015816000000001</v>
      </c>
      <c r="G73">
        <v>10.862398000000001</v>
      </c>
    </row>
    <row r="74" spans="1:9" x14ac:dyDescent="0.25">
      <c r="A74">
        <v>73</v>
      </c>
      <c r="D74">
        <v>77.679133000000007</v>
      </c>
      <c r="E74">
        <v>8.6899490000000004</v>
      </c>
      <c r="F74">
        <v>70.015816000000001</v>
      </c>
      <c r="G74">
        <v>10.862398000000001</v>
      </c>
    </row>
    <row r="75" spans="1:9" x14ac:dyDescent="0.25">
      <c r="A75">
        <v>74</v>
      </c>
      <c r="B75">
        <v>85.602194000000011</v>
      </c>
      <c r="C75">
        <v>10.864948999999999</v>
      </c>
      <c r="D75">
        <v>77.687908000000007</v>
      </c>
      <c r="E75">
        <v>8.6854589999999998</v>
      </c>
      <c r="F75">
        <v>70.015816000000001</v>
      </c>
      <c r="G75">
        <v>10.862398000000001</v>
      </c>
    </row>
    <row r="76" spans="1:9" x14ac:dyDescent="0.25">
      <c r="A76">
        <v>75</v>
      </c>
      <c r="B76">
        <v>85.639185000000012</v>
      </c>
      <c r="C76">
        <v>10.81301</v>
      </c>
      <c r="F76">
        <v>70.015816000000001</v>
      </c>
      <c r="G76">
        <v>10.862398000000001</v>
      </c>
    </row>
    <row r="77" spans="1:9" x14ac:dyDescent="0.25">
      <c r="A77">
        <v>76</v>
      </c>
      <c r="B77">
        <v>85.639185000000012</v>
      </c>
      <c r="C77">
        <v>10.81301</v>
      </c>
      <c r="F77">
        <v>70.015816000000001</v>
      </c>
      <c r="G77">
        <v>10.862398000000001</v>
      </c>
    </row>
    <row r="78" spans="1:9" x14ac:dyDescent="0.25">
      <c r="A78">
        <v>77</v>
      </c>
      <c r="B78">
        <v>85.639185000000012</v>
      </c>
      <c r="C78">
        <v>10.81301</v>
      </c>
      <c r="F78">
        <v>69.84280600000001</v>
      </c>
      <c r="G78">
        <v>10.844234</v>
      </c>
    </row>
    <row r="79" spans="1:9" x14ac:dyDescent="0.25">
      <c r="A79">
        <v>78</v>
      </c>
      <c r="B79">
        <v>85.639185000000012</v>
      </c>
      <c r="C79">
        <v>10.81301</v>
      </c>
      <c r="F79">
        <v>69.84280600000001</v>
      </c>
      <c r="G79">
        <v>10.844234</v>
      </c>
    </row>
    <row r="80" spans="1:9" x14ac:dyDescent="0.25">
      <c r="A80">
        <v>79</v>
      </c>
      <c r="B80">
        <v>85.639185000000012</v>
      </c>
      <c r="C80">
        <v>10.81301</v>
      </c>
      <c r="H80">
        <v>77.202246000000002</v>
      </c>
      <c r="I80">
        <v>8.3244389999999999</v>
      </c>
    </row>
    <row r="81" spans="1:9" x14ac:dyDescent="0.25">
      <c r="A81">
        <v>80</v>
      </c>
      <c r="B81">
        <v>85.639185000000012</v>
      </c>
      <c r="C81">
        <v>10.81301</v>
      </c>
      <c r="H81">
        <v>77.382500000000007</v>
      </c>
      <c r="I81">
        <v>8.1467860000000005</v>
      </c>
    </row>
    <row r="82" spans="1:9" x14ac:dyDescent="0.25">
      <c r="A82">
        <v>81</v>
      </c>
      <c r="B82">
        <v>85.639185000000012</v>
      </c>
      <c r="C82">
        <v>10.81301</v>
      </c>
      <c r="H82">
        <v>77.382500000000007</v>
      </c>
      <c r="I82">
        <v>8.1467860000000005</v>
      </c>
    </row>
    <row r="83" spans="1:9" x14ac:dyDescent="0.25">
      <c r="A83">
        <v>82</v>
      </c>
      <c r="B83">
        <v>85.639185000000012</v>
      </c>
      <c r="C83">
        <v>10.81301</v>
      </c>
      <c r="H83">
        <v>77.382500000000007</v>
      </c>
      <c r="I83">
        <v>8.1467860000000005</v>
      </c>
    </row>
    <row r="84" spans="1:9" x14ac:dyDescent="0.25">
      <c r="A84">
        <v>83</v>
      </c>
      <c r="B84">
        <v>85.639185000000012</v>
      </c>
      <c r="C84">
        <v>10.81301</v>
      </c>
      <c r="H84">
        <v>77.382500000000007</v>
      </c>
      <c r="I84">
        <v>8.1467860000000005</v>
      </c>
    </row>
    <row r="85" spans="1:9" x14ac:dyDescent="0.25">
      <c r="A85">
        <v>84</v>
      </c>
      <c r="B85">
        <v>85.639185000000012</v>
      </c>
      <c r="C85">
        <v>10.81301</v>
      </c>
      <c r="H85">
        <v>77.382500000000007</v>
      </c>
      <c r="I85">
        <v>8.1467860000000005</v>
      </c>
    </row>
    <row r="86" spans="1:9" x14ac:dyDescent="0.25">
      <c r="A86">
        <v>85</v>
      </c>
      <c r="B86">
        <v>85.639185000000012</v>
      </c>
      <c r="C86">
        <v>10.81301</v>
      </c>
      <c r="H86">
        <v>77.382500000000007</v>
      </c>
      <c r="I86">
        <v>8.1467860000000005</v>
      </c>
    </row>
    <row r="87" spans="1:9" x14ac:dyDescent="0.25">
      <c r="A87">
        <v>86</v>
      </c>
      <c r="B87">
        <v>85.639185000000012</v>
      </c>
      <c r="C87">
        <v>10.81301</v>
      </c>
      <c r="H87">
        <v>77.382500000000007</v>
      </c>
      <c r="I87">
        <v>8.1467860000000005</v>
      </c>
    </row>
    <row r="88" spans="1:9" x14ac:dyDescent="0.25">
      <c r="A88">
        <v>87</v>
      </c>
      <c r="B88">
        <v>85.639185000000012</v>
      </c>
      <c r="C88">
        <v>10.81301</v>
      </c>
      <c r="H88">
        <v>77.382500000000007</v>
      </c>
      <c r="I88">
        <v>8.1467860000000005</v>
      </c>
    </row>
    <row r="89" spans="1:9" x14ac:dyDescent="0.25">
      <c r="A89">
        <v>88</v>
      </c>
      <c r="B89">
        <v>85.602194000000011</v>
      </c>
      <c r="C89">
        <v>10.864948999999999</v>
      </c>
      <c r="H89">
        <v>77.382500000000007</v>
      </c>
      <c r="I89">
        <v>8.1467860000000005</v>
      </c>
    </row>
    <row r="90" spans="1:9" x14ac:dyDescent="0.25">
      <c r="A90">
        <v>89</v>
      </c>
      <c r="D90">
        <v>95.656279000000012</v>
      </c>
      <c r="E90">
        <v>8.3456630000000001</v>
      </c>
      <c r="H90">
        <v>77.382500000000007</v>
      </c>
      <c r="I90">
        <v>8.1467860000000005</v>
      </c>
    </row>
    <row r="91" spans="1:9" x14ac:dyDescent="0.25">
      <c r="A91">
        <v>90</v>
      </c>
      <c r="D91">
        <v>95.77459300000001</v>
      </c>
      <c r="E91">
        <v>8.3936740000000007</v>
      </c>
      <c r="H91">
        <v>77.382500000000007</v>
      </c>
      <c r="I91">
        <v>8.1467860000000005</v>
      </c>
    </row>
    <row r="92" spans="1:9" x14ac:dyDescent="0.25">
      <c r="A92">
        <v>91</v>
      </c>
      <c r="D92">
        <v>95.77459300000001</v>
      </c>
      <c r="E92">
        <v>8.3936740000000007</v>
      </c>
      <c r="H92">
        <v>77.382500000000007</v>
      </c>
      <c r="I92">
        <v>8.1467860000000005</v>
      </c>
    </row>
    <row r="93" spans="1:9" x14ac:dyDescent="0.25">
      <c r="A93">
        <v>92</v>
      </c>
      <c r="D93">
        <v>95.77459300000001</v>
      </c>
      <c r="E93">
        <v>8.3936740000000007</v>
      </c>
      <c r="F93">
        <v>84.434132000000005</v>
      </c>
      <c r="G93">
        <v>11.957603000000001</v>
      </c>
      <c r="H93">
        <v>77.382500000000007</v>
      </c>
      <c r="I93">
        <v>8.1467860000000005</v>
      </c>
    </row>
    <row r="94" spans="1:9" x14ac:dyDescent="0.25">
      <c r="A94">
        <v>93</v>
      </c>
      <c r="D94">
        <v>95.77459300000001</v>
      </c>
      <c r="E94">
        <v>8.3936740000000007</v>
      </c>
      <c r="F94">
        <v>84.600918000000007</v>
      </c>
      <c r="G94">
        <v>12.047399</v>
      </c>
      <c r="H94">
        <v>77.202246000000002</v>
      </c>
      <c r="I94">
        <v>8.3244389999999999</v>
      </c>
    </row>
    <row r="95" spans="1:9" x14ac:dyDescent="0.25">
      <c r="A95">
        <v>94</v>
      </c>
      <c r="D95">
        <v>95.77459300000001</v>
      </c>
      <c r="E95">
        <v>8.3936740000000007</v>
      </c>
      <c r="F95">
        <v>84.600918000000007</v>
      </c>
      <c r="G95">
        <v>12.047399</v>
      </c>
    </row>
    <row r="96" spans="1:9" x14ac:dyDescent="0.25">
      <c r="A96">
        <v>95</v>
      </c>
      <c r="D96">
        <v>95.77459300000001</v>
      </c>
      <c r="E96">
        <v>8.3936740000000007</v>
      </c>
      <c r="F96">
        <v>84.600918000000007</v>
      </c>
      <c r="G96">
        <v>12.047399</v>
      </c>
    </row>
    <row r="97" spans="1:9" x14ac:dyDescent="0.25">
      <c r="A97">
        <v>96</v>
      </c>
      <c r="D97">
        <v>95.77459300000001</v>
      </c>
      <c r="E97">
        <v>8.3936740000000007</v>
      </c>
      <c r="F97">
        <v>84.600918000000007</v>
      </c>
      <c r="G97">
        <v>12.047399</v>
      </c>
    </row>
    <row r="98" spans="1:9" x14ac:dyDescent="0.25">
      <c r="A98">
        <v>97</v>
      </c>
      <c r="D98">
        <v>95.77459300000001</v>
      </c>
      <c r="E98">
        <v>8.3936740000000007</v>
      </c>
      <c r="F98">
        <v>84.600918000000007</v>
      </c>
      <c r="G98">
        <v>12.047399</v>
      </c>
    </row>
    <row r="99" spans="1:9" x14ac:dyDescent="0.25">
      <c r="A99">
        <v>98</v>
      </c>
      <c r="D99">
        <v>95.77459300000001</v>
      </c>
      <c r="E99">
        <v>8.3936740000000007</v>
      </c>
      <c r="F99">
        <v>84.600918000000007</v>
      </c>
      <c r="G99">
        <v>12.047399</v>
      </c>
    </row>
    <row r="100" spans="1:9" x14ac:dyDescent="0.25">
      <c r="A100">
        <v>99</v>
      </c>
      <c r="D100">
        <v>95.77459300000001</v>
      </c>
      <c r="E100">
        <v>8.3936740000000007</v>
      </c>
      <c r="F100">
        <v>84.600918000000007</v>
      </c>
      <c r="G100">
        <v>12.047399</v>
      </c>
    </row>
    <row r="101" spans="1:9" x14ac:dyDescent="0.25">
      <c r="A101">
        <v>100</v>
      </c>
      <c r="D101">
        <v>95.77459300000001</v>
      </c>
      <c r="E101">
        <v>8.3936740000000007</v>
      </c>
      <c r="F101">
        <v>84.600918000000007</v>
      </c>
      <c r="G101">
        <v>12.047399</v>
      </c>
    </row>
    <row r="102" spans="1:9" x14ac:dyDescent="0.25">
      <c r="A102">
        <v>101</v>
      </c>
      <c r="D102">
        <v>95.77459300000001</v>
      </c>
      <c r="E102">
        <v>8.3936740000000007</v>
      </c>
      <c r="F102">
        <v>84.600918000000007</v>
      </c>
      <c r="G102">
        <v>12.047399</v>
      </c>
    </row>
    <row r="103" spans="1:9" x14ac:dyDescent="0.25">
      <c r="A103">
        <v>102</v>
      </c>
      <c r="D103">
        <v>95.77459300000001</v>
      </c>
      <c r="E103">
        <v>8.3936740000000007</v>
      </c>
      <c r="F103">
        <v>84.600918000000007</v>
      </c>
      <c r="G103">
        <v>12.047399</v>
      </c>
    </row>
    <row r="104" spans="1:9" x14ac:dyDescent="0.25">
      <c r="A104">
        <v>103</v>
      </c>
      <c r="D104">
        <v>95.656279000000012</v>
      </c>
      <c r="E104">
        <v>8.3456630000000001</v>
      </c>
      <c r="F104">
        <v>84.600918000000007</v>
      </c>
      <c r="G104">
        <v>12.047399</v>
      </c>
    </row>
    <row r="105" spans="1:9" x14ac:dyDescent="0.25">
      <c r="A105">
        <v>104</v>
      </c>
      <c r="B105">
        <v>105.976889</v>
      </c>
      <c r="C105">
        <v>10.568213999999999</v>
      </c>
      <c r="F105">
        <v>84.600918000000007</v>
      </c>
      <c r="G105">
        <v>12.047399</v>
      </c>
    </row>
    <row r="106" spans="1:9" x14ac:dyDescent="0.25">
      <c r="A106">
        <v>105</v>
      </c>
      <c r="B106">
        <v>106.058317</v>
      </c>
      <c r="C106">
        <v>10.566174</v>
      </c>
      <c r="F106">
        <v>84.434132000000005</v>
      </c>
      <c r="G106">
        <v>11.957603000000001</v>
      </c>
    </row>
    <row r="107" spans="1:9" x14ac:dyDescent="0.25">
      <c r="A107">
        <v>106</v>
      </c>
      <c r="B107">
        <v>106.058317</v>
      </c>
      <c r="C107">
        <v>10.566174</v>
      </c>
      <c r="F107">
        <v>84.434132000000005</v>
      </c>
      <c r="G107">
        <v>11.957603000000001</v>
      </c>
    </row>
    <row r="108" spans="1:9" x14ac:dyDescent="0.25">
      <c r="A108">
        <v>107</v>
      </c>
      <c r="B108">
        <v>106.058317</v>
      </c>
      <c r="C108">
        <v>10.566174</v>
      </c>
      <c r="H108">
        <v>94.494439999999997</v>
      </c>
      <c r="I108">
        <v>8.2386730000000004</v>
      </c>
    </row>
    <row r="109" spans="1:9" x14ac:dyDescent="0.25">
      <c r="A109">
        <v>108</v>
      </c>
      <c r="B109">
        <v>106.058317</v>
      </c>
      <c r="C109">
        <v>10.566174</v>
      </c>
      <c r="H109">
        <v>94.588009</v>
      </c>
      <c r="I109">
        <v>7.9986740000000003</v>
      </c>
    </row>
    <row r="110" spans="1:9" x14ac:dyDescent="0.25">
      <c r="A110">
        <v>109</v>
      </c>
      <c r="B110">
        <v>106.058317</v>
      </c>
      <c r="C110">
        <v>10.566174</v>
      </c>
      <c r="H110">
        <v>94.588009</v>
      </c>
      <c r="I110">
        <v>7.9986740000000003</v>
      </c>
    </row>
    <row r="111" spans="1:9" x14ac:dyDescent="0.25">
      <c r="A111">
        <v>110</v>
      </c>
      <c r="B111">
        <v>106.058317</v>
      </c>
      <c r="C111">
        <v>10.566174</v>
      </c>
      <c r="H111">
        <v>94.588009</v>
      </c>
      <c r="I111">
        <v>7.9986740000000003</v>
      </c>
    </row>
    <row r="112" spans="1:9" x14ac:dyDescent="0.25">
      <c r="A112">
        <v>111</v>
      </c>
      <c r="B112">
        <v>106.058317</v>
      </c>
      <c r="C112">
        <v>10.566174</v>
      </c>
      <c r="H112">
        <v>94.588009</v>
      </c>
      <c r="I112">
        <v>7.9986740000000003</v>
      </c>
    </row>
    <row r="113" spans="1:9" x14ac:dyDescent="0.25">
      <c r="A113">
        <v>112</v>
      </c>
      <c r="B113">
        <v>106.058317</v>
      </c>
      <c r="C113">
        <v>10.566174</v>
      </c>
      <c r="H113">
        <v>94.588009</v>
      </c>
      <c r="I113">
        <v>7.9986740000000003</v>
      </c>
    </row>
    <row r="114" spans="1:9" x14ac:dyDescent="0.25">
      <c r="A114">
        <v>113</v>
      </c>
      <c r="B114">
        <v>106.058317</v>
      </c>
      <c r="C114">
        <v>10.566174</v>
      </c>
      <c r="H114">
        <v>94.588009</v>
      </c>
      <c r="I114">
        <v>7.9986740000000003</v>
      </c>
    </row>
    <row r="115" spans="1:9" x14ac:dyDescent="0.25">
      <c r="A115">
        <v>114</v>
      </c>
      <c r="B115">
        <v>106.058317</v>
      </c>
      <c r="C115">
        <v>10.566174</v>
      </c>
      <c r="H115">
        <v>94.588009</v>
      </c>
      <c r="I115">
        <v>7.9986740000000003</v>
      </c>
    </row>
    <row r="116" spans="1:9" x14ac:dyDescent="0.25">
      <c r="A116">
        <v>115</v>
      </c>
      <c r="B116">
        <v>106.058317</v>
      </c>
      <c r="C116">
        <v>10.566174</v>
      </c>
      <c r="H116">
        <v>94.588009</v>
      </c>
      <c r="I116">
        <v>7.9986740000000003</v>
      </c>
    </row>
    <row r="117" spans="1:9" x14ac:dyDescent="0.25">
      <c r="A117">
        <v>116</v>
      </c>
      <c r="B117">
        <v>106.058317</v>
      </c>
      <c r="C117">
        <v>10.566174</v>
      </c>
      <c r="H117">
        <v>94.588009</v>
      </c>
      <c r="I117">
        <v>7.9986740000000003</v>
      </c>
    </row>
    <row r="118" spans="1:9" x14ac:dyDescent="0.25">
      <c r="A118">
        <v>117</v>
      </c>
      <c r="B118">
        <v>106.058317</v>
      </c>
      <c r="C118">
        <v>10.566174</v>
      </c>
      <c r="H118">
        <v>94.588009</v>
      </c>
      <c r="I118">
        <v>7.9986740000000003</v>
      </c>
    </row>
    <row r="119" spans="1:9" x14ac:dyDescent="0.25">
      <c r="A119">
        <v>118</v>
      </c>
      <c r="B119">
        <v>105.976889</v>
      </c>
      <c r="C119">
        <v>10.568213999999999</v>
      </c>
      <c r="D119">
        <v>116.284796</v>
      </c>
      <c r="E119">
        <v>8.0177549999999993</v>
      </c>
      <c r="H119">
        <v>94.588009</v>
      </c>
      <c r="I119">
        <v>7.9986740000000003</v>
      </c>
    </row>
    <row r="120" spans="1:9" x14ac:dyDescent="0.25">
      <c r="A120">
        <v>119</v>
      </c>
      <c r="D120">
        <v>116.391481</v>
      </c>
      <c r="E120">
        <v>7.9986740000000003</v>
      </c>
      <c r="H120">
        <v>94.588009</v>
      </c>
      <c r="I120">
        <v>7.9986740000000003</v>
      </c>
    </row>
    <row r="121" spans="1:9" x14ac:dyDescent="0.25">
      <c r="A121">
        <v>120</v>
      </c>
      <c r="D121">
        <v>116.391481</v>
      </c>
      <c r="E121">
        <v>7.9986740000000003</v>
      </c>
      <c r="H121">
        <v>94.588009</v>
      </c>
      <c r="I121">
        <v>7.9986740000000003</v>
      </c>
    </row>
    <row r="122" spans="1:9" x14ac:dyDescent="0.25">
      <c r="A122">
        <v>121</v>
      </c>
      <c r="D122">
        <v>116.391481</v>
      </c>
      <c r="E122">
        <v>7.9986740000000003</v>
      </c>
      <c r="H122">
        <v>94.494439999999997</v>
      </c>
      <c r="I122">
        <v>8.2386730000000004</v>
      </c>
    </row>
    <row r="123" spans="1:9" x14ac:dyDescent="0.25">
      <c r="A123">
        <v>122</v>
      </c>
      <c r="D123">
        <v>116.391481</v>
      </c>
      <c r="E123">
        <v>7.9986740000000003</v>
      </c>
      <c r="F123">
        <v>103.963114</v>
      </c>
      <c r="G123">
        <v>11.265102000000001</v>
      </c>
      <c r="H123">
        <v>94.494439999999997</v>
      </c>
      <c r="I123">
        <v>8.2386730000000004</v>
      </c>
    </row>
    <row r="124" spans="1:9" x14ac:dyDescent="0.25">
      <c r="A124">
        <v>123</v>
      </c>
      <c r="D124">
        <v>116.391481</v>
      </c>
      <c r="E124">
        <v>7.9986740000000003</v>
      </c>
      <c r="F124">
        <v>104.278418</v>
      </c>
      <c r="G124">
        <v>11.405511000000001</v>
      </c>
    </row>
    <row r="125" spans="1:9" x14ac:dyDescent="0.25">
      <c r="A125">
        <v>124</v>
      </c>
      <c r="D125">
        <v>116.391481</v>
      </c>
      <c r="E125">
        <v>7.9986740000000003</v>
      </c>
      <c r="F125">
        <v>104.278418</v>
      </c>
      <c r="G125">
        <v>11.405511000000001</v>
      </c>
    </row>
    <row r="126" spans="1:9" x14ac:dyDescent="0.25">
      <c r="A126">
        <v>125</v>
      </c>
      <c r="D126">
        <v>116.391481</v>
      </c>
      <c r="E126">
        <v>7.9986740000000003</v>
      </c>
      <c r="F126">
        <v>104.278418</v>
      </c>
      <c r="G126">
        <v>11.405511000000001</v>
      </c>
    </row>
    <row r="127" spans="1:9" x14ac:dyDescent="0.25">
      <c r="A127">
        <v>126</v>
      </c>
      <c r="D127">
        <v>116.391481</v>
      </c>
      <c r="E127">
        <v>7.9986740000000003</v>
      </c>
      <c r="F127">
        <v>104.278418</v>
      </c>
      <c r="G127">
        <v>11.405511000000001</v>
      </c>
    </row>
    <row r="128" spans="1:9" x14ac:dyDescent="0.25">
      <c r="A128">
        <v>127</v>
      </c>
      <c r="D128">
        <v>116.391481</v>
      </c>
      <c r="E128">
        <v>7.9986740000000003</v>
      </c>
      <c r="F128">
        <v>104.278418</v>
      </c>
      <c r="G128">
        <v>11.405511000000001</v>
      </c>
    </row>
    <row r="129" spans="1:9" x14ac:dyDescent="0.25">
      <c r="A129">
        <v>128</v>
      </c>
      <c r="D129">
        <v>116.391481</v>
      </c>
      <c r="E129">
        <v>7.9986740000000003</v>
      </c>
      <c r="F129">
        <v>104.278418</v>
      </c>
      <c r="G129">
        <v>11.405511000000001</v>
      </c>
    </row>
    <row r="130" spans="1:9" x14ac:dyDescent="0.25">
      <c r="A130">
        <v>129</v>
      </c>
      <c r="D130">
        <v>116.391481</v>
      </c>
      <c r="E130">
        <v>7.9986740000000003</v>
      </c>
      <c r="F130">
        <v>104.278418</v>
      </c>
      <c r="G130">
        <v>11.405511000000001</v>
      </c>
    </row>
    <row r="131" spans="1:9" x14ac:dyDescent="0.25">
      <c r="A131">
        <v>130</v>
      </c>
      <c r="D131">
        <v>116.391481</v>
      </c>
      <c r="E131">
        <v>7.9986740000000003</v>
      </c>
      <c r="F131">
        <v>104.278418</v>
      </c>
      <c r="G131">
        <v>11.405511000000001</v>
      </c>
    </row>
    <row r="132" spans="1:9" x14ac:dyDescent="0.25">
      <c r="A132">
        <v>131</v>
      </c>
      <c r="D132">
        <v>116.391481</v>
      </c>
      <c r="E132">
        <v>7.9986740000000003</v>
      </c>
      <c r="F132">
        <v>104.278418</v>
      </c>
      <c r="G132">
        <v>11.405511000000001</v>
      </c>
    </row>
    <row r="133" spans="1:9" x14ac:dyDescent="0.25">
      <c r="A133">
        <v>132</v>
      </c>
      <c r="D133">
        <v>116.284796</v>
      </c>
      <c r="E133">
        <v>8.0177549999999993</v>
      </c>
      <c r="F133">
        <v>104.278418</v>
      </c>
      <c r="G133">
        <v>11.405511000000001</v>
      </c>
    </row>
    <row r="134" spans="1:9" x14ac:dyDescent="0.25">
      <c r="A134">
        <v>133</v>
      </c>
      <c r="B134">
        <v>126.250105</v>
      </c>
      <c r="C134">
        <v>9.649286</v>
      </c>
      <c r="F134">
        <v>104.278418</v>
      </c>
      <c r="G134">
        <v>11.405511000000001</v>
      </c>
    </row>
    <row r="135" spans="1:9" x14ac:dyDescent="0.25">
      <c r="A135">
        <v>134</v>
      </c>
      <c r="B135">
        <v>126.279695</v>
      </c>
      <c r="C135">
        <v>9.6280619999999999</v>
      </c>
      <c r="F135">
        <v>104.278418</v>
      </c>
      <c r="G135">
        <v>11.405511000000001</v>
      </c>
    </row>
    <row r="136" spans="1:9" x14ac:dyDescent="0.25">
      <c r="A136">
        <v>135</v>
      </c>
      <c r="B136">
        <v>126.279695</v>
      </c>
      <c r="C136">
        <v>9.6280619999999999</v>
      </c>
      <c r="F136">
        <v>103.963114</v>
      </c>
      <c r="G136">
        <v>11.265102000000001</v>
      </c>
      <c r="H136">
        <v>114.17622600000001</v>
      </c>
      <c r="I136">
        <v>7.1857660000000001</v>
      </c>
    </row>
    <row r="137" spans="1:9" x14ac:dyDescent="0.25">
      <c r="A137">
        <v>136</v>
      </c>
      <c r="B137">
        <v>126.279695</v>
      </c>
      <c r="C137">
        <v>9.6280619999999999</v>
      </c>
      <c r="H137">
        <v>114.364389</v>
      </c>
      <c r="I137">
        <v>7.1099490000000003</v>
      </c>
    </row>
    <row r="138" spans="1:9" x14ac:dyDescent="0.25">
      <c r="A138">
        <v>137</v>
      </c>
      <c r="B138">
        <v>126.279695</v>
      </c>
      <c r="C138">
        <v>9.6280619999999999</v>
      </c>
      <c r="H138">
        <v>114.364389</v>
      </c>
      <c r="I138">
        <v>7.1099490000000003</v>
      </c>
    </row>
    <row r="139" spans="1:9" x14ac:dyDescent="0.25">
      <c r="A139">
        <v>138</v>
      </c>
      <c r="B139">
        <v>126.279695</v>
      </c>
      <c r="C139">
        <v>9.6280619999999999</v>
      </c>
      <c r="H139">
        <v>114.364389</v>
      </c>
      <c r="I139">
        <v>7.1099490000000003</v>
      </c>
    </row>
    <row r="140" spans="1:9" x14ac:dyDescent="0.25">
      <c r="A140">
        <v>139</v>
      </c>
      <c r="B140">
        <v>126.279695</v>
      </c>
      <c r="C140">
        <v>9.6280619999999999</v>
      </c>
      <c r="H140">
        <v>114.364389</v>
      </c>
      <c r="I140">
        <v>7.1099490000000003</v>
      </c>
    </row>
    <row r="141" spans="1:9" x14ac:dyDescent="0.25">
      <c r="A141">
        <v>140</v>
      </c>
      <c r="B141">
        <v>126.279695</v>
      </c>
      <c r="C141">
        <v>9.6280619999999999</v>
      </c>
      <c r="H141">
        <v>114.364389</v>
      </c>
      <c r="I141">
        <v>7.1099490000000003</v>
      </c>
    </row>
    <row r="142" spans="1:9" x14ac:dyDescent="0.25">
      <c r="A142">
        <v>141</v>
      </c>
      <c r="B142">
        <v>126.279695</v>
      </c>
      <c r="C142">
        <v>9.6280619999999999</v>
      </c>
      <c r="H142">
        <v>114.364389</v>
      </c>
      <c r="I142">
        <v>7.1099490000000003</v>
      </c>
    </row>
    <row r="143" spans="1:9" x14ac:dyDescent="0.25">
      <c r="A143">
        <v>142</v>
      </c>
      <c r="B143">
        <v>126.279695</v>
      </c>
      <c r="C143">
        <v>9.6280619999999999</v>
      </c>
      <c r="H143">
        <v>114.364389</v>
      </c>
      <c r="I143">
        <v>7.1099490000000003</v>
      </c>
    </row>
    <row r="144" spans="1:9" x14ac:dyDescent="0.25">
      <c r="A144">
        <v>143</v>
      </c>
      <c r="B144">
        <v>126.279695</v>
      </c>
      <c r="C144">
        <v>9.6280619999999999</v>
      </c>
      <c r="H144">
        <v>114.364389</v>
      </c>
      <c r="I144">
        <v>7.1099490000000003</v>
      </c>
    </row>
    <row r="145" spans="1:9" x14ac:dyDescent="0.25">
      <c r="A145">
        <v>144</v>
      </c>
      <c r="B145">
        <v>126.279695</v>
      </c>
      <c r="C145">
        <v>9.6280619999999999</v>
      </c>
      <c r="H145">
        <v>114.364389</v>
      </c>
      <c r="I145">
        <v>7.1099490000000003</v>
      </c>
    </row>
    <row r="146" spans="1:9" x14ac:dyDescent="0.25">
      <c r="A146">
        <v>145</v>
      </c>
      <c r="B146">
        <v>126.279695</v>
      </c>
      <c r="C146">
        <v>9.6280619999999999</v>
      </c>
      <c r="H146">
        <v>114.364389</v>
      </c>
      <c r="I146">
        <v>7.1099490000000003</v>
      </c>
    </row>
    <row r="147" spans="1:9" x14ac:dyDescent="0.25">
      <c r="A147">
        <v>146</v>
      </c>
      <c r="B147">
        <v>126.279695</v>
      </c>
      <c r="C147">
        <v>9.6280619999999999</v>
      </c>
      <c r="H147">
        <v>114.364389</v>
      </c>
      <c r="I147">
        <v>7.1099490000000003</v>
      </c>
    </row>
    <row r="148" spans="1:9" x14ac:dyDescent="0.25">
      <c r="A148">
        <v>147</v>
      </c>
      <c r="B148">
        <v>126.279695</v>
      </c>
      <c r="C148">
        <v>9.6280619999999999</v>
      </c>
      <c r="D148">
        <v>134.40674000000001</v>
      </c>
      <c r="E148">
        <v>6.4930110000000001</v>
      </c>
      <c r="H148">
        <v>114.364389</v>
      </c>
      <c r="I148">
        <v>7.1099490000000003</v>
      </c>
    </row>
    <row r="149" spans="1:9" x14ac:dyDescent="0.25">
      <c r="A149">
        <v>148</v>
      </c>
      <c r="B149">
        <v>126.279695</v>
      </c>
      <c r="C149">
        <v>9.6280619999999999</v>
      </c>
      <c r="D149">
        <v>134.53637900000001</v>
      </c>
      <c r="E149">
        <v>6.5668369999999996</v>
      </c>
      <c r="H149">
        <v>114.364389</v>
      </c>
      <c r="I149">
        <v>7.1099490000000003</v>
      </c>
    </row>
    <row r="150" spans="1:9" x14ac:dyDescent="0.25">
      <c r="A150">
        <v>149</v>
      </c>
      <c r="B150">
        <v>126.250105</v>
      </c>
      <c r="C150">
        <v>9.649286</v>
      </c>
      <c r="D150">
        <v>134.53637900000001</v>
      </c>
      <c r="E150">
        <v>6.5668369999999996</v>
      </c>
      <c r="H150">
        <v>114.364389</v>
      </c>
      <c r="I150">
        <v>7.1099490000000003</v>
      </c>
    </row>
    <row r="151" spans="1:9" x14ac:dyDescent="0.25">
      <c r="A151">
        <v>150</v>
      </c>
      <c r="D151">
        <v>134.53637900000001</v>
      </c>
      <c r="E151">
        <v>6.5668369999999996</v>
      </c>
      <c r="H151">
        <v>114.364389</v>
      </c>
      <c r="I151">
        <v>7.1099490000000003</v>
      </c>
    </row>
    <row r="152" spans="1:9" x14ac:dyDescent="0.25">
      <c r="A152">
        <v>151</v>
      </c>
      <c r="D152">
        <v>134.53637900000001</v>
      </c>
      <c r="E152">
        <v>6.5668369999999996</v>
      </c>
      <c r="H152">
        <v>114.364389</v>
      </c>
      <c r="I152">
        <v>7.1099490000000003</v>
      </c>
    </row>
    <row r="153" spans="1:9" x14ac:dyDescent="0.25">
      <c r="A153">
        <v>152</v>
      </c>
      <c r="D153">
        <v>134.53637900000001</v>
      </c>
      <c r="E153">
        <v>6.5668369999999996</v>
      </c>
      <c r="F153">
        <v>124.082964</v>
      </c>
      <c r="G153">
        <v>10.062398999999999</v>
      </c>
      <c r="H153">
        <v>114.17622600000001</v>
      </c>
      <c r="I153">
        <v>7.1857660000000001</v>
      </c>
    </row>
    <row r="154" spans="1:9" x14ac:dyDescent="0.25">
      <c r="A154">
        <v>153</v>
      </c>
      <c r="D154">
        <v>134.53637900000001</v>
      </c>
      <c r="E154">
        <v>6.5668369999999996</v>
      </c>
      <c r="F154">
        <v>124.25260300000001</v>
      </c>
      <c r="G154">
        <v>10.171173</v>
      </c>
    </row>
    <row r="155" spans="1:9" x14ac:dyDescent="0.25">
      <c r="A155">
        <v>154</v>
      </c>
      <c r="D155">
        <v>134.53637900000001</v>
      </c>
      <c r="E155">
        <v>6.5668369999999996</v>
      </c>
      <c r="F155">
        <v>124.25260300000001</v>
      </c>
      <c r="G155">
        <v>10.171173</v>
      </c>
    </row>
    <row r="156" spans="1:9" x14ac:dyDescent="0.25">
      <c r="A156">
        <v>155</v>
      </c>
      <c r="D156">
        <v>134.53637900000001</v>
      </c>
      <c r="E156">
        <v>6.5668369999999996</v>
      </c>
      <c r="F156">
        <v>124.25260300000001</v>
      </c>
      <c r="G156">
        <v>10.171173</v>
      </c>
    </row>
    <row r="157" spans="1:9" x14ac:dyDescent="0.25">
      <c r="A157">
        <v>156</v>
      </c>
      <c r="D157">
        <v>134.53637900000001</v>
      </c>
      <c r="E157">
        <v>6.5668369999999996</v>
      </c>
      <c r="F157">
        <v>124.25260300000001</v>
      </c>
      <c r="G157">
        <v>10.171173</v>
      </c>
    </row>
    <row r="158" spans="1:9" x14ac:dyDescent="0.25">
      <c r="A158">
        <v>157</v>
      </c>
      <c r="D158">
        <v>134.53637900000001</v>
      </c>
      <c r="E158">
        <v>6.5668369999999996</v>
      </c>
      <c r="F158">
        <v>124.25260300000001</v>
      </c>
      <c r="G158">
        <v>10.171173</v>
      </c>
    </row>
    <row r="159" spans="1:9" x14ac:dyDescent="0.25">
      <c r="A159">
        <v>158</v>
      </c>
      <c r="D159">
        <v>134.53637900000001</v>
      </c>
      <c r="E159">
        <v>6.5668369999999996</v>
      </c>
      <c r="F159">
        <v>124.25260300000001</v>
      </c>
      <c r="G159">
        <v>10.171173</v>
      </c>
    </row>
    <row r="160" spans="1:9" x14ac:dyDescent="0.25">
      <c r="A160">
        <v>159</v>
      </c>
      <c r="D160">
        <v>134.53637900000001</v>
      </c>
      <c r="E160">
        <v>6.5668369999999996</v>
      </c>
      <c r="F160">
        <v>124.25260300000001</v>
      </c>
      <c r="G160">
        <v>10.171173</v>
      </c>
    </row>
    <row r="161" spans="1:9" x14ac:dyDescent="0.25">
      <c r="A161">
        <v>160</v>
      </c>
      <c r="D161">
        <v>134.53637900000001</v>
      </c>
      <c r="E161">
        <v>6.5668369999999996</v>
      </c>
      <c r="F161">
        <v>124.25260300000001</v>
      </c>
      <c r="G161">
        <v>10.171173</v>
      </c>
    </row>
    <row r="162" spans="1:9" x14ac:dyDescent="0.25">
      <c r="A162">
        <v>161</v>
      </c>
      <c r="D162">
        <v>134.53637900000001</v>
      </c>
      <c r="E162">
        <v>6.5668369999999996</v>
      </c>
      <c r="F162">
        <v>124.25260300000001</v>
      </c>
      <c r="G162">
        <v>10.171173</v>
      </c>
    </row>
    <row r="163" spans="1:9" x14ac:dyDescent="0.25">
      <c r="A163">
        <v>162</v>
      </c>
      <c r="B163">
        <v>152.28161299999999</v>
      </c>
      <c r="C163">
        <v>9.5088930000000005</v>
      </c>
      <c r="D163">
        <v>134.40674000000001</v>
      </c>
      <c r="E163">
        <v>6.4930110000000001</v>
      </c>
      <c r="F163">
        <v>124.25260300000001</v>
      </c>
      <c r="G163">
        <v>10.171173</v>
      </c>
    </row>
    <row r="164" spans="1:9" x14ac:dyDescent="0.25">
      <c r="A164">
        <v>163</v>
      </c>
      <c r="B164">
        <v>152.32584500000002</v>
      </c>
      <c r="C164">
        <v>9.5781749999999999</v>
      </c>
      <c r="D164">
        <v>134.40674000000001</v>
      </c>
      <c r="E164">
        <v>6.4930110000000001</v>
      </c>
      <c r="F164">
        <v>124.25260300000001</v>
      </c>
      <c r="G164">
        <v>10.171173</v>
      </c>
    </row>
    <row r="165" spans="1:9" x14ac:dyDescent="0.25">
      <c r="A165">
        <v>164</v>
      </c>
      <c r="B165">
        <v>152.32584500000002</v>
      </c>
      <c r="C165">
        <v>9.5781749999999999</v>
      </c>
      <c r="F165">
        <v>124.25260300000001</v>
      </c>
      <c r="G165">
        <v>10.171173</v>
      </c>
    </row>
    <row r="166" spans="1:9" x14ac:dyDescent="0.25">
      <c r="A166">
        <v>165</v>
      </c>
      <c r="B166">
        <v>152.32584500000002</v>
      </c>
      <c r="C166">
        <v>9.5781749999999999</v>
      </c>
      <c r="F166">
        <v>124.082964</v>
      </c>
      <c r="G166">
        <v>10.062398999999999</v>
      </c>
      <c r="H166">
        <v>132.88250200000002</v>
      </c>
      <c r="I166">
        <v>5.8768880000000001</v>
      </c>
    </row>
    <row r="167" spans="1:9" x14ac:dyDescent="0.25">
      <c r="A167">
        <v>166</v>
      </c>
      <c r="B167">
        <v>152.32584500000002</v>
      </c>
      <c r="C167">
        <v>9.5781749999999999</v>
      </c>
      <c r="H167">
        <v>132.954241</v>
      </c>
      <c r="I167">
        <v>5.8755620000000004</v>
      </c>
    </row>
    <row r="168" spans="1:9" x14ac:dyDescent="0.25">
      <c r="A168">
        <v>167</v>
      </c>
      <c r="B168">
        <v>152.32584500000002</v>
      </c>
      <c r="C168">
        <v>9.5781749999999999</v>
      </c>
      <c r="H168">
        <v>132.954241</v>
      </c>
      <c r="I168">
        <v>5.8755620000000004</v>
      </c>
    </row>
    <row r="169" spans="1:9" x14ac:dyDescent="0.25">
      <c r="A169">
        <v>168</v>
      </c>
      <c r="B169">
        <v>152.32584500000002</v>
      </c>
      <c r="C169">
        <v>9.5781749999999999</v>
      </c>
      <c r="H169">
        <v>132.954241</v>
      </c>
      <c r="I169">
        <v>5.8755620000000004</v>
      </c>
    </row>
    <row r="170" spans="1:9" x14ac:dyDescent="0.25">
      <c r="A170">
        <v>169</v>
      </c>
      <c r="B170">
        <v>152.32584500000002</v>
      </c>
      <c r="C170">
        <v>9.5781749999999999</v>
      </c>
      <c r="H170">
        <v>132.954241</v>
      </c>
      <c r="I170">
        <v>5.8755620000000004</v>
      </c>
    </row>
    <row r="171" spans="1:9" x14ac:dyDescent="0.25">
      <c r="A171">
        <v>170</v>
      </c>
      <c r="B171">
        <v>152.32584500000002</v>
      </c>
      <c r="C171">
        <v>9.5781749999999999</v>
      </c>
      <c r="H171">
        <v>132.954241</v>
      </c>
      <c r="I171">
        <v>5.8755620000000004</v>
      </c>
    </row>
    <row r="172" spans="1:9" x14ac:dyDescent="0.25">
      <c r="A172">
        <v>171</v>
      </c>
      <c r="B172">
        <v>152.32584500000002</v>
      </c>
      <c r="C172">
        <v>9.5781749999999999</v>
      </c>
      <c r="H172">
        <v>132.954241</v>
      </c>
      <c r="I172">
        <v>5.8755620000000004</v>
      </c>
    </row>
    <row r="173" spans="1:9" x14ac:dyDescent="0.25">
      <c r="A173">
        <v>172</v>
      </c>
      <c r="B173">
        <v>152.32584500000002</v>
      </c>
      <c r="C173">
        <v>9.5781749999999999</v>
      </c>
      <c r="H173">
        <v>132.954241</v>
      </c>
      <c r="I173">
        <v>5.8755620000000004</v>
      </c>
    </row>
    <row r="174" spans="1:9" x14ac:dyDescent="0.25">
      <c r="A174">
        <v>173</v>
      </c>
      <c r="B174">
        <v>152.32584500000002</v>
      </c>
      <c r="C174">
        <v>9.5781749999999999</v>
      </c>
      <c r="H174">
        <v>132.954241</v>
      </c>
      <c r="I174">
        <v>5.8755620000000004</v>
      </c>
    </row>
    <row r="175" spans="1:9" x14ac:dyDescent="0.25">
      <c r="A175">
        <v>174</v>
      </c>
      <c r="B175">
        <v>152.32584500000002</v>
      </c>
      <c r="C175">
        <v>9.5781749999999999</v>
      </c>
      <c r="H175">
        <v>132.954241</v>
      </c>
      <c r="I175">
        <v>5.8755620000000004</v>
      </c>
    </row>
    <row r="176" spans="1:9" x14ac:dyDescent="0.25">
      <c r="A176">
        <v>175</v>
      </c>
      <c r="B176">
        <v>152.32584500000002</v>
      </c>
      <c r="C176">
        <v>9.5781749999999999</v>
      </c>
      <c r="H176">
        <v>132.954241</v>
      </c>
      <c r="I176">
        <v>5.8755620000000004</v>
      </c>
    </row>
    <row r="177" spans="1:9" x14ac:dyDescent="0.25">
      <c r="A177">
        <v>176</v>
      </c>
      <c r="B177">
        <v>152.32584500000002</v>
      </c>
      <c r="C177">
        <v>9.5781749999999999</v>
      </c>
      <c r="D177">
        <v>158.64184299999999</v>
      </c>
      <c r="E177">
        <v>7.3161500000000004</v>
      </c>
      <c r="H177">
        <v>132.954241</v>
      </c>
      <c r="I177">
        <v>5.8755620000000004</v>
      </c>
    </row>
    <row r="178" spans="1:9" x14ac:dyDescent="0.25">
      <c r="A178">
        <v>177</v>
      </c>
      <c r="B178">
        <v>152.32584500000002</v>
      </c>
      <c r="C178">
        <v>9.5781749999999999</v>
      </c>
      <c r="D178">
        <v>158.70342199999999</v>
      </c>
      <c r="E178">
        <v>7.3070680000000001</v>
      </c>
      <c r="H178">
        <v>132.954241</v>
      </c>
      <c r="I178">
        <v>5.8755620000000004</v>
      </c>
    </row>
    <row r="179" spans="1:9" x14ac:dyDescent="0.25">
      <c r="A179">
        <v>178</v>
      </c>
      <c r="B179">
        <v>152.28161299999999</v>
      </c>
      <c r="C179">
        <v>9.5088930000000005</v>
      </c>
      <c r="D179">
        <v>158.70342199999999</v>
      </c>
      <c r="E179">
        <v>7.3070680000000001</v>
      </c>
      <c r="H179">
        <v>132.954241</v>
      </c>
      <c r="I179">
        <v>5.8755620000000004</v>
      </c>
    </row>
    <row r="180" spans="1:9" x14ac:dyDescent="0.25">
      <c r="A180">
        <v>179</v>
      </c>
      <c r="D180">
        <v>158.70342199999999</v>
      </c>
      <c r="E180">
        <v>7.3070680000000001</v>
      </c>
      <c r="H180">
        <v>132.954241</v>
      </c>
      <c r="I180">
        <v>5.8755620000000004</v>
      </c>
    </row>
    <row r="181" spans="1:9" x14ac:dyDescent="0.25">
      <c r="A181">
        <v>180</v>
      </c>
      <c r="D181">
        <v>158.70342199999999</v>
      </c>
      <c r="E181">
        <v>7.3070680000000001</v>
      </c>
      <c r="H181">
        <v>132.954241</v>
      </c>
      <c r="I181">
        <v>5.8755620000000004</v>
      </c>
    </row>
    <row r="182" spans="1:9" x14ac:dyDescent="0.25">
      <c r="A182">
        <v>181</v>
      </c>
      <c r="D182">
        <v>158.70342199999999</v>
      </c>
      <c r="E182">
        <v>7.3070680000000001</v>
      </c>
      <c r="F182">
        <v>150.60093499999999</v>
      </c>
      <c r="G182">
        <v>10.292372</v>
      </c>
      <c r="H182">
        <v>132.954241</v>
      </c>
      <c r="I182">
        <v>5.8755620000000004</v>
      </c>
    </row>
    <row r="183" spans="1:9" x14ac:dyDescent="0.25">
      <c r="A183">
        <v>182</v>
      </c>
      <c r="D183">
        <v>158.70342199999999</v>
      </c>
      <c r="E183">
        <v>7.3070680000000001</v>
      </c>
      <c r="F183">
        <v>150.892144</v>
      </c>
      <c r="G183">
        <v>10.417519</v>
      </c>
      <c r="H183">
        <v>132.88250200000002</v>
      </c>
      <c r="I183">
        <v>5.8768880000000001</v>
      </c>
    </row>
    <row r="184" spans="1:9" x14ac:dyDescent="0.25">
      <c r="A184">
        <v>183</v>
      </c>
      <c r="D184">
        <v>158.70342199999999</v>
      </c>
      <c r="E184">
        <v>7.3070680000000001</v>
      </c>
      <c r="F184">
        <v>150.892144</v>
      </c>
      <c r="G184">
        <v>10.417519</v>
      </c>
      <c r="H184">
        <v>132.88250200000002</v>
      </c>
      <c r="I184">
        <v>5.8768880000000001</v>
      </c>
    </row>
    <row r="185" spans="1:9" x14ac:dyDescent="0.25">
      <c r="A185">
        <v>184</v>
      </c>
      <c r="D185">
        <v>158.70342199999999</v>
      </c>
      <c r="E185">
        <v>7.3070680000000001</v>
      </c>
      <c r="F185">
        <v>150.892144</v>
      </c>
      <c r="G185">
        <v>10.417519</v>
      </c>
    </row>
    <row r="186" spans="1:9" x14ac:dyDescent="0.25">
      <c r="A186">
        <v>185</v>
      </c>
      <c r="D186">
        <v>158.70342199999999</v>
      </c>
      <c r="E186">
        <v>7.3070680000000001</v>
      </c>
      <c r="F186">
        <v>150.892144</v>
      </c>
      <c r="G186">
        <v>10.417519</v>
      </c>
    </row>
    <row r="187" spans="1:9" x14ac:dyDescent="0.25">
      <c r="A187">
        <v>186</v>
      </c>
      <c r="D187">
        <v>158.70342199999999</v>
      </c>
      <c r="E187">
        <v>7.3070680000000001</v>
      </c>
      <c r="F187">
        <v>150.892144</v>
      </c>
      <c r="G187">
        <v>10.417519</v>
      </c>
    </row>
    <row r="188" spans="1:9" x14ac:dyDescent="0.25">
      <c r="A188">
        <v>187</v>
      </c>
      <c r="D188">
        <v>158.70342199999999</v>
      </c>
      <c r="E188">
        <v>7.3070680000000001</v>
      </c>
      <c r="F188">
        <v>150.892144</v>
      </c>
      <c r="G188">
        <v>10.417519</v>
      </c>
    </row>
    <row r="189" spans="1:9" x14ac:dyDescent="0.25">
      <c r="A189">
        <v>188</v>
      </c>
      <c r="D189">
        <v>158.70342199999999</v>
      </c>
      <c r="E189">
        <v>7.3070680000000001</v>
      </c>
      <c r="F189">
        <v>150.892144</v>
      </c>
      <c r="G189">
        <v>10.417519</v>
      </c>
    </row>
    <row r="190" spans="1:9" x14ac:dyDescent="0.25">
      <c r="A190">
        <v>189</v>
      </c>
      <c r="D190">
        <v>158.70342199999999</v>
      </c>
      <c r="E190">
        <v>7.3070680000000001</v>
      </c>
      <c r="F190">
        <v>150.892144</v>
      </c>
      <c r="G190">
        <v>10.417519</v>
      </c>
    </row>
    <row r="191" spans="1:9" x14ac:dyDescent="0.25">
      <c r="A191">
        <v>190</v>
      </c>
      <c r="D191">
        <v>158.70342199999999</v>
      </c>
      <c r="E191">
        <v>7.3070680000000001</v>
      </c>
      <c r="F191">
        <v>150.892144</v>
      </c>
      <c r="G191">
        <v>10.417519</v>
      </c>
    </row>
    <row r="192" spans="1:9" x14ac:dyDescent="0.25">
      <c r="A192">
        <v>191</v>
      </c>
      <c r="D192">
        <v>158.64184299999999</v>
      </c>
      <c r="E192">
        <v>7.3161500000000004</v>
      </c>
      <c r="F192">
        <v>150.892144</v>
      </c>
      <c r="G192">
        <v>10.417519</v>
      </c>
    </row>
    <row r="193" spans="1:9" x14ac:dyDescent="0.25">
      <c r="A193">
        <v>192</v>
      </c>
      <c r="B193">
        <v>166.69484199999999</v>
      </c>
      <c r="C193">
        <v>10.316401000000001</v>
      </c>
      <c r="D193">
        <v>158.64184299999999</v>
      </c>
      <c r="E193">
        <v>7.3161500000000004</v>
      </c>
      <c r="F193">
        <v>150.892144</v>
      </c>
      <c r="G193">
        <v>10.417519</v>
      </c>
    </row>
    <row r="194" spans="1:9" x14ac:dyDescent="0.25">
      <c r="A194">
        <v>193</v>
      </c>
      <c r="B194">
        <v>166.81131500000001</v>
      </c>
      <c r="C194">
        <v>10.269361999999999</v>
      </c>
      <c r="F194">
        <v>150.892144</v>
      </c>
      <c r="G194">
        <v>10.417519</v>
      </c>
    </row>
    <row r="195" spans="1:9" x14ac:dyDescent="0.25">
      <c r="A195">
        <v>194</v>
      </c>
      <c r="B195">
        <v>166.81131500000001</v>
      </c>
      <c r="C195">
        <v>10.269361999999999</v>
      </c>
      <c r="F195">
        <v>150.892144</v>
      </c>
      <c r="G195">
        <v>10.417519</v>
      </c>
    </row>
    <row r="196" spans="1:9" x14ac:dyDescent="0.25">
      <c r="A196">
        <v>195</v>
      </c>
      <c r="B196">
        <v>166.81131500000001</v>
      </c>
      <c r="C196">
        <v>10.269361999999999</v>
      </c>
      <c r="F196">
        <v>150.60093499999999</v>
      </c>
      <c r="G196">
        <v>10.292372</v>
      </c>
    </row>
    <row r="197" spans="1:9" x14ac:dyDescent="0.25">
      <c r="A197">
        <v>196</v>
      </c>
      <c r="B197">
        <v>166.81131500000001</v>
      </c>
      <c r="C197">
        <v>10.269361999999999</v>
      </c>
      <c r="F197">
        <v>150.60093499999999</v>
      </c>
      <c r="G197">
        <v>10.292372</v>
      </c>
    </row>
    <row r="198" spans="1:9" x14ac:dyDescent="0.25">
      <c r="A198">
        <v>197</v>
      </c>
      <c r="B198">
        <v>166.81131500000001</v>
      </c>
      <c r="C198">
        <v>10.269361999999999</v>
      </c>
      <c r="H198">
        <v>158.051975</v>
      </c>
      <c r="I198">
        <v>7.1334039999999996</v>
      </c>
    </row>
    <row r="199" spans="1:9" x14ac:dyDescent="0.25">
      <c r="A199">
        <v>198</v>
      </c>
      <c r="B199">
        <v>166.81131500000001</v>
      </c>
      <c r="C199">
        <v>10.269361999999999</v>
      </c>
      <c r="H199">
        <v>158.25844499999999</v>
      </c>
      <c r="I199">
        <v>7.0108090000000001</v>
      </c>
    </row>
    <row r="200" spans="1:9" x14ac:dyDescent="0.25">
      <c r="A200">
        <v>199</v>
      </c>
      <c r="B200">
        <v>166.81131500000001</v>
      </c>
      <c r="C200">
        <v>10.269361999999999</v>
      </c>
      <c r="H200">
        <v>158.25844499999999</v>
      </c>
      <c r="I200">
        <v>7.0108090000000001</v>
      </c>
    </row>
    <row r="201" spans="1:9" x14ac:dyDescent="0.25">
      <c r="A201">
        <v>200</v>
      </c>
      <c r="B201">
        <v>166.81131500000001</v>
      </c>
      <c r="C201">
        <v>10.269361999999999</v>
      </c>
      <c r="H201">
        <v>158.25844499999999</v>
      </c>
      <c r="I201">
        <v>7.0108090000000001</v>
      </c>
    </row>
    <row r="202" spans="1:9" x14ac:dyDescent="0.25">
      <c r="A202">
        <v>201</v>
      </c>
      <c r="B202">
        <v>166.81131500000001</v>
      </c>
      <c r="C202">
        <v>10.269361999999999</v>
      </c>
      <c r="H202">
        <v>158.25844499999999</v>
      </c>
      <c r="I202">
        <v>7.0108090000000001</v>
      </c>
    </row>
    <row r="203" spans="1:9" x14ac:dyDescent="0.25">
      <c r="A203">
        <v>202</v>
      </c>
      <c r="B203">
        <v>166.81131500000001</v>
      </c>
      <c r="C203">
        <v>10.269361999999999</v>
      </c>
      <c r="H203">
        <v>158.25844499999999</v>
      </c>
      <c r="I203">
        <v>7.0108090000000001</v>
      </c>
    </row>
    <row r="204" spans="1:9" x14ac:dyDescent="0.25">
      <c r="A204">
        <v>203</v>
      </c>
      <c r="B204">
        <v>166.81131500000001</v>
      </c>
      <c r="C204">
        <v>10.269361999999999</v>
      </c>
      <c r="H204">
        <v>158.25844499999999</v>
      </c>
      <c r="I204">
        <v>7.0108090000000001</v>
      </c>
    </row>
    <row r="205" spans="1:9" x14ac:dyDescent="0.25">
      <c r="A205">
        <v>204</v>
      </c>
      <c r="B205">
        <v>166.81131500000001</v>
      </c>
      <c r="C205">
        <v>10.269361999999999</v>
      </c>
      <c r="H205">
        <v>158.25844499999999</v>
      </c>
      <c r="I205">
        <v>7.0108090000000001</v>
      </c>
    </row>
    <row r="206" spans="1:9" x14ac:dyDescent="0.25">
      <c r="A206">
        <v>205</v>
      </c>
      <c r="B206">
        <v>166.81131500000001</v>
      </c>
      <c r="C206">
        <v>10.269361999999999</v>
      </c>
      <c r="H206">
        <v>158.25844499999999</v>
      </c>
      <c r="I206">
        <v>7.0108090000000001</v>
      </c>
    </row>
    <row r="207" spans="1:9" x14ac:dyDescent="0.25">
      <c r="A207">
        <v>206</v>
      </c>
      <c r="B207">
        <v>166.69484199999999</v>
      </c>
      <c r="C207">
        <v>10.316401000000001</v>
      </c>
      <c r="D207">
        <v>176.24531300000001</v>
      </c>
      <c r="E207">
        <v>7.0765700000000002</v>
      </c>
      <c r="H207">
        <v>158.25844499999999</v>
      </c>
      <c r="I207">
        <v>7.0108090000000001</v>
      </c>
    </row>
    <row r="208" spans="1:9" x14ac:dyDescent="0.25">
      <c r="A208">
        <v>207</v>
      </c>
      <c r="D208">
        <v>176.30347399999999</v>
      </c>
      <c r="E208">
        <v>7.0601929999999999</v>
      </c>
      <c r="H208">
        <v>158.25844499999999</v>
      </c>
      <c r="I208">
        <v>7.0108090000000001</v>
      </c>
    </row>
    <row r="209" spans="1:9" x14ac:dyDescent="0.25">
      <c r="A209">
        <v>208</v>
      </c>
      <c r="D209">
        <v>176.30347399999999</v>
      </c>
      <c r="E209">
        <v>7.0601929999999999</v>
      </c>
      <c r="H209">
        <v>158.25844499999999</v>
      </c>
      <c r="I209">
        <v>7.0108090000000001</v>
      </c>
    </row>
    <row r="210" spans="1:9" x14ac:dyDescent="0.25">
      <c r="A210">
        <v>209</v>
      </c>
      <c r="D210">
        <v>176.30347399999999</v>
      </c>
      <c r="E210">
        <v>7.0601929999999999</v>
      </c>
      <c r="H210">
        <v>158.25844499999999</v>
      </c>
      <c r="I210">
        <v>7.0108090000000001</v>
      </c>
    </row>
    <row r="211" spans="1:9" x14ac:dyDescent="0.25">
      <c r="A211">
        <v>210</v>
      </c>
      <c r="D211">
        <v>176.30347399999999</v>
      </c>
      <c r="E211">
        <v>7.0601929999999999</v>
      </c>
      <c r="H211">
        <v>158.25844499999999</v>
      </c>
      <c r="I211">
        <v>7.0108090000000001</v>
      </c>
    </row>
    <row r="212" spans="1:9" x14ac:dyDescent="0.25">
      <c r="A212">
        <v>211</v>
      </c>
      <c r="D212">
        <v>176.30347399999999</v>
      </c>
      <c r="E212">
        <v>7.0601929999999999</v>
      </c>
      <c r="F212">
        <v>165.45148799999998</v>
      </c>
      <c r="G212">
        <v>10.691841</v>
      </c>
      <c r="H212">
        <v>158.25844499999999</v>
      </c>
      <c r="I212">
        <v>7.0108090000000001</v>
      </c>
    </row>
    <row r="213" spans="1:9" x14ac:dyDescent="0.25">
      <c r="A213">
        <v>212</v>
      </c>
      <c r="D213">
        <v>176.30347399999999</v>
      </c>
      <c r="E213">
        <v>7.0601929999999999</v>
      </c>
      <c r="F213">
        <v>165.57535999999999</v>
      </c>
      <c r="G213">
        <v>10.812448</v>
      </c>
      <c r="H213">
        <v>158.051975</v>
      </c>
      <c r="I213">
        <v>7.1334039999999996</v>
      </c>
    </row>
    <row r="214" spans="1:9" x14ac:dyDescent="0.25">
      <c r="A214">
        <v>213</v>
      </c>
      <c r="D214">
        <v>176.30347399999999</v>
      </c>
      <c r="E214">
        <v>7.0601929999999999</v>
      </c>
      <c r="F214">
        <v>165.57535999999999</v>
      </c>
      <c r="G214">
        <v>10.812448</v>
      </c>
    </row>
    <row r="215" spans="1:9" x14ac:dyDescent="0.25">
      <c r="A215">
        <v>214</v>
      </c>
      <c r="D215">
        <v>176.30347399999999</v>
      </c>
      <c r="E215">
        <v>7.0601929999999999</v>
      </c>
      <c r="F215">
        <v>165.57535999999999</v>
      </c>
      <c r="G215">
        <v>10.812448</v>
      </c>
    </row>
    <row r="216" spans="1:9" x14ac:dyDescent="0.25">
      <c r="A216">
        <v>215</v>
      </c>
      <c r="D216">
        <v>176.30347399999999</v>
      </c>
      <c r="E216">
        <v>7.0601929999999999</v>
      </c>
      <c r="F216">
        <v>165.57535999999999</v>
      </c>
      <c r="G216">
        <v>10.812448</v>
      </c>
    </row>
    <row r="217" spans="1:9" x14ac:dyDescent="0.25">
      <c r="A217">
        <v>216</v>
      </c>
      <c r="D217">
        <v>176.30347399999999</v>
      </c>
      <c r="E217">
        <v>7.0601929999999999</v>
      </c>
      <c r="F217">
        <v>165.57535999999999</v>
      </c>
      <c r="G217">
        <v>10.812448</v>
      </c>
    </row>
    <row r="218" spans="1:9" x14ac:dyDescent="0.25">
      <c r="A218">
        <v>217</v>
      </c>
      <c r="D218">
        <v>176.30347399999999</v>
      </c>
      <c r="E218">
        <v>7.0601929999999999</v>
      </c>
      <c r="F218">
        <v>165.57535999999999</v>
      </c>
      <c r="G218">
        <v>10.812448</v>
      </c>
    </row>
    <row r="219" spans="1:9" x14ac:dyDescent="0.25">
      <c r="A219">
        <v>218</v>
      </c>
      <c r="D219">
        <v>176.30347399999999</v>
      </c>
      <c r="E219">
        <v>7.0601929999999999</v>
      </c>
      <c r="F219">
        <v>165.57535999999999</v>
      </c>
      <c r="G219">
        <v>10.812448</v>
      </c>
    </row>
    <row r="220" spans="1:9" x14ac:dyDescent="0.25">
      <c r="A220">
        <v>219</v>
      </c>
      <c r="D220">
        <v>176.30347399999999</v>
      </c>
      <c r="E220">
        <v>7.0601929999999999</v>
      </c>
      <c r="F220">
        <v>165.57535999999999</v>
      </c>
      <c r="G220">
        <v>10.812448</v>
      </c>
    </row>
    <row r="221" spans="1:9" x14ac:dyDescent="0.25">
      <c r="A221">
        <v>220</v>
      </c>
      <c r="D221">
        <v>176.24531300000001</v>
      </c>
      <c r="E221">
        <v>7.0765700000000002</v>
      </c>
      <c r="F221">
        <v>165.57535999999999</v>
      </c>
      <c r="G221">
        <v>10.812448</v>
      </c>
    </row>
    <row r="222" spans="1:9" x14ac:dyDescent="0.25">
      <c r="A222">
        <v>221</v>
      </c>
      <c r="B222">
        <v>186.729106</v>
      </c>
      <c r="C222">
        <v>9.3413509999999995</v>
      </c>
      <c r="F222">
        <v>165.57535999999999</v>
      </c>
      <c r="G222">
        <v>10.812448</v>
      </c>
    </row>
    <row r="223" spans="1:9" x14ac:dyDescent="0.25">
      <c r="A223">
        <v>222</v>
      </c>
      <c r="B223">
        <v>186.784457</v>
      </c>
      <c r="C223">
        <v>9.3313000000000006</v>
      </c>
      <c r="F223">
        <v>165.57535999999999</v>
      </c>
      <c r="G223">
        <v>10.812448</v>
      </c>
    </row>
    <row r="224" spans="1:9" x14ac:dyDescent="0.25">
      <c r="A224">
        <v>223</v>
      </c>
      <c r="B224">
        <v>186.784457</v>
      </c>
      <c r="C224">
        <v>9.3313000000000006</v>
      </c>
      <c r="F224">
        <v>165.45148799999998</v>
      </c>
      <c r="G224">
        <v>10.691841</v>
      </c>
    </row>
    <row r="225" spans="1:9" x14ac:dyDescent="0.25">
      <c r="A225">
        <v>224</v>
      </c>
      <c r="B225">
        <v>186.784457</v>
      </c>
      <c r="C225">
        <v>9.3313000000000006</v>
      </c>
    </row>
    <row r="226" spans="1:9" x14ac:dyDescent="0.25">
      <c r="A226">
        <v>225</v>
      </c>
      <c r="B226">
        <v>186.784457</v>
      </c>
      <c r="C226">
        <v>9.3313000000000006</v>
      </c>
      <c r="H226">
        <v>175.90660600000001</v>
      </c>
      <c r="I226">
        <v>6.771433</v>
      </c>
    </row>
    <row r="227" spans="1:9" x14ac:dyDescent="0.25">
      <c r="A227">
        <v>226</v>
      </c>
      <c r="B227">
        <v>186.784457</v>
      </c>
      <c r="C227">
        <v>9.3313000000000006</v>
      </c>
      <c r="H227">
        <v>175.95742100000001</v>
      </c>
      <c r="I227">
        <v>6.6652149999999999</v>
      </c>
    </row>
    <row r="228" spans="1:9" x14ac:dyDescent="0.25">
      <c r="A228">
        <v>227</v>
      </c>
      <c r="B228">
        <v>186.784457</v>
      </c>
      <c r="C228">
        <v>9.3313000000000006</v>
      </c>
      <c r="H228">
        <v>175.95742100000001</v>
      </c>
      <c r="I228">
        <v>6.6652149999999999</v>
      </c>
    </row>
    <row r="229" spans="1:9" x14ac:dyDescent="0.25">
      <c r="A229">
        <v>228</v>
      </c>
      <c r="B229">
        <v>186.784457</v>
      </c>
      <c r="C229">
        <v>9.3313000000000006</v>
      </c>
      <c r="H229">
        <v>175.95742100000001</v>
      </c>
      <c r="I229">
        <v>6.6652149999999999</v>
      </c>
    </row>
    <row r="230" spans="1:9" x14ac:dyDescent="0.25">
      <c r="A230">
        <v>229</v>
      </c>
      <c r="B230">
        <v>186.784457</v>
      </c>
      <c r="C230">
        <v>9.3313000000000006</v>
      </c>
      <c r="H230">
        <v>175.95742100000001</v>
      </c>
      <c r="I230">
        <v>6.6652149999999999</v>
      </c>
    </row>
    <row r="231" spans="1:9" x14ac:dyDescent="0.25">
      <c r="A231">
        <v>230</v>
      </c>
      <c r="B231">
        <v>186.784457</v>
      </c>
      <c r="C231">
        <v>9.3313000000000006</v>
      </c>
      <c r="H231">
        <v>175.95742100000001</v>
      </c>
      <c r="I231">
        <v>6.6652149999999999</v>
      </c>
    </row>
    <row r="232" spans="1:9" x14ac:dyDescent="0.25">
      <c r="A232">
        <v>231</v>
      </c>
      <c r="B232">
        <v>186.784457</v>
      </c>
      <c r="C232">
        <v>9.3313000000000006</v>
      </c>
      <c r="H232">
        <v>175.95742100000001</v>
      </c>
      <c r="I232">
        <v>6.6652149999999999</v>
      </c>
    </row>
    <row r="233" spans="1:9" x14ac:dyDescent="0.25">
      <c r="A233">
        <v>232</v>
      </c>
      <c r="B233">
        <v>186.784457</v>
      </c>
      <c r="C233">
        <v>9.3313000000000006</v>
      </c>
      <c r="H233">
        <v>175.95742100000001</v>
      </c>
      <c r="I233">
        <v>6.6652149999999999</v>
      </c>
    </row>
    <row r="234" spans="1:9" x14ac:dyDescent="0.25">
      <c r="A234">
        <v>233</v>
      </c>
      <c r="B234">
        <v>186.784457</v>
      </c>
      <c r="C234">
        <v>9.3313000000000006</v>
      </c>
      <c r="H234">
        <v>175.95742100000001</v>
      </c>
      <c r="I234">
        <v>6.6652149999999999</v>
      </c>
    </row>
    <row r="235" spans="1:9" x14ac:dyDescent="0.25">
      <c r="A235">
        <v>234</v>
      </c>
      <c r="B235">
        <v>186.729106</v>
      </c>
      <c r="C235">
        <v>9.3413509999999995</v>
      </c>
      <c r="H235">
        <v>175.95742100000001</v>
      </c>
      <c r="I235">
        <v>6.6652149999999999</v>
      </c>
    </row>
    <row r="236" spans="1:9" x14ac:dyDescent="0.25">
      <c r="A236">
        <v>235</v>
      </c>
      <c r="D236">
        <v>197.49696299999999</v>
      </c>
      <c r="E236">
        <v>6.8839779999999999</v>
      </c>
      <c r="H236">
        <v>175.95742100000001</v>
      </c>
      <c r="I236">
        <v>6.6652149999999999</v>
      </c>
    </row>
    <row r="237" spans="1:9" x14ac:dyDescent="0.25">
      <c r="A237">
        <v>236</v>
      </c>
      <c r="D237">
        <v>197.51262600000001</v>
      </c>
      <c r="E237">
        <v>6.9120889999999999</v>
      </c>
      <c r="H237">
        <v>175.95742100000001</v>
      </c>
      <c r="I237">
        <v>6.6652149999999999</v>
      </c>
    </row>
    <row r="238" spans="1:9" x14ac:dyDescent="0.25">
      <c r="A238">
        <v>237</v>
      </c>
      <c r="D238">
        <v>197.51262600000001</v>
      </c>
      <c r="E238">
        <v>6.9120889999999999</v>
      </c>
      <c r="H238">
        <v>175.95742100000001</v>
      </c>
      <c r="I238">
        <v>6.6652149999999999</v>
      </c>
    </row>
    <row r="239" spans="1:9" x14ac:dyDescent="0.25">
      <c r="A239">
        <v>238</v>
      </c>
      <c r="D239">
        <v>197.51262600000001</v>
      </c>
      <c r="E239">
        <v>6.9120889999999999</v>
      </c>
      <c r="H239">
        <v>175.95742100000001</v>
      </c>
      <c r="I239">
        <v>6.6652149999999999</v>
      </c>
    </row>
    <row r="240" spans="1:9" x14ac:dyDescent="0.25">
      <c r="A240">
        <v>239</v>
      </c>
      <c r="D240">
        <v>197.51262600000001</v>
      </c>
      <c r="E240">
        <v>6.9120889999999999</v>
      </c>
      <c r="F240">
        <v>185.605132</v>
      </c>
      <c r="G240">
        <v>10.009428</v>
      </c>
    </row>
    <row r="241" spans="1:9" x14ac:dyDescent="0.25">
      <c r="A241">
        <v>240</v>
      </c>
      <c r="D241">
        <v>197.51262600000001</v>
      </c>
      <c r="E241">
        <v>6.9120889999999999</v>
      </c>
      <c r="F241">
        <v>185.84511900000001</v>
      </c>
      <c r="G241">
        <v>10.121259</v>
      </c>
    </row>
    <row r="242" spans="1:9" x14ac:dyDescent="0.25">
      <c r="A242">
        <v>241</v>
      </c>
      <c r="D242">
        <v>197.51262600000001</v>
      </c>
      <c r="E242">
        <v>6.9120889999999999</v>
      </c>
      <c r="F242">
        <v>185.84511900000001</v>
      </c>
      <c r="G242">
        <v>10.121259</v>
      </c>
    </row>
    <row r="243" spans="1:9" x14ac:dyDescent="0.25">
      <c r="A243">
        <v>242</v>
      </c>
      <c r="D243">
        <v>197.51262600000001</v>
      </c>
      <c r="E243">
        <v>6.9120889999999999</v>
      </c>
      <c r="F243">
        <v>185.84511900000001</v>
      </c>
      <c r="G243">
        <v>10.121259</v>
      </c>
    </row>
    <row r="244" spans="1:9" x14ac:dyDescent="0.25">
      <c r="A244">
        <v>243</v>
      </c>
      <c r="D244">
        <v>197.51262600000001</v>
      </c>
      <c r="E244">
        <v>6.9120889999999999</v>
      </c>
      <c r="F244">
        <v>185.84511900000001</v>
      </c>
      <c r="G244">
        <v>10.121259</v>
      </c>
    </row>
    <row r="245" spans="1:9" x14ac:dyDescent="0.25">
      <c r="A245">
        <v>244</v>
      </c>
      <c r="D245">
        <v>197.51262600000001</v>
      </c>
      <c r="E245">
        <v>6.9120889999999999</v>
      </c>
      <c r="F245">
        <v>185.84511900000001</v>
      </c>
      <c r="G245">
        <v>10.121259</v>
      </c>
    </row>
    <row r="246" spans="1:9" x14ac:dyDescent="0.25">
      <c r="A246">
        <v>245</v>
      </c>
      <c r="D246">
        <v>197.51262600000001</v>
      </c>
      <c r="E246">
        <v>6.9120889999999999</v>
      </c>
      <c r="F246">
        <v>185.84511900000001</v>
      </c>
      <c r="G246">
        <v>10.121259</v>
      </c>
    </row>
    <row r="247" spans="1:9" x14ac:dyDescent="0.25">
      <c r="A247">
        <v>246</v>
      </c>
      <c r="D247">
        <v>197.51262600000001</v>
      </c>
      <c r="E247">
        <v>6.9120889999999999</v>
      </c>
      <c r="F247">
        <v>185.84511900000001</v>
      </c>
      <c r="G247">
        <v>10.121259</v>
      </c>
    </row>
    <row r="248" spans="1:9" x14ac:dyDescent="0.25">
      <c r="A248">
        <v>247</v>
      </c>
      <c r="D248">
        <v>197.51262600000001</v>
      </c>
      <c r="E248">
        <v>6.9120889999999999</v>
      </c>
      <c r="F248">
        <v>185.84511900000001</v>
      </c>
      <c r="G248">
        <v>10.121259</v>
      </c>
    </row>
    <row r="249" spans="1:9" x14ac:dyDescent="0.25">
      <c r="A249">
        <v>248</v>
      </c>
      <c r="D249">
        <v>197.49696299999999</v>
      </c>
      <c r="E249">
        <v>6.8839779999999999</v>
      </c>
      <c r="F249">
        <v>185.84511900000001</v>
      </c>
      <c r="G249">
        <v>10.121259</v>
      </c>
    </row>
    <row r="250" spans="1:9" x14ac:dyDescent="0.25">
      <c r="A250">
        <v>249</v>
      </c>
      <c r="F250">
        <v>185.84511900000001</v>
      </c>
      <c r="G250">
        <v>10.121259</v>
      </c>
    </row>
    <row r="251" spans="1:9" x14ac:dyDescent="0.25">
      <c r="A251">
        <v>250</v>
      </c>
      <c r="B251">
        <v>207.369506</v>
      </c>
      <c r="C251">
        <v>8.4655280000000008</v>
      </c>
      <c r="F251">
        <v>185.84511900000001</v>
      </c>
      <c r="G251">
        <v>10.121259</v>
      </c>
    </row>
    <row r="252" spans="1:9" x14ac:dyDescent="0.25">
      <c r="A252">
        <v>251</v>
      </c>
      <c r="B252">
        <v>207.400271</v>
      </c>
      <c r="C252">
        <v>8.4920059999999999</v>
      </c>
      <c r="F252">
        <v>185.58380399999999</v>
      </c>
      <c r="G252">
        <v>10.009428</v>
      </c>
    </row>
    <row r="253" spans="1:9" x14ac:dyDescent="0.25">
      <c r="A253">
        <v>252</v>
      </c>
      <c r="B253">
        <v>207.400271</v>
      </c>
      <c r="C253">
        <v>8.4920059999999999</v>
      </c>
    </row>
    <row r="254" spans="1:9" x14ac:dyDescent="0.25">
      <c r="A254">
        <v>253</v>
      </c>
      <c r="B254">
        <v>207.400271</v>
      </c>
      <c r="C254">
        <v>8.4920059999999999</v>
      </c>
    </row>
    <row r="255" spans="1:9" x14ac:dyDescent="0.25">
      <c r="A255">
        <v>254</v>
      </c>
      <c r="B255">
        <v>207.400271</v>
      </c>
      <c r="C255">
        <v>8.4920059999999999</v>
      </c>
      <c r="H255">
        <v>197.444568</v>
      </c>
      <c r="I255">
        <v>6.2449300000000001</v>
      </c>
    </row>
    <row r="256" spans="1:9" x14ac:dyDescent="0.25">
      <c r="A256">
        <v>255</v>
      </c>
      <c r="B256">
        <v>207.400271</v>
      </c>
      <c r="C256">
        <v>8.4920059999999999</v>
      </c>
      <c r="H256">
        <v>197.56206</v>
      </c>
      <c r="I256">
        <v>6.0727450000000003</v>
      </c>
    </row>
    <row r="257" spans="1:9" x14ac:dyDescent="0.25">
      <c r="A257">
        <v>256</v>
      </c>
      <c r="B257">
        <v>207.400271</v>
      </c>
      <c r="C257">
        <v>8.4920059999999999</v>
      </c>
      <c r="H257">
        <v>197.56206</v>
      </c>
      <c r="I257">
        <v>6.0727450000000003</v>
      </c>
    </row>
    <row r="258" spans="1:9" x14ac:dyDescent="0.25">
      <c r="A258">
        <v>257</v>
      </c>
      <c r="B258">
        <v>207.400271</v>
      </c>
      <c r="C258">
        <v>8.4920059999999999</v>
      </c>
      <c r="H258">
        <v>197.56206</v>
      </c>
      <c r="I258">
        <v>6.0727450000000003</v>
      </c>
    </row>
    <row r="259" spans="1:9" x14ac:dyDescent="0.25">
      <c r="A259">
        <v>258</v>
      </c>
      <c r="B259">
        <v>207.400271</v>
      </c>
      <c r="C259">
        <v>8.4920059999999999</v>
      </c>
      <c r="H259">
        <v>197.56206</v>
      </c>
      <c r="I259">
        <v>6.0727450000000003</v>
      </c>
    </row>
    <row r="260" spans="1:9" x14ac:dyDescent="0.25">
      <c r="A260">
        <v>259</v>
      </c>
      <c r="B260">
        <v>207.400271</v>
      </c>
      <c r="C260">
        <v>8.4920059999999999</v>
      </c>
      <c r="H260">
        <v>197.56206</v>
      </c>
      <c r="I260">
        <v>6.0727450000000003</v>
      </c>
    </row>
    <row r="261" spans="1:9" x14ac:dyDescent="0.25">
      <c r="A261">
        <v>260</v>
      </c>
      <c r="B261">
        <v>207.400271</v>
      </c>
      <c r="C261">
        <v>8.4920059999999999</v>
      </c>
      <c r="H261">
        <v>197.56206</v>
      </c>
      <c r="I261">
        <v>6.0727450000000003</v>
      </c>
    </row>
    <row r="262" spans="1:9" x14ac:dyDescent="0.25">
      <c r="A262">
        <v>261</v>
      </c>
      <c r="B262">
        <v>207.400271</v>
      </c>
      <c r="C262">
        <v>8.4920059999999999</v>
      </c>
      <c r="H262">
        <v>197.56206</v>
      </c>
      <c r="I262">
        <v>6.0727450000000003</v>
      </c>
    </row>
    <row r="263" spans="1:9" x14ac:dyDescent="0.25">
      <c r="A263">
        <v>262</v>
      </c>
      <c r="B263">
        <v>207.369506</v>
      </c>
      <c r="C263">
        <v>8.4655280000000008</v>
      </c>
      <c r="D263">
        <v>217.09620000000001</v>
      </c>
      <c r="E263">
        <v>7.3396619999999997</v>
      </c>
      <c r="H263">
        <v>197.56206</v>
      </c>
      <c r="I263">
        <v>6.0727450000000003</v>
      </c>
    </row>
    <row r="264" spans="1:9" x14ac:dyDescent="0.25">
      <c r="A264">
        <v>263</v>
      </c>
      <c r="B264">
        <v>207.369506</v>
      </c>
      <c r="C264">
        <v>8.4655280000000008</v>
      </c>
      <c r="D264">
        <v>217.13099199999999</v>
      </c>
      <c r="E264">
        <v>7.2826019999999998</v>
      </c>
      <c r="H264">
        <v>197.56206</v>
      </c>
      <c r="I264">
        <v>6.0727450000000003</v>
      </c>
    </row>
    <row r="265" spans="1:9" x14ac:dyDescent="0.25">
      <c r="A265">
        <v>264</v>
      </c>
      <c r="D265">
        <v>217.13099199999999</v>
      </c>
      <c r="E265">
        <v>7.332497</v>
      </c>
      <c r="H265">
        <v>197.56206</v>
      </c>
      <c r="I265">
        <v>6.0727450000000003</v>
      </c>
    </row>
    <row r="266" spans="1:9" x14ac:dyDescent="0.25">
      <c r="A266">
        <v>265</v>
      </c>
      <c r="D266">
        <v>217.13099199999999</v>
      </c>
      <c r="E266">
        <v>7.332497</v>
      </c>
      <c r="H266">
        <v>197.56206</v>
      </c>
      <c r="I266">
        <v>6.0727450000000003</v>
      </c>
    </row>
    <row r="267" spans="1:9" x14ac:dyDescent="0.25">
      <c r="A267">
        <v>266</v>
      </c>
      <c r="D267">
        <v>217.13099199999999</v>
      </c>
      <c r="E267">
        <v>7.332497</v>
      </c>
      <c r="H267">
        <v>197.444568</v>
      </c>
      <c r="I267">
        <v>6.2449300000000001</v>
      </c>
    </row>
    <row r="268" spans="1:9" x14ac:dyDescent="0.25">
      <c r="A268">
        <v>267</v>
      </c>
      <c r="D268">
        <v>217.13099199999999</v>
      </c>
      <c r="E268">
        <v>7.332497</v>
      </c>
      <c r="F268">
        <v>206.48879199999999</v>
      </c>
      <c r="G268">
        <v>8.9823889999999995</v>
      </c>
    </row>
    <row r="269" spans="1:9" x14ac:dyDescent="0.25">
      <c r="A269">
        <v>268</v>
      </c>
      <c r="D269">
        <v>217.13099199999999</v>
      </c>
      <c r="E269">
        <v>7.332497</v>
      </c>
      <c r="F269">
        <v>206.70816300000001</v>
      </c>
      <c r="G269">
        <v>9.1338100000000004</v>
      </c>
    </row>
    <row r="270" spans="1:9" x14ac:dyDescent="0.25">
      <c r="A270">
        <v>269</v>
      </c>
      <c r="D270">
        <v>217.13099199999999</v>
      </c>
      <c r="E270">
        <v>7.332497</v>
      </c>
      <c r="F270">
        <v>206.70816300000001</v>
      </c>
      <c r="G270">
        <v>9.1338100000000004</v>
      </c>
    </row>
    <row r="271" spans="1:9" x14ac:dyDescent="0.25">
      <c r="A271">
        <v>270</v>
      </c>
      <c r="D271">
        <v>217.13099199999999</v>
      </c>
      <c r="E271">
        <v>7.332497</v>
      </c>
      <c r="F271">
        <v>206.70816300000001</v>
      </c>
      <c r="G271">
        <v>9.1338100000000004</v>
      </c>
    </row>
    <row r="272" spans="1:9" x14ac:dyDescent="0.25">
      <c r="A272">
        <v>271</v>
      </c>
      <c r="D272">
        <v>217.13099199999999</v>
      </c>
      <c r="E272">
        <v>7.332497</v>
      </c>
      <c r="F272">
        <v>206.70816300000001</v>
      </c>
      <c r="G272">
        <v>9.1338100000000004</v>
      </c>
    </row>
    <row r="273" spans="1:9" x14ac:dyDescent="0.25">
      <c r="A273">
        <v>272</v>
      </c>
      <c r="D273">
        <v>217.13099199999999</v>
      </c>
      <c r="E273">
        <v>7.332497</v>
      </c>
      <c r="F273">
        <v>206.70816300000001</v>
      </c>
      <c r="G273">
        <v>9.1338100000000004</v>
      </c>
    </row>
    <row r="274" spans="1:9" x14ac:dyDescent="0.25">
      <c r="A274">
        <v>273</v>
      </c>
      <c r="D274">
        <v>217.13099199999999</v>
      </c>
      <c r="E274">
        <v>7.332497</v>
      </c>
      <c r="F274">
        <v>206.70816300000001</v>
      </c>
      <c r="G274">
        <v>9.1338100000000004</v>
      </c>
    </row>
    <row r="275" spans="1:9" x14ac:dyDescent="0.25">
      <c r="A275">
        <v>274</v>
      </c>
      <c r="D275">
        <v>217.13099199999999</v>
      </c>
      <c r="E275">
        <v>7.332497</v>
      </c>
      <c r="F275">
        <v>206.70816300000001</v>
      </c>
      <c r="G275">
        <v>9.1338100000000004</v>
      </c>
    </row>
    <row r="276" spans="1:9" x14ac:dyDescent="0.25">
      <c r="A276">
        <v>275</v>
      </c>
      <c r="D276">
        <v>217.09620000000001</v>
      </c>
      <c r="E276">
        <v>7.3396619999999997</v>
      </c>
      <c r="F276">
        <v>206.70816300000001</v>
      </c>
      <c r="G276">
        <v>9.1338100000000004</v>
      </c>
    </row>
    <row r="277" spans="1:9" x14ac:dyDescent="0.25">
      <c r="A277">
        <v>276</v>
      </c>
      <c r="F277">
        <v>206.70816300000001</v>
      </c>
      <c r="G277">
        <v>9.1338100000000004</v>
      </c>
    </row>
    <row r="278" spans="1:9" x14ac:dyDescent="0.25">
      <c r="A278">
        <v>277</v>
      </c>
      <c r="B278">
        <v>226.39323200000001</v>
      </c>
      <c r="C278">
        <v>9.6273759999999999</v>
      </c>
      <c r="F278">
        <v>206.48879199999999</v>
      </c>
      <c r="G278">
        <v>8.9823889999999995</v>
      </c>
    </row>
    <row r="279" spans="1:9" x14ac:dyDescent="0.25">
      <c r="A279">
        <v>278</v>
      </c>
      <c r="B279">
        <v>226.47127</v>
      </c>
      <c r="C279">
        <v>9.6270140000000008</v>
      </c>
    </row>
    <row r="280" spans="1:9" x14ac:dyDescent="0.25">
      <c r="A280">
        <v>279</v>
      </c>
      <c r="B280">
        <v>226.47127</v>
      </c>
      <c r="C280">
        <v>9.6270140000000008</v>
      </c>
      <c r="H280">
        <v>216.92997199999999</v>
      </c>
      <c r="I280">
        <v>6.6641820000000003</v>
      </c>
    </row>
    <row r="281" spans="1:9" x14ac:dyDescent="0.25">
      <c r="A281">
        <v>280</v>
      </c>
      <c r="B281">
        <v>226.47127</v>
      </c>
      <c r="C281">
        <v>9.6270140000000008</v>
      </c>
      <c r="H281">
        <v>216.881212</v>
      </c>
      <c r="I281">
        <v>6.6341840000000003</v>
      </c>
    </row>
    <row r="282" spans="1:9" x14ac:dyDescent="0.25">
      <c r="A282">
        <v>281</v>
      </c>
      <c r="B282">
        <v>226.47127</v>
      </c>
      <c r="C282">
        <v>9.6270140000000008</v>
      </c>
      <c r="H282">
        <v>216.881212</v>
      </c>
      <c r="I282">
        <v>6.6341840000000003</v>
      </c>
    </row>
    <row r="283" spans="1:9" x14ac:dyDescent="0.25">
      <c r="A283">
        <v>282</v>
      </c>
      <c r="B283">
        <v>226.47127</v>
      </c>
      <c r="C283">
        <v>9.6270140000000008</v>
      </c>
      <c r="H283">
        <v>216.881212</v>
      </c>
      <c r="I283">
        <v>6.6341840000000003</v>
      </c>
    </row>
    <row r="284" spans="1:9" x14ac:dyDescent="0.25">
      <c r="A284">
        <v>283</v>
      </c>
      <c r="B284">
        <v>226.47127</v>
      </c>
      <c r="C284">
        <v>9.6270140000000008</v>
      </c>
      <c r="H284">
        <v>216.881212</v>
      </c>
      <c r="I284">
        <v>6.6341840000000003</v>
      </c>
    </row>
    <row r="285" spans="1:9" x14ac:dyDescent="0.25">
      <c r="A285">
        <v>284</v>
      </c>
      <c r="B285">
        <v>226.47127</v>
      </c>
      <c r="C285">
        <v>9.6270140000000008</v>
      </c>
      <c r="H285">
        <v>216.881212</v>
      </c>
      <c r="I285">
        <v>6.6341840000000003</v>
      </c>
    </row>
    <row r="286" spans="1:9" x14ac:dyDescent="0.25">
      <c r="A286">
        <v>285</v>
      </c>
      <c r="B286">
        <v>226.47127</v>
      </c>
      <c r="C286">
        <v>9.6270140000000008</v>
      </c>
      <c r="H286">
        <v>216.881212</v>
      </c>
      <c r="I286">
        <v>6.6341840000000003</v>
      </c>
    </row>
    <row r="287" spans="1:9" x14ac:dyDescent="0.25">
      <c r="A287">
        <v>286</v>
      </c>
      <c r="B287">
        <v>226.47127</v>
      </c>
      <c r="C287">
        <v>9.6270140000000008</v>
      </c>
      <c r="H287">
        <v>216.881212</v>
      </c>
      <c r="I287">
        <v>6.6341840000000003</v>
      </c>
    </row>
    <row r="288" spans="1:9" x14ac:dyDescent="0.25">
      <c r="A288">
        <v>287</v>
      </c>
      <c r="B288">
        <v>226.47127</v>
      </c>
      <c r="C288">
        <v>9.6270140000000008</v>
      </c>
      <c r="H288">
        <v>216.881212</v>
      </c>
      <c r="I288">
        <v>6.6341840000000003</v>
      </c>
    </row>
    <row r="289" spans="1:9" x14ac:dyDescent="0.25">
      <c r="A289">
        <v>288</v>
      </c>
      <c r="B289">
        <v>226.47127</v>
      </c>
      <c r="C289">
        <v>9.6270140000000008</v>
      </c>
      <c r="H289">
        <v>216.881212</v>
      </c>
      <c r="I289">
        <v>6.6341840000000003</v>
      </c>
    </row>
    <row r="290" spans="1:9" x14ac:dyDescent="0.25">
      <c r="A290">
        <v>289</v>
      </c>
      <c r="B290">
        <v>226.39323200000001</v>
      </c>
      <c r="C290">
        <v>9.6273759999999999</v>
      </c>
      <c r="D290">
        <v>236.23770999999999</v>
      </c>
      <c r="E290">
        <v>6.8490180000000001</v>
      </c>
      <c r="H290">
        <v>216.881212</v>
      </c>
      <c r="I290">
        <v>6.6341840000000003</v>
      </c>
    </row>
    <row r="291" spans="1:9" x14ac:dyDescent="0.25">
      <c r="A291">
        <v>290</v>
      </c>
      <c r="D291">
        <v>236.261109</v>
      </c>
      <c r="E291">
        <v>6.8835519999999999</v>
      </c>
      <c r="H291">
        <v>216.881212</v>
      </c>
      <c r="I291">
        <v>6.6341840000000003</v>
      </c>
    </row>
    <row r="292" spans="1:9" x14ac:dyDescent="0.25">
      <c r="A292">
        <v>291</v>
      </c>
      <c r="D292">
        <v>236.261109</v>
      </c>
      <c r="E292">
        <v>6.8835519999999999</v>
      </c>
      <c r="H292">
        <v>216.881212</v>
      </c>
      <c r="I292">
        <v>6.6341840000000003</v>
      </c>
    </row>
    <row r="293" spans="1:9" x14ac:dyDescent="0.25">
      <c r="A293">
        <v>292</v>
      </c>
      <c r="D293">
        <v>236.261109</v>
      </c>
      <c r="E293">
        <v>6.8835519999999999</v>
      </c>
      <c r="H293">
        <v>216.92997199999999</v>
      </c>
      <c r="I293">
        <v>6.6641820000000003</v>
      </c>
    </row>
    <row r="294" spans="1:9" x14ac:dyDescent="0.25">
      <c r="A294">
        <v>293</v>
      </c>
      <c r="D294">
        <v>236.261109</v>
      </c>
      <c r="E294">
        <v>6.8835519999999999</v>
      </c>
      <c r="F294">
        <v>225.362977</v>
      </c>
      <c r="G294">
        <v>9.5206789999999994</v>
      </c>
    </row>
    <row r="295" spans="1:9" x14ac:dyDescent="0.25">
      <c r="A295">
        <v>294</v>
      </c>
      <c r="D295">
        <v>236.261109</v>
      </c>
      <c r="E295">
        <v>6.8835519999999999</v>
      </c>
      <c r="F295">
        <v>225.67208500000001</v>
      </c>
      <c r="G295">
        <v>9.6769079999999992</v>
      </c>
    </row>
    <row r="296" spans="1:9" x14ac:dyDescent="0.25">
      <c r="A296">
        <v>295</v>
      </c>
      <c r="D296">
        <v>236.261109</v>
      </c>
      <c r="E296">
        <v>6.8835519999999999</v>
      </c>
      <c r="F296">
        <v>225.67208500000001</v>
      </c>
      <c r="G296">
        <v>9.6769079999999992</v>
      </c>
    </row>
    <row r="297" spans="1:9" x14ac:dyDescent="0.25">
      <c r="A297">
        <v>296</v>
      </c>
      <c r="D297">
        <v>236.261109</v>
      </c>
      <c r="E297">
        <v>6.8835519999999999</v>
      </c>
      <c r="F297">
        <v>225.67208500000001</v>
      </c>
      <c r="G297">
        <v>9.6769079999999992</v>
      </c>
    </row>
    <row r="298" spans="1:9" x14ac:dyDescent="0.25">
      <c r="A298">
        <v>297</v>
      </c>
      <c r="D298">
        <v>236.261109</v>
      </c>
      <c r="E298">
        <v>6.8835519999999999</v>
      </c>
      <c r="F298">
        <v>225.67208500000001</v>
      </c>
      <c r="G298">
        <v>9.6769079999999992</v>
      </c>
    </row>
    <row r="299" spans="1:9" x14ac:dyDescent="0.25">
      <c r="A299">
        <v>298</v>
      </c>
      <c r="D299">
        <v>236.261109</v>
      </c>
      <c r="E299">
        <v>6.8835519999999999</v>
      </c>
      <c r="F299">
        <v>225.67208500000001</v>
      </c>
      <c r="G299">
        <v>9.6769079999999992</v>
      </c>
    </row>
    <row r="300" spans="1:9" x14ac:dyDescent="0.25">
      <c r="A300">
        <v>299</v>
      </c>
      <c r="D300">
        <v>236.261109</v>
      </c>
      <c r="E300">
        <v>6.8835519999999999</v>
      </c>
      <c r="F300">
        <v>225.67208500000001</v>
      </c>
      <c r="G300">
        <v>9.6769079999999992</v>
      </c>
    </row>
    <row r="301" spans="1:9" x14ac:dyDescent="0.25">
      <c r="A301">
        <v>300</v>
      </c>
      <c r="D301">
        <v>236.261109</v>
      </c>
      <c r="E301">
        <v>6.8835519999999999</v>
      </c>
      <c r="F301">
        <v>225.67208500000001</v>
      </c>
      <c r="G301">
        <v>9.6769079999999992</v>
      </c>
    </row>
    <row r="302" spans="1:9" x14ac:dyDescent="0.25">
      <c r="A302">
        <v>301</v>
      </c>
      <c r="D302">
        <v>236.261109</v>
      </c>
      <c r="E302">
        <v>6.8835519999999999</v>
      </c>
      <c r="F302">
        <v>225.67208500000001</v>
      </c>
      <c r="G302">
        <v>9.6769079999999992</v>
      </c>
    </row>
    <row r="303" spans="1:9" x14ac:dyDescent="0.25">
      <c r="A303">
        <v>302</v>
      </c>
      <c r="B303">
        <v>246.87776500000001</v>
      </c>
      <c r="C303">
        <v>9.8780319999999993</v>
      </c>
      <c r="D303">
        <v>236.23770999999999</v>
      </c>
      <c r="E303">
        <v>6.8490180000000001</v>
      </c>
      <c r="F303">
        <v>225.67208500000001</v>
      </c>
      <c r="G303">
        <v>9.6769079999999992</v>
      </c>
    </row>
    <row r="304" spans="1:9" x14ac:dyDescent="0.25">
      <c r="A304">
        <v>303</v>
      </c>
      <c r="B304">
        <v>246.94997699999999</v>
      </c>
      <c r="C304">
        <v>9.8764339999999997</v>
      </c>
      <c r="F304">
        <v>225.67208500000001</v>
      </c>
      <c r="G304">
        <v>9.6769079999999992</v>
      </c>
    </row>
    <row r="305" spans="1:9" x14ac:dyDescent="0.25">
      <c r="A305">
        <v>304</v>
      </c>
      <c r="B305">
        <v>246.94997699999999</v>
      </c>
      <c r="C305">
        <v>9.8764339999999997</v>
      </c>
      <c r="F305">
        <v>225.67208500000001</v>
      </c>
      <c r="G305">
        <v>9.6769079999999992</v>
      </c>
    </row>
    <row r="306" spans="1:9" x14ac:dyDescent="0.25">
      <c r="A306">
        <v>305</v>
      </c>
      <c r="B306">
        <v>246.94997699999999</v>
      </c>
      <c r="C306">
        <v>9.8764339999999997</v>
      </c>
      <c r="F306">
        <v>225.362977</v>
      </c>
      <c r="G306">
        <v>9.5206789999999994</v>
      </c>
    </row>
    <row r="307" spans="1:9" x14ac:dyDescent="0.25">
      <c r="A307">
        <v>306</v>
      </c>
      <c r="B307">
        <v>246.94997699999999</v>
      </c>
      <c r="C307">
        <v>9.8764339999999997</v>
      </c>
      <c r="H307">
        <v>235.43275199999999</v>
      </c>
      <c r="I307">
        <v>6.2287410000000003</v>
      </c>
    </row>
    <row r="308" spans="1:9" x14ac:dyDescent="0.25">
      <c r="A308">
        <v>307</v>
      </c>
      <c r="B308">
        <v>246.94997699999999</v>
      </c>
      <c r="C308">
        <v>9.8764339999999997</v>
      </c>
      <c r="H308">
        <v>235.56181799999999</v>
      </c>
      <c r="I308">
        <v>6.1353439999999999</v>
      </c>
    </row>
    <row r="309" spans="1:9" x14ac:dyDescent="0.25">
      <c r="A309">
        <v>308</v>
      </c>
      <c r="B309">
        <v>246.94997699999999</v>
      </c>
      <c r="C309">
        <v>9.8764339999999997</v>
      </c>
      <c r="H309">
        <v>235.56181799999999</v>
      </c>
      <c r="I309">
        <v>6.1353439999999999</v>
      </c>
    </row>
    <row r="310" spans="1:9" x14ac:dyDescent="0.25">
      <c r="A310">
        <v>309</v>
      </c>
      <c r="B310">
        <v>246.94997699999999</v>
      </c>
      <c r="C310">
        <v>9.8764339999999997</v>
      </c>
      <c r="H310">
        <v>235.56181799999999</v>
      </c>
      <c r="I310">
        <v>6.1353439999999999</v>
      </c>
    </row>
    <row r="311" spans="1:9" x14ac:dyDescent="0.25">
      <c r="A311">
        <v>310</v>
      </c>
      <c r="B311">
        <v>246.94997699999999</v>
      </c>
      <c r="C311">
        <v>9.8764339999999997</v>
      </c>
      <c r="H311">
        <v>235.56181799999999</v>
      </c>
      <c r="I311">
        <v>6.1353439999999999</v>
      </c>
    </row>
    <row r="312" spans="1:9" x14ac:dyDescent="0.25">
      <c r="A312">
        <v>311</v>
      </c>
      <c r="B312">
        <v>246.94997699999999</v>
      </c>
      <c r="C312">
        <v>9.8764339999999997</v>
      </c>
      <c r="H312">
        <v>235.56181799999999</v>
      </c>
      <c r="I312">
        <v>6.1353439999999999</v>
      </c>
    </row>
    <row r="313" spans="1:9" x14ac:dyDescent="0.25">
      <c r="A313">
        <v>312</v>
      </c>
      <c r="B313">
        <v>246.94997699999999</v>
      </c>
      <c r="C313">
        <v>9.8764339999999997</v>
      </c>
      <c r="H313">
        <v>235.56181799999999</v>
      </c>
      <c r="I313">
        <v>6.1353439999999999</v>
      </c>
    </row>
    <row r="314" spans="1:9" x14ac:dyDescent="0.25">
      <c r="A314">
        <v>313</v>
      </c>
      <c r="B314">
        <v>246.94997699999999</v>
      </c>
      <c r="C314">
        <v>9.8764339999999997</v>
      </c>
      <c r="H314">
        <v>235.56181799999999</v>
      </c>
      <c r="I314">
        <v>6.1353439999999999</v>
      </c>
    </row>
    <row r="315" spans="1:9" x14ac:dyDescent="0.25">
      <c r="A315">
        <v>314</v>
      </c>
      <c r="B315">
        <v>246.94997699999999</v>
      </c>
      <c r="C315">
        <v>9.8764339999999997</v>
      </c>
      <c r="H315">
        <v>235.56181799999999</v>
      </c>
      <c r="I315">
        <v>6.1353439999999999</v>
      </c>
    </row>
    <row r="316" spans="1:9" x14ac:dyDescent="0.25">
      <c r="A316">
        <v>315</v>
      </c>
      <c r="B316">
        <v>246.94997699999999</v>
      </c>
      <c r="C316">
        <v>9.8764339999999997</v>
      </c>
      <c r="D316">
        <v>257.07015899999999</v>
      </c>
      <c r="E316">
        <v>6.7868560000000002</v>
      </c>
      <c r="H316">
        <v>235.56181799999999</v>
      </c>
      <c r="I316">
        <v>6.1353439999999999</v>
      </c>
    </row>
    <row r="317" spans="1:9" x14ac:dyDescent="0.25">
      <c r="A317">
        <v>316</v>
      </c>
      <c r="B317">
        <v>246.87776500000001</v>
      </c>
      <c r="C317">
        <v>9.8780319999999993</v>
      </c>
      <c r="D317">
        <v>257.23927600000002</v>
      </c>
      <c r="E317">
        <v>6.7339209999999996</v>
      </c>
      <c r="H317">
        <v>235.56181799999999</v>
      </c>
      <c r="I317">
        <v>6.1353439999999999</v>
      </c>
    </row>
    <row r="318" spans="1:9" x14ac:dyDescent="0.25">
      <c r="A318">
        <v>317</v>
      </c>
      <c r="D318">
        <v>257.23927600000002</v>
      </c>
      <c r="E318">
        <v>6.7339209999999996</v>
      </c>
      <c r="H318">
        <v>235.56181799999999</v>
      </c>
      <c r="I318">
        <v>6.1353439999999999</v>
      </c>
    </row>
    <row r="319" spans="1:9" x14ac:dyDescent="0.25">
      <c r="A319">
        <v>318</v>
      </c>
      <c r="D319">
        <v>257.23927600000002</v>
      </c>
      <c r="E319">
        <v>6.7339209999999996</v>
      </c>
      <c r="H319">
        <v>235.56181799999999</v>
      </c>
      <c r="I319">
        <v>6.1353439999999999</v>
      </c>
    </row>
    <row r="320" spans="1:9" x14ac:dyDescent="0.25">
      <c r="A320">
        <v>319</v>
      </c>
      <c r="D320">
        <v>257.23927600000002</v>
      </c>
      <c r="E320">
        <v>6.7339209999999996</v>
      </c>
      <c r="H320">
        <v>235.56181799999999</v>
      </c>
      <c r="I320">
        <v>6.1353439999999999</v>
      </c>
    </row>
    <row r="321" spans="1:11" x14ac:dyDescent="0.25">
      <c r="A321">
        <v>320</v>
      </c>
      <c r="D321">
        <v>257.07015899999999</v>
      </c>
      <c r="E321">
        <v>6.7868560000000002</v>
      </c>
      <c r="F321">
        <v>245.07899399999999</v>
      </c>
      <c r="G321">
        <v>10.251310999999999</v>
      </c>
      <c r="H321">
        <v>235.43275199999999</v>
      </c>
      <c r="I321">
        <v>6.2287410000000003</v>
      </c>
    </row>
    <row r="322" spans="1:11" x14ac:dyDescent="0.25">
      <c r="A322">
        <v>321</v>
      </c>
      <c r="D322">
        <v>257.23927600000002</v>
      </c>
      <c r="E322">
        <v>6.7339209999999996</v>
      </c>
      <c r="F322">
        <v>245.30171100000001</v>
      </c>
      <c r="G322">
        <v>10.375221</v>
      </c>
    </row>
    <row r="323" spans="1:11" x14ac:dyDescent="0.25">
      <c r="A323">
        <v>322</v>
      </c>
      <c r="D323">
        <v>257.07015899999999</v>
      </c>
      <c r="E323">
        <v>6.7868560000000002</v>
      </c>
      <c r="F323">
        <v>245.07899399999999</v>
      </c>
      <c r="G323">
        <v>10.251310999999999</v>
      </c>
      <c r="J323">
        <v>235.76469299999999</v>
      </c>
      <c r="K323">
        <v>14.217441000000001</v>
      </c>
    </row>
    <row r="324" spans="1:11" x14ac:dyDescent="0.25">
      <c r="A324">
        <v>323</v>
      </c>
    </row>
    <row r="325" spans="1:11" x14ac:dyDescent="0.25">
      <c r="A325">
        <v>324</v>
      </c>
    </row>
    <row r="326" spans="1:11" x14ac:dyDescent="0.25">
      <c r="A326">
        <v>325</v>
      </c>
    </row>
    <row r="327" spans="1:11" x14ac:dyDescent="0.25">
      <c r="A327">
        <v>326</v>
      </c>
    </row>
    <row r="328" spans="1:11" x14ac:dyDescent="0.25">
      <c r="A328">
        <v>327</v>
      </c>
    </row>
    <row r="329" spans="1:11" x14ac:dyDescent="0.25">
      <c r="A329">
        <v>328</v>
      </c>
    </row>
    <row r="330" spans="1:11" x14ac:dyDescent="0.25">
      <c r="A330">
        <v>329</v>
      </c>
    </row>
    <row r="331" spans="1:11" x14ac:dyDescent="0.25">
      <c r="A331">
        <v>330</v>
      </c>
    </row>
    <row r="332" spans="1:11" x14ac:dyDescent="0.25">
      <c r="A332">
        <v>331</v>
      </c>
    </row>
    <row r="333" spans="1:11" x14ac:dyDescent="0.25">
      <c r="A333">
        <v>332</v>
      </c>
    </row>
    <row r="334" spans="1:11" x14ac:dyDescent="0.25">
      <c r="A334">
        <v>333</v>
      </c>
    </row>
    <row r="335" spans="1:11" x14ac:dyDescent="0.25">
      <c r="A335">
        <v>334</v>
      </c>
    </row>
    <row r="336" spans="1:1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1" x14ac:dyDescent="0.25">
      <c r="A353">
        <v>352</v>
      </c>
    </row>
    <row r="354" spans="1:11" x14ac:dyDescent="0.25">
      <c r="A354">
        <v>353</v>
      </c>
    </row>
    <row r="355" spans="1:11" x14ac:dyDescent="0.25">
      <c r="A355">
        <v>354</v>
      </c>
    </row>
    <row r="356" spans="1:11" x14ac:dyDescent="0.25">
      <c r="A356">
        <v>355</v>
      </c>
      <c r="J356">
        <v>235.807681</v>
      </c>
      <c r="K356">
        <v>14.131568</v>
      </c>
    </row>
    <row r="357" spans="1:11" x14ac:dyDescent="0.25">
      <c r="A357">
        <v>356</v>
      </c>
      <c r="B357">
        <v>250.76373999999998</v>
      </c>
      <c r="C357">
        <v>3.985201</v>
      </c>
    </row>
    <row r="358" spans="1:11" x14ac:dyDescent="0.25">
      <c r="A358">
        <v>357</v>
      </c>
      <c r="B358">
        <v>250.74600899999999</v>
      </c>
      <c r="C358">
        <v>3.9406150000000002</v>
      </c>
    </row>
    <row r="359" spans="1:11" x14ac:dyDescent="0.25">
      <c r="A359">
        <v>358</v>
      </c>
      <c r="B359">
        <v>250.74600899999999</v>
      </c>
      <c r="C359">
        <v>3.9406150000000002</v>
      </c>
    </row>
    <row r="360" spans="1:11" x14ac:dyDescent="0.25">
      <c r="A360">
        <v>359</v>
      </c>
      <c r="B360">
        <v>250.74600899999999</v>
      </c>
      <c r="C360">
        <v>3.9406150000000002</v>
      </c>
    </row>
    <row r="361" spans="1:11" x14ac:dyDescent="0.25">
      <c r="A361">
        <v>360</v>
      </c>
      <c r="B361">
        <v>250.74600899999999</v>
      </c>
      <c r="C361">
        <v>3.9406150000000002</v>
      </c>
    </row>
    <row r="362" spans="1:11" x14ac:dyDescent="0.25">
      <c r="A362">
        <v>361</v>
      </c>
      <c r="B362">
        <v>250.74600899999999</v>
      </c>
      <c r="C362">
        <v>3.9406150000000002</v>
      </c>
    </row>
    <row r="363" spans="1:11" x14ac:dyDescent="0.25">
      <c r="A363">
        <v>362</v>
      </c>
      <c r="B363">
        <v>250.74600899999999</v>
      </c>
      <c r="C363">
        <v>3.9406150000000002</v>
      </c>
    </row>
    <row r="364" spans="1:11" x14ac:dyDescent="0.25">
      <c r="A364">
        <v>363</v>
      </c>
      <c r="B364">
        <v>250.74600899999999</v>
      </c>
      <c r="C364">
        <v>3.9406150000000002</v>
      </c>
    </row>
    <row r="365" spans="1:11" x14ac:dyDescent="0.25">
      <c r="A365">
        <v>364</v>
      </c>
      <c r="B365">
        <v>250.74600899999999</v>
      </c>
      <c r="C365">
        <v>3.9406150000000002</v>
      </c>
    </row>
    <row r="366" spans="1:11" x14ac:dyDescent="0.25">
      <c r="A366">
        <v>365</v>
      </c>
      <c r="B366">
        <v>250.74600899999999</v>
      </c>
      <c r="C366">
        <v>3.9406150000000002</v>
      </c>
    </row>
    <row r="367" spans="1:11" x14ac:dyDescent="0.25">
      <c r="A367">
        <v>366</v>
      </c>
      <c r="B367">
        <v>250.74600899999999</v>
      </c>
      <c r="C367">
        <v>3.9406150000000002</v>
      </c>
    </row>
    <row r="368" spans="1:11" x14ac:dyDescent="0.25">
      <c r="A368">
        <v>367</v>
      </c>
      <c r="B368">
        <v>250.74600899999999</v>
      </c>
      <c r="C368">
        <v>3.9406150000000002</v>
      </c>
    </row>
    <row r="369" spans="1:60" x14ac:dyDescent="0.25">
      <c r="A369">
        <v>368</v>
      </c>
      <c r="B369">
        <v>250.74600899999999</v>
      </c>
      <c r="C369">
        <v>3.9406150000000002</v>
      </c>
    </row>
    <row r="370" spans="1:60" x14ac:dyDescent="0.25">
      <c r="A370">
        <v>369</v>
      </c>
      <c r="B370">
        <v>250.74600899999999</v>
      </c>
      <c r="C370">
        <v>3.9406150000000002</v>
      </c>
    </row>
    <row r="371" spans="1:60" x14ac:dyDescent="0.25">
      <c r="A371">
        <v>370</v>
      </c>
      <c r="B371">
        <v>250.74600899999999</v>
      </c>
      <c r="C371">
        <v>3.9406150000000002</v>
      </c>
    </row>
    <row r="372" spans="1:60" x14ac:dyDescent="0.25">
      <c r="A372">
        <v>371</v>
      </c>
      <c r="B372">
        <v>250.74600899999999</v>
      </c>
      <c r="C372">
        <v>3.9406150000000002</v>
      </c>
      <c r="H372">
        <v>258.20035799999999</v>
      </c>
      <c r="I372">
        <v>5.6900069999999996</v>
      </c>
      <c r="BG372">
        <v>238.758914</v>
      </c>
      <c r="BH372">
        <v>7.3342499999999999</v>
      </c>
    </row>
    <row r="373" spans="1:60" x14ac:dyDescent="0.25">
      <c r="A373">
        <v>372</v>
      </c>
      <c r="B373">
        <v>250.74600899999999</v>
      </c>
      <c r="C373">
        <v>3.9406150000000002</v>
      </c>
      <c r="H373">
        <v>258.18829599999998</v>
      </c>
      <c r="I373">
        <v>5.6864499999999998</v>
      </c>
      <c r="BG373">
        <v>238.90834100000001</v>
      </c>
      <c r="BH373">
        <v>7.4322850000000003</v>
      </c>
    </row>
    <row r="374" spans="1:60" x14ac:dyDescent="0.25">
      <c r="A374">
        <v>373</v>
      </c>
      <c r="B374">
        <v>250.74600899999999</v>
      </c>
      <c r="C374">
        <v>3.9406150000000002</v>
      </c>
      <c r="H374">
        <v>258.18829599999998</v>
      </c>
      <c r="I374">
        <v>5.6864499999999998</v>
      </c>
      <c r="BG374">
        <v>238.90834100000001</v>
      </c>
      <c r="BH374">
        <v>7.4322850000000003</v>
      </c>
    </row>
    <row r="375" spans="1:60" x14ac:dyDescent="0.25">
      <c r="A375">
        <v>374</v>
      </c>
      <c r="B375">
        <v>250.74600899999999</v>
      </c>
      <c r="C375">
        <v>3.9406150000000002</v>
      </c>
      <c r="D375">
        <v>241.96534299999999</v>
      </c>
      <c r="E375">
        <v>7.3646079999999996</v>
      </c>
      <c r="H375">
        <v>258.18829599999998</v>
      </c>
      <c r="I375">
        <v>5.6864499999999998</v>
      </c>
      <c r="BG375">
        <v>238.90834100000001</v>
      </c>
      <c r="BH375">
        <v>7.4322850000000003</v>
      </c>
    </row>
    <row r="376" spans="1:60" x14ac:dyDescent="0.25">
      <c r="A376">
        <v>375</v>
      </c>
      <c r="B376">
        <v>250.74600899999999</v>
      </c>
      <c r="C376">
        <v>3.9406150000000002</v>
      </c>
      <c r="D376">
        <v>241.90524199999999</v>
      </c>
      <c r="E376">
        <v>7.2826019999999998</v>
      </c>
      <c r="H376">
        <v>258.18829599999998</v>
      </c>
      <c r="I376">
        <v>5.6864499999999998</v>
      </c>
      <c r="BG376">
        <v>238.90834100000001</v>
      </c>
      <c r="BH376">
        <v>7.4322850000000003</v>
      </c>
    </row>
    <row r="377" spans="1:60" x14ac:dyDescent="0.25">
      <c r="A377">
        <v>376</v>
      </c>
      <c r="B377">
        <v>250.76373999999998</v>
      </c>
      <c r="C377">
        <v>3.985201</v>
      </c>
      <c r="D377">
        <v>241.90524199999999</v>
      </c>
      <c r="E377">
        <v>7.2826019999999998</v>
      </c>
      <c r="H377">
        <v>258.18829599999998</v>
      </c>
      <c r="I377">
        <v>5.6864499999999998</v>
      </c>
      <c r="BG377">
        <v>238.90834100000001</v>
      </c>
      <c r="BH377">
        <v>7.4322850000000003</v>
      </c>
    </row>
    <row r="378" spans="1:60" x14ac:dyDescent="0.25">
      <c r="A378">
        <v>377</v>
      </c>
      <c r="D378">
        <v>241.90524199999999</v>
      </c>
      <c r="E378">
        <v>7.2826019999999998</v>
      </c>
      <c r="H378">
        <v>258.18829599999998</v>
      </c>
      <c r="I378">
        <v>5.6864499999999998</v>
      </c>
      <c r="BG378">
        <v>238.90834100000001</v>
      </c>
      <c r="BH378">
        <v>7.4322850000000003</v>
      </c>
    </row>
    <row r="379" spans="1:60" x14ac:dyDescent="0.25">
      <c r="A379">
        <v>378</v>
      </c>
      <c r="D379">
        <v>241.90524199999999</v>
      </c>
      <c r="E379">
        <v>7.2826019999999998</v>
      </c>
      <c r="H379">
        <v>258.18829599999998</v>
      </c>
      <c r="I379">
        <v>5.6864499999999998</v>
      </c>
      <c r="BG379">
        <v>238.90834100000001</v>
      </c>
      <c r="BH379">
        <v>7.4322850000000003</v>
      </c>
    </row>
    <row r="380" spans="1:60" x14ac:dyDescent="0.25">
      <c r="A380">
        <v>379</v>
      </c>
      <c r="D380">
        <v>241.90524199999999</v>
      </c>
      <c r="E380">
        <v>7.2826019999999998</v>
      </c>
      <c r="H380">
        <v>258.18829599999998</v>
      </c>
      <c r="I380">
        <v>5.6864499999999998</v>
      </c>
      <c r="BG380">
        <v>238.90834100000001</v>
      </c>
      <c r="BH380">
        <v>7.4322850000000003</v>
      </c>
    </row>
    <row r="381" spans="1:60" x14ac:dyDescent="0.25">
      <c r="A381">
        <v>380</v>
      </c>
      <c r="D381">
        <v>241.90524199999999</v>
      </c>
      <c r="E381">
        <v>7.2826019999999998</v>
      </c>
      <c r="H381">
        <v>258.18829599999998</v>
      </c>
      <c r="I381">
        <v>5.6864499999999998</v>
      </c>
      <c r="BG381">
        <v>238.90834100000001</v>
      </c>
      <c r="BH381">
        <v>7.4322850000000003</v>
      </c>
    </row>
    <row r="382" spans="1:60" x14ac:dyDescent="0.25">
      <c r="A382">
        <v>381</v>
      </c>
      <c r="D382">
        <v>241.90524199999999</v>
      </c>
      <c r="E382">
        <v>7.2826019999999998</v>
      </c>
      <c r="H382">
        <v>258.18829599999998</v>
      </c>
      <c r="I382">
        <v>5.6864499999999998</v>
      </c>
    </row>
    <row r="383" spans="1:60" x14ac:dyDescent="0.25">
      <c r="A383">
        <v>382</v>
      </c>
      <c r="D383">
        <v>241.90524199999999</v>
      </c>
      <c r="E383">
        <v>7.2826019999999998</v>
      </c>
      <c r="H383">
        <v>258.18829599999998</v>
      </c>
      <c r="I383">
        <v>5.6864499999999998</v>
      </c>
    </row>
    <row r="384" spans="1:60" x14ac:dyDescent="0.25">
      <c r="A384">
        <v>383</v>
      </c>
      <c r="D384">
        <v>241.90524199999999</v>
      </c>
      <c r="E384">
        <v>7.2826019999999998</v>
      </c>
      <c r="H384">
        <v>258.18829599999998</v>
      </c>
      <c r="I384">
        <v>5.6864499999999998</v>
      </c>
    </row>
    <row r="385" spans="1:9" x14ac:dyDescent="0.25">
      <c r="A385">
        <v>384</v>
      </c>
      <c r="D385">
        <v>241.90524199999999</v>
      </c>
      <c r="E385">
        <v>7.2826019999999998</v>
      </c>
      <c r="H385">
        <v>258.18829599999998</v>
      </c>
      <c r="I385">
        <v>5.6864499999999998</v>
      </c>
    </row>
    <row r="386" spans="1:9" x14ac:dyDescent="0.25">
      <c r="A386">
        <v>385</v>
      </c>
      <c r="D386">
        <v>241.90524199999999</v>
      </c>
      <c r="E386">
        <v>7.2826019999999998</v>
      </c>
      <c r="H386">
        <v>258.18829599999998</v>
      </c>
      <c r="I386">
        <v>5.6864499999999998</v>
      </c>
    </row>
    <row r="387" spans="1:9" x14ac:dyDescent="0.25">
      <c r="A387">
        <v>386</v>
      </c>
      <c r="D387">
        <v>241.90524199999999</v>
      </c>
      <c r="E387">
        <v>7.2826019999999998</v>
      </c>
      <c r="H387">
        <v>258.18829599999998</v>
      </c>
      <c r="I387">
        <v>5.6864499999999998</v>
      </c>
    </row>
    <row r="388" spans="1:9" x14ac:dyDescent="0.25">
      <c r="A388">
        <v>387</v>
      </c>
      <c r="D388">
        <v>241.90524199999999</v>
      </c>
      <c r="E388">
        <v>7.2826019999999998</v>
      </c>
      <c r="F388">
        <v>248.94729100000001</v>
      </c>
      <c r="G388">
        <v>4.3480160000000003</v>
      </c>
      <c r="H388">
        <v>258.18829599999998</v>
      </c>
      <c r="I388">
        <v>5.6864499999999998</v>
      </c>
    </row>
    <row r="389" spans="1:9" x14ac:dyDescent="0.25">
      <c r="A389">
        <v>388</v>
      </c>
      <c r="D389">
        <v>241.90524199999999</v>
      </c>
      <c r="E389">
        <v>7.2826019999999998</v>
      </c>
      <c r="F389">
        <v>248.848018</v>
      </c>
      <c r="G389">
        <v>4.1401409999999998</v>
      </c>
      <c r="H389">
        <v>258.20035799999999</v>
      </c>
      <c r="I389">
        <v>5.6900069999999996</v>
      </c>
    </row>
    <row r="390" spans="1:9" x14ac:dyDescent="0.25">
      <c r="A390">
        <v>389</v>
      </c>
      <c r="B390">
        <v>232.61970400000001</v>
      </c>
      <c r="C390">
        <v>5.1941569999999997</v>
      </c>
      <c r="D390">
        <v>241.90524199999999</v>
      </c>
      <c r="E390">
        <v>7.2826019999999998</v>
      </c>
      <c r="F390">
        <v>248.848018</v>
      </c>
      <c r="G390">
        <v>4.1401409999999998</v>
      </c>
      <c r="H390">
        <v>258.20035799999999</v>
      </c>
      <c r="I390">
        <v>5.6900069999999996</v>
      </c>
    </row>
    <row r="391" spans="1:9" x14ac:dyDescent="0.25">
      <c r="A391">
        <v>390</v>
      </c>
      <c r="B391">
        <v>232.51497000000001</v>
      </c>
      <c r="C391">
        <v>5.1377170000000003</v>
      </c>
      <c r="D391">
        <v>241.96534299999999</v>
      </c>
      <c r="E391">
        <v>7.3646079999999996</v>
      </c>
      <c r="F391">
        <v>248.848018</v>
      </c>
      <c r="G391">
        <v>4.1401409999999998</v>
      </c>
    </row>
    <row r="392" spans="1:9" x14ac:dyDescent="0.25">
      <c r="A392">
        <v>391</v>
      </c>
      <c r="B392">
        <v>232.51497000000001</v>
      </c>
      <c r="C392">
        <v>5.1377170000000003</v>
      </c>
      <c r="F392">
        <v>248.848018</v>
      </c>
      <c r="G392">
        <v>4.1401409999999998</v>
      </c>
    </row>
    <row r="393" spans="1:9" x14ac:dyDescent="0.25">
      <c r="A393">
        <v>392</v>
      </c>
      <c r="B393">
        <v>232.51497000000001</v>
      </c>
      <c r="C393">
        <v>5.1377170000000003</v>
      </c>
      <c r="F393">
        <v>248.848018</v>
      </c>
      <c r="G393">
        <v>4.1401409999999998</v>
      </c>
    </row>
    <row r="394" spans="1:9" x14ac:dyDescent="0.25">
      <c r="A394">
        <v>393</v>
      </c>
      <c r="B394">
        <v>232.51497000000001</v>
      </c>
      <c r="C394">
        <v>5.1377170000000003</v>
      </c>
      <c r="F394">
        <v>248.848018</v>
      </c>
      <c r="G394">
        <v>4.1401409999999998</v>
      </c>
    </row>
    <row r="395" spans="1:9" x14ac:dyDescent="0.25">
      <c r="A395">
        <v>394</v>
      </c>
      <c r="B395">
        <v>232.51497000000001</v>
      </c>
      <c r="C395">
        <v>5.1377170000000003</v>
      </c>
      <c r="F395">
        <v>248.848018</v>
      </c>
      <c r="G395">
        <v>4.1401409999999998</v>
      </c>
    </row>
    <row r="396" spans="1:9" x14ac:dyDescent="0.25">
      <c r="A396">
        <v>395</v>
      </c>
      <c r="B396">
        <v>232.51497000000001</v>
      </c>
      <c r="C396">
        <v>5.1377170000000003</v>
      </c>
      <c r="F396">
        <v>248.848018</v>
      </c>
      <c r="G396">
        <v>4.1401409999999998</v>
      </c>
    </row>
    <row r="397" spans="1:9" x14ac:dyDescent="0.25">
      <c r="A397">
        <v>396</v>
      </c>
      <c r="B397">
        <v>232.51497000000001</v>
      </c>
      <c r="C397">
        <v>5.1377170000000003</v>
      </c>
      <c r="F397">
        <v>248.848018</v>
      </c>
      <c r="G397">
        <v>4.1401409999999998</v>
      </c>
    </row>
    <row r="398" spans="1:9" x14ac:dyDescent="0.25">
      <c r="A398">
        <v>397</v>
      </c>
      <c r="B398">
        <v>232.51497000000001</v>
      </c>
      <c r="C398">
        <v>5.1377170000000003</v>
      </c>
      <c r="F398">
        <v>248.848018</v>
      </c>
      <c r="G398">
        <v>4.1401409999999998</v>
      </c>
    </row>
    <row r="399" spans="1:9" x14ac:dyDescent="0.25">
      <c r="A399">
        <v>398</v>
      </c>
      <c r="B399">
        <v>232.51497000000001</v>
      </c>
      <c r="C399">
        <v>5.1377170000000003</v>
      </c>
      <c r="F399">
        <v>248.848018</v>
      </c>
      <c r="G399">
        <v>4.1401409999999998</v>
      </c>
    </row>
    <row r="400" spans="1:9" x14ac:dyDescent="0.25">
      <c r="A400">
        <v>399</v>
      </c>
      <c r="B400">
        <v>232.51497000000001</v>
      </c>
      <c r="C400">
        <v>5.1377170000000003</v>
      </c>
      <c r="F400">
        <v>248.848018</v>
      </c>
      <c r="G400">
        <v>4.1401409999999998</v>
      </c>
    </row>
    <row r="401" spans="1:15" x14ac:dyDescent="0.25">
      <c r="A401">
        <v>400</v>
      </c>
      <c r="B401">
        <v>232.51497000000001</v>
      </c>
      <c r="C401">
        <v>5.1377170000000003</v>
      </c>
      <c r="F401">
        <v>248.848018</v>
      </c>
      <c r="G401">
        <v>4.1401409999999998</v>
      </c>
    </row>
    <row r="402" spans="1:15" x14ac:dyDescent="0.25">
      <c r="A402">
        <v>401</v>
      </c>
      <c r="B402">
        <v>232.51497000000001</v>
      </c>
      <c r="C402">
        <v>5.1377170000000003</v>
      </c>
      <c r="F402">
        <v>248.848018</v>
      </c>
      <c r="G402">
        <v>4.1401409999999998</v>
      </c>
    </row>
    <row r="403" spans="1:15" x14ac:dyDescent="0.25">
      <c r="A403">
        <v>402</v>
      </c>
      <c r="B403">
        <v>232.51497000000001</v>
      </c>
      <c r="C403">
        <v>5.1377170000000003</v>
      </c>
      <c r="F403">
        <v>248.848018</v>
      </c>
      <c r="G403">
        <v>4.1401409999999998</v>
      </c>
    </row>
    <row r="404" spans="1:15" x14ac:dyDescent="0.25">
      <c r="A404">
        <v>403</v>
      </c>
      <c r="B404">
        <v>232.51497000000001</v>
      </c>
      <c r="C404">
        <v>5.1377170000000003</v>
      </c>
      <c r="D404">
        <v>225.52941200000001</v>
      </c>
      <c r="E404">
        <v>7.0498830000000003</v>
      </c>
      <c r="F404">
        <v>248.848018</v>
      </c>
      <c r="G404">
        <v>4.1401409999999998</v>
      </c>
      <c r="N404">
        <v>238.758914</v>
      </c>
      <c r="O404">
        <v>7.3342499999999999</v>
      </c>
    </row>
    <row r="405" spans="1:15" x14ac:dyDescent="0.25">
      <c r="A405">
        <v>404</v>
      </c>
      <c r="B405">
        <v>232.51497000000001</v>
      </c>
      <c r="C405">
        <v>5.1377170000000003</v>
      </c>
      <c r="D405">
        <v>225.47230099999999</v>
      </c>
      <c r="E405">
        <v>6.9833400000000001</v>
      </c>
      <c r="F405">
        <v>248.94729100000001</v>
      </c>
      <c r="G405">
        <v>4.3480160000000003</v>
      </c>
      <c r="N405">
        <v>238.90834100000001</v>
      </c>
      <c r="O405">
        <v>7.4322850000000003</v>
      </c>
    </row>
    <row r="406" spans="1:15" x14ac:dyDescent="0.25">
      <c r="A406">
        <v>405</v>
      </c>
      <c r="B406">
        <v>232.61970400000001</v>
      </c>
      <c r="C406">
        <v>5.1941569999999997</v>
      </c>
      <c r="D406">
        <v>225.47230099999999</v>
      </c>
      <c r="E406">
        <v>6.9833400000000001</v>
      </c>
      <c r="N406">
        <v>238.90834100000001</v>
      </c>
      <c r="O406">
        <v>7.4322850000000003</v>
      </c>
    </row>
    <row r="407" spans="1:15" x14ac:dyDescent="0.25">
      <c r="A407">
        <v>406</v>
      </c>
      <c r="B407">
        <v>232.61970400000001</v>
      </c>
      <c r="C407">
        <v>5.1941569999999997</v>
      </c>
      <c r="D407">
        <v>225.47230099999999</v>
      </c>
      <c r="E407">
        <v>6.9833400000000001</v>
      </c>
      <c r="N407">
        <v>238.90834100000001</v>
      </c>
      <c r="O407">
        <v>7.4322850000000003</v>
      </c>
    </row>
    <row r="408" spans="1:15" x14ac:dyDescent="0.25">
      <c r="A408">
        <v>407</v>
      </c>
      <c r="D408">
        <v>225.47230099999999</v>
      </c>
      <c r="E408">
        <v>6.9833400000000001</v>
      </c>
      <c r="N408">
        <v>238.90834100000001</v>
      </c>
      <c r="O408">
        <v>7.4322850000000003</v>
      </c>
    </row>
    <row r="409" spans="1:15" x14ac:dyDescent="0.25">
      <c r="A409">
        <v>408</v>
      </c>
      <c r="D409">
        <v>225.47230099999999</v>
      </c>
      <c r="E409">
        <v>6.9833400000000001</v>
      </c>
      <c r="N409">
        <v>238.90834100000001</v>
      </c>
      <c r="O409">
        <v>7.4322850000000003</v>
      </c>
    </row>
    <row r="410" spans="1:15" x14ac:dyDescent="0.25">
      <c r="A410">
        <v>409</v>
      </c>
      <c r="D410">
        <v>225.47230099999999</v>
      </c>
      <c r="E410">
        <v>6.9833400000000001</v>
      </c>
      <c r="N410">
        <v>238.90834100000001</v>
      </c>
      <c r="O410">
        <v>7.4322850000000003</v>
      </c>
    </row>
    <row r="411" spans="1:15" x14ac:dyDescent="0.25">
      <c r="A411">
        <v>410</v>
      </c>
      <c r="D411">
        <v>225.47230099999999</v>
      </c>
      <c r="E411">
        <v>6.9833400000000001</v>
      </c>
      <c r="N411">
        <v>238.90834100000001</v>
      </c>
      <c r="O411">
        <v>7.4322850000000003</v>
      </c>
    </row>
    <row r="412" spans="1:15" x14ac:dyDescent="0.25">
      <c r="A412">
        <v>411</v>
      </c>
      <c r="D412">
        <v>225.47230099999999</v>
      </c>
      <c r="E412">
        <v>6.9833400000000001</v>
      </c>
      <c r="N412">
        <v>238.90834100000001</v>
      </c>
      <c r="O412">
        <v>7.4322850000000003</v>
      </c>
    </row>
    <row r="413" spans="1:15" x14ac:dyDescent="0.25">
      <c r="A413">
        <v>412</v>
      </c>
      <c r="D413">
        <v>225.47230099999999</v>
      </c>
      <c r="E413">
        <v>6.9833400000000001</v>
      </c>
      <c r="N413">
        <v>238.90834100000001</v>
      </c>
      <c r="O413">
        <v>7.4322850000000003</v>
      </c>
    </row>
    <row r="414" spans="1:15" x14ac:dyDescent="0.25">
      <c r="A414">
        <v>413</v>
      </c>
      <c r="D414">
        <v>225.47230099999999</v>
      </c>
      <c r="E414">
        <v>6.9833400000000001</v>
      </c>
    </row>
    <row r="415" spans="1:15" x14ac:dyDescent="0.25">
      <c r="A415">
        <v>414</v>
      </c>
      <c r="D415">
        <v>225.47230099999999</v>
      </c>
      <c r="E415">
        <v>6.9833400000000001</v>
      </c>
    </row>
    <row r="416" spans="1:15" x14ac:dyDescent="0.25">
      <c r="A416">
        <v>415</v>
      </c>
      <c r="D416">
        <v>225.47230099999999</v>
      </c>
      <c r="E416">
        <v>6.9833400000000001</v>
      </c>
      <c r="F416">
        <v>233.015458</v>
      </c>
      <c r="G416">
        <v>5.663513</v>
      </c>
    </row>
    <row r="417" spans="1:9" x14ac:dyDescent="0.25">
      <c r="A417">
        <v>416</v>
      </c>
      <c r="D417">
        <v>225.47230099999999</v>
      </c>
      <c r="E417">
        <v>6.9833400000000001</v>
      </c>
      <c r="F417">
        <v>232.96453199999999</v>
      </c>
      <c r="G417">
        <v>5.5866619999999996</v>
      </c>
    </row>
    <row r="418" spans="1:9" x14ac:dyDescent="0.25">
      <c r="A418">
        <v>417</v>
      </c>
      <c r="D418">
        <v>225.47230099999999</v>
      </c>
      <c r="E418">
        <v>6.9833400000000001</v>
      </c>
      <c r="F418">
        <v>232.96453199999999</v>
      </c>
      <c r="G418">
        <v>5.5866619999999996</v>
      </c>
    </row>
    <row r="419" spans="1:9" x14ac:dyDescent="0.25">
      <c r="A419">
        <v>418</v>
      </c>
      <c r="D419">
        <v>225.47230099999999</v>
      </c>
      <c r="E419">
        <v>6.9833400000000001</v>
      </c>
      <c r="F419">
        <v>232.96453199999999</v>
      </c>
      <c r="G419">
        <v>5.5866619999999996</v>
      </c>
    </row>
    <row r="420" spans="1:9" x14ac:dyDescent="0.25">
      <c r="A420">
        <v>419</v>
      </c>
      <c r="D420">
        <v>225.47230099999999</v>
      </c>
      <c r="E420">
        <v>6.9833400000000001</v>
      </c>
      <c r="F420">
        <v>232.96453199999999</v>
      </c>
      <c r="G420">
        <v>5.5866619999999996</v>
      </c>
    </row>
    <row r="421" spans="1:9" x14ac:dyDescent="0.25">
      <c r="A421">
        <v>420</v>
      </c>
      <c r="B421">
        <v>218.08898300000001</v>
      </c>
      <c r="C421">
        <v>5.6172789999999999</v>
      </c>
      <c r="D421">
        <v>225.47230099999999</v>
      </c>
      <c r="E421">
        <v>6.9833400000000001</v>
      </c>
      <c r="F421">
        <v>232.96453199999999</v>
      </c>
      <c r="G421">
        <v>5.5866619999999996</v>
      </c>
    </row>
    <row r="422" spans="1:9" x14ac:dyDescent="0.25">
      <c r="A422">
        <v>421</v>
      </c>
      <c r="B422">
        <v>218.03001699999999</v>
      </c>
      <c r="C422">
        <v>5.5866619999999996</v>
      </c>
      <c r="D422">
        <v>225.47230099999999</v>
      </c>
      <c r="E422">
        <v>6.9833400000000001</v>
      </c>
      <c r="F422">
        <v>232.96453199999999</v>
      </c>
      <c r="G422">
        <v>5.5866619999999996</v>
      </c>
    </row>
    <row r="423" spans="1:9" x14ac:dyDescent="0.25">
      <c r="A423">
        <v>422</v>
      </c>
      <c r="B423">
        <v>218.03001699999999</v>
      </c>
      <c r="C423">
        <v>5.5866619999999996</v>
      </c>
      <c r="D423">
        <v>225.52941200000001</v>
      </c>
      <c r="E423">
        <v>7.0498830000000003</v>
      </c>
      <c r="F423">
        <v>232.96453199999999</v>
      </c>
      <c r="G423">
        <v>5.5866619999999996</v>
      </c>
    </row>
    <row r="424" spans="1:9" x14ac:dyDescent="0.25">
      <c r="A424">
        <v>423</v>
      </c>
      <c r="B424">
        <v>218.03001699999999</v>
      </c>
      <c r="C424">
        <v>5.5866619999999996</v>
      </c>
      <c r="F424">
        <v>232.96453199999999</v>
      </c>
      <c r="G424">
        <v>5.5866619999999996</v>
      </c>
    </row>
    <row r="425" spans="1:9" x14ac:dyDescent="0.25">
      <c r="A425">
        <v>424</v>
      </c>
      <c r="B425">
        <v>218.03001699999999</v>
      </c>
      <c r="C425">
        <v>5.5866619999999996</v>
      </c>
      <c r="F425">
        <v>232.96453199999999</v>
      </c>
      <c r="G425">
        <v>5.5866619999999996</v>
      </c>
    </row>
    <row r="426" spans="1:9" x14ac:dyDescent="0.25">
      <c r="A426">
        <v>425</v>
      </c>
      <c r="B426">
        <v>218.03001699999999</v>
      </c>
      <c r="C426">
        <v>5.5866619999999996</v>
      </c>
      <c r="F426">
        <v>232.96453199999999</v>
      </c>
      <c r="G426">
        <v>5.5866619999999996</v>
      </c>
      <c r="H426">
        <v>226.863877</v>
      </c>
      <c r="I426">
        <v>8.8557659999999991</v>
      </c>
    </row>
    <row r="427" spans="1:9" x14ac:dyDescent="0.25">
      <c r="A427">
        <v>426</v>
      </c>
      <c r="B427">
        <v>218.03001699999999</v>
      </c>
      <c r="C427">
        <v>5.5866619999999996</v>
      </c>
      <c r="F427">
        <v>232.96453199999999</v>
      </c>
      <c r="G427">
        <v>5.5866619999999996</v>
      </c>
      <c r="H427">
        <v>226.82088899999999</v>
      </c>
      <c r="I427">
        <v>8.8788060000000009</v>
      </c>
    </row>
    <row r="428" spans="1:9" x14ac:dyDescent="0.25">
      <c r="A428">
        <v>427</v>
      </c>
      <c r="B428">
        <v>218.03001699999999</v>
      </c>
      <c r="C428">
        <v>5.5866619999999996</v>
      </c>
      <c r="F428">
        <v>232.96453199999999</v>
      </c>
      <c r="G428">
        <v>5.5866619999999996</v>
      </c>
      <c r="H428">
        <v>226.82088899999999</v>
      </c>
      <c r="I428">
        <v>8.8788060000000009</v>
      </c>
    </row>
    <row r="429" spans="1:9" x14ac:dyDescent="0.25">
      <c r="A429">
        <v>428</v>
      </c>
      <c r="B429">
        <v>218.03001699999999</v>
      </c>
      <c r="C429">
        <v>5.5866619999999996</v>
      </c>
      <c r="F429">
        <v>232.96453199999999</v>
      </c>
      <c r="G429">
        <v>5.5866619999999996</v>
      </c>
      <c r="H429">
        <v>226.82088899999999</v>
      </c>
      <c r="I429">
        <v>8.8788060000000009</v>
      </c>
    </row>
    <row r="430" spans="1:9" x14ac:dyDescent="0.25">
      <c r="A430">
        <v>429</v>
      </c>
      <c r="B430">
        <v>218.03001699999999</v>
      </c>
      <c r="C430">
        <v>5.5866619999999996</v>
      </c>
      <c r="F430">
        <v>232.96453199999999</v>
      </c>
      <c r="G430">
        <v>5.5866619999999996</v>
      </c>
      <c r="H430">
        <v>226.82088899999999</v>
      </c>
      <c r="I430">
        <v>8.8788060000000009</v>
      </c>
    </row>
    <row r="431" spans="1:9" x14ac:dyDescent="0.25">
      <c r="A431">
        <v>430</v>
      </c>
      <c r="B431">
        <v>218.03001699999999</v>
      </c>
      <c r="C431">
        <v>5.5866619999999996</v>
      </c>
      <c r="F431">
        <v>232.96453199999999</v>
      </c>
      <c r="G431">
        <v>5.5866619999999996</v>
      </c>
      <c r="H431">
        <v>226.82088899999999</v>
      </c>
      <c r="I431">
        <v>8.8788060000000009</v>
      </c>
    </row>
    <row r="432" spans="1:9" x14ac:dyDescent="0.25">
      <c r="A432">
        <v>431</v>
      </c>
      <c r="B432">
        <v>218.03001699999999</v>
      </c>
      <c r="C432">
        <v>5.5866619999999996</v>
      </c>
      <c r="F432">
        <v>232.96453199999999</v>
      </c>
      <c r="G432">
        <v>5.5866619999999996</v>
      </c>
      <c r="H432">
        <v>226.82088899999999</v>
      </c>
      <c r="I432">
        <v>8.8788060000000009</v>
      </c>
    </row>
    <row r="433" spans="1:9" x14ac:dyDescent="0.25">
      <c r="A433">
        <v>432</v>
      </c>
      <c r="B433">
        <v>218.03001699999999</v>
      </c>
      <c r="C433">
        <v>5.5866619999999996</v>
      </c>
      <c r="F433">
        <v>232.96453199999999</v>
      </c>
      <c r="G433">
        <v>5.5866619999999996</v>
      </c>
      <c r="H433">
        <v>226.82088899999999</v>
      </c>
      <c r="I433">
        <v>8.8788060000000009</v>
      </c>
    </row>
    <row r="434" spans="1:9" x14ac:dyDescent="0.25">
      <c r="A434">
        <v>433</v>
      </c>
      <c r="B434">
        <v>218.03001699999999</v>
      </c>
      <c r="C434">
        <v>5.5866619999999996</v>
      </c>
      <c r="F434">
        <v>232.96453199999999</v>
      </c>
      <c r="G434">
        <v>5.5866619999999996</v>
      </c>
      <c r="H434">
        <v>226.82088899999999</v>
      </c>
      <c r="I434">
        <v>8.8788060000000009</v>
      </c>
    </row>
    <row r="435" spans="1:9" x14ac:dyDescent="0.25">
      <c r="A435">
        <v>434</v>
      </c>
      <c r="B435">
        <v>218.03001699999999</v>
      </c>
      <c r="C435">
        <v>5.5866619999999996</v>
      </c>
      <c r="F435">
        <v>233.015458</v>
      </c>
      <c r="G435">
        <v>5.663513</v>
      </c>
      <c r="H435">
        <v>226.82088899999999</v>
      </c>
      <c r="I435">
        <v>8.8788060000000009</v>
      </c>
    </row>
    <row r="436" spans="1:9" x14ac:dyDescent="0.25">
      <c r="A436">
        <v>435</v>
      </c>
      <c r="B436">
        <v>218.03001699999999</v>
      </c>
      <c r="C436">
        <v>5.5866619999999996</v>
      </c>
      <c r="H436">
        <v>226.82088899999999</v>
      </c>
      <c r="I436">
        <v>8.8788060000000009</v>
      </c>
    </row>
    <row r="437" spans="1:9" x14ac:dyDescent="0.25">
      <c r="A437">
        <v>436</v>
      </c>
      <c r="B437">
        <v>218.03001699999999</v>
      </c>
      <c r="C437">
        <v>5.5866619999999996</v>
      </c>
      <c r="H437">
        <v>226.82088899999999</v>
      </c>
      <c r="I437">
        <v>8.8788060000000009</v>
      </c>
    </row>
    <row r="438" spans="1:9" x14ac:dyDescent="0.25">
      <c r="A438">
        <v>437</v>
      </c>
      <c r="B438">
        <v>218.03001699999999</v>
      </c>
      <c r="C438">
        <v>5.5866619999999996</v>
      </c>
      <c r="H438">
        <v>226.82088899999999</v>
      </c>
      <c r="I438">
        <v>8.8788060000000009</v>
      </c>
    </row>
    <row r="439" spans="1:9" x14ac:dyDescent="0.25">
      <c r="A439">
        <v>438</v>
      </c>
      <c r="B439">
        <v>218.03001699999999</v>
      </c>
      <c r="C439">
        <v>5.5866619999999996</v>
      </c>
      <c r="D439">
        <v>211.57175100000001</v>
      </c>
      <c r="E439">
        <v>7.6204200000000002</v>
      </c>
      <c r="H439">
        <v>226.82088899999999</v>
      </c>
      <c r="I439">
        <v>8.8788060000000009</v>
      </c>
    </row>
    <row r="440" spans="1:9" x14ac:dyDescent="0.25">
      <c r="A440">
        <v>439</v>
      </c>
      <c r="B440">
        <v>218.08898300000001</v>
      </c>
      <c r="C440">
        <v>5.6172789999999999</v>
      </c>
      <c r="D440">
        <v>211.58675099999999</v>
      </c>
      <c r="E440">
        <v>7.5819169999999998</v>
      </c>
      <c r="H440">
        <v>226.82088899999999</v>
      </c>
      <c r="I440">
        <v>8.8788060000000009</v>
      </c>
    </row>
    <row r="441" spans="1:9" x14ac:dyDescent="0.25">
      <c r="A441">
        <v>440</v>
      </c>
      <c r="D441">
        <v>211.58675099999999</v>
      </c>
      <c r="E441">
        <v>7.5819169999999998</v>
      </c>
      <c r="H441">
        <v>226.82088899999999</v>
      </c>
      <c r="I441">
        <v>8.8788060000000009</v>
      </c>
    </row>
    <row r="442" spans="1:9" x14ac:dyDescent="0.25">
      <c r="A442">
        <v>441</v>
      </c>
      <c r="D442">
        <v>211.58675099999999</v>
      </c>
      <c r="E442">
        <v>7.5819169999999998</v>
      </c>
      <c r="H442">
        <v>226.82088899999999</v>
      </c>
      <c r="I442">
        <v>8.8788060000000009</v>
      </c>
    </row>
    <row r="443" spans="1:9" x14ac:dyDescent="0.25">
      <c r="A443">
        <v>442</v>
      </c>
      <c r="D443">
        <v>211.58675099999999</v>
      </c>
      <c r="E443">
        <v>7.5819169999999998</v>
      </c>
      <c r="H443">
        <v>226.82088899999999</v>
      </c>
      <c r="I443">
        <v>8.8788060000000009</v>
      </c>
    </row>
    <row r="444" spans="1:9" x14ac:dyDescent="0.25">
      <c r="A444">
        <v>443</v>
      </c>
      <c r="D444">
        <v>211.58675099999999</v>
      </c>
      <c r="E444">
        <v>7.5819169999999998</v>
      </c>
      <c r="H444">
        <v>226.82088899999999</v>
      </c>
      <c r="I444">
        <v>8.8788060000000009</v>
      </c>
    </row>
    <row r="445" spans="1:9" x14ac:dyDescent="0.25">
      <c r="A445">
        <v>444</v>
      </c>
      <c r="D445">
        <v>211.58675099999999</v>
      </c>
      <c r="E445">
        <v>7.5819169999999998</v>
      </c>
      <c r="H445">
        <v>226.82088899999999</v>
      </c>
      <c r="I445">
        <v>8.8788060000000009</v>
      </c>
    </row>
    <row r="446" spans="1:9" x14ac:dyDescent="0.25">
      <c r="A446">
        <v>445</v>
      </c>
      <c r="D446">
        <v>211.58675099999999</v>
      </c>
      <c r="E446">
        <v>7.5819169999999998</v>
      </c>
      <c r="F446">
        <v>219.29092900000001</v>
      </c>
      <c r="G446">
        <v>5.5122840000000002</v>
      </c>
      <c r="H446">
        <v>226.82088899999999</v>
      </c>
      <c r="I446">
        <v>8.8788060000000009</v>
      </c>
    </row>
    <row r="447" spans="1:9" x14ac:dyDescent="0.25">
      <c r="A447">
        <v>446</v>
      </c>
      <c r="D447">
        <v>211.58675099999999</v>
      </c>
      <c r="E447">
        <v>7.5819169999999998</v>
      </c>
      <c r="F447">
        <v>219.42860200000001</v>
      </c>
      <c r="G447">
        <v>5.3871359999999999</v>
      </c>
      <c r="H447">
        <v>226.82088899999999</v>
      </c>
      <c r="I447">
        <v>8.8788060000000009</v>
      </c>
    </row>
    <row r="448" spans="1:9" x14ac:dyDescent="0.25">
      <c r="A448">
        <v>447</v>
      </c>
      <c r="D448">
        <v>211.58675099999999</v>
      </c>
      <c r="E448">
        <v>7.5819169999999998</v>
      </c>
      <c r="F448">
        <v>219.42860200000001</v>
      </c>
      <c r="G448">
        <v>5.3871359999999999</v>
      </c>
      <c r="H448">
        <v>226.863877</v>
      </c>
      <c r="I448">
        <v>8.8557659999999991</v>
      </c>
    </row>
    <row r="449" spans="1:9" x14ac:dyDescent="0.25">
      <c r="A449">
        <v>448</v>
      </c>
      <c r="D449">
        <v>211.58675099999999</v>
      </c>
      <c r="E449">
        <v>7.5819169999999998</v>
      </c>
      <c r="F449">
        <v>219.42860200000001</v>
      </c>
      <c r="G449">
        <v>5.3871359999999999</v>
      </c>
    </row>
    <row r="450" spans="1:9" x14ac:dyDescent="0.25">
      <c r="A450">
        <v>449</v>
      </c>
      <c r="D450">
        <v>211.58675099999999</v>
      </c>
      <c r="E450">
        <v>7.5819169999999998</v>
      </c>
      <c r="F450">
        <v>219.42860200000001</v>
      </c>
      <c r="G450">
        <v>5.3871359999999999</v>
      </c>
    </row>
    <row r="451" spans="1:9" x14ac:dyDescent="0.25">
      <c r="A451">
        <v>450</v>
      </c>
      <c r="D451">
        <v>211.58675099999999</v>
      </c>
      <c r="E451">
        <v>7.5819169999999998</v>
      </c>
      <c r="F451">
        <v>219.42860200000001</v>
      </c>
      <c r="G451">
        <v>5.3871359999999999</v>
      </c>
    </row>
    <row r="452" spans="1:9" x14ac:dyDescent="0.25">
      <c r="A452">
        <v>451</v>
      </c>
      <c r="D452">
        <v>211.58675099999999</v>
      </c>
      <c r="E452">
        <v>7.5819169999999998</v>
      </c>
      <c r="F452">
        <v>219.42860200000001</v>
      </c>
      <c r="G452">
        <v>5.3871359999999999</v>
      </c>
    </row>
    <row r="453" spans="1:9" x14ac:dyDescent="0.25">
      <c r="A453">
        <v>452</v>
      </c>
      <c r="D453">
        <v>211.58675099999999</v>
      </c>
      <c r="E453">
        <v>7.5819169999999998</v>
      </c>
      <c r="F453">
        <v>219.42860200000001</v>
      </c>
      <c r="G453">
        <v>5.3871359999999999</v>
      </c>
    </row>
    <row r="454" spans="1:9" x14ac:dyDescent="0.25">
      <c r="A454">
        <v>453</v>
      </c>
      <c r="D454">
        <v>211.58675099999999</v>
      </c>
      <c r="E454">
        <v>7.5819169999999998</v>
      </c>
      <c r="F454">
        <v>219.42860200000001</v>
      </c>
      <c r="G454">
        <v>5.3871359999999999</v>
      </c>
    </row>
    <row r="455" spans="1:9" x14ac:dyDescent="0.25">
      <c r="A455">
        <v>454</v>
      </c>
      <c r="D455">
        <v>211.58675099999999</v>
      </c>
      <c r="E455">
        <v>7.5819169999999998</v>
      </c>
      <c r="F455">
        <v>219.42860200000001</v>
      </c>
      <c r="G455">
        <v>5.3871359999999999</v>
      </c>
    </row>
    <row r="456" spans="1:9" x14ac:dyDescent="0.25">
      <c r="A456">
        <v>455</v>
      </c>
      <c r="D456">
        <v>211.57175100000001</v>
      </c>
      <c r="E456">
        <v>7.6204200000000002</v>
      </c>
      <c r="F456">
        <v>219.42860200000001</v>
      </c>
      <c r="G456">
        <v>5.3871359999999999</v>
      </c>
    </row>
    <row r="457" spans="1:9" x14ac:dyDescent="0.25">
      <c r="A457">
        <v>456</v>
      </c>
      <c r="B457">
        <v>201.02973500000002</v>
      </c>
      <c r="C457">
        <v>5.0974899999999996</v>
      </c>
      <c r="F457">
        <v>219.42860200000001</v>
      </c>
      <c r="G457">
        <v>5.3871359999999999</v>
      </c>
    </row>
    <row r="458" spans="1:9" x14ac:dyDescent="0.25">
      <c r="A458">
        <v>457</v>
      </c>
      <c r="B458">
        <v>200.973311</v>
      </c>
      <c r="C458">
        <v>5.0852969999999997</v>
      </c>
      <c r="F458">
        <v>219.42860200000001</v>
      </c>
      <c r="G458">
        <v>5.3871359999999999</v>
      </c>
    </row>
    <row r="459" spans="1:9" x14ac:dyDescent="0.25">
      <c r="A459">
        <v>458</v>
      </c>
      <c r="B459">
        <v>200.973311</v>
      </c>
      <c r="C459">
        <v>5.0852969999999997</v>
      </c>
      <c r="F459">
        <v>219.42860200000001</v>
      </c>
      <c r="G459">
        <v>5.3871359999999999</v>
      </c>
    </row>
    <row r="460" spans="1:9" x14ac:dyDescent="0.25">
      <c r="A460">
        <v>459</v>
      </c>
      <c r="B460">
        <v>200.973311</v>
      </c>
      <c r="C460">
        <v>5.0852969999999997</v>
      </c>
      <c r="F460">
        <v>219.42860200000001</v>
      </c>
      <c r="G460">
        <v>5.3871359999999999</v>
      </c>
    </row>
    <row r="461" spans="1:9" x14ac:dyDescent="0.25">
      <c r="A461">
        <v>460</v>
      </c>
      <c r="B461">
        <v>200.973311</v>
      </c>
      <c r="C461">
        <v>5.0852969999999997</v>
      </c>
      <c r="F461">
        <v>219.42860200000001</v>
      </c>
      <c r="G461">
        <v>5.3871359999999999</v>
      </c>
      <c r="H461">
        <v>211.979668</v>
      </c>
      <c r="I461">
        <v>8.690569</v>
      </c>
    </row>
    <row r="462" spans="1:9" x14ac:dyDescent="0.25">
      <c r="A462">
        <v>461</v>
      </c>
      <c r="B462">
        <v>200.973311</v>
      </c>
      <c r="C462">
        <v>5.0852969999999997</v>
      </c>
      <c r="F462">
        <v>219.42860200000001</v>
      </c>
      <c r="G462">
        <v>5.3871359999999999</v>
      </c>
      <c r="H462">
        <v>211.98631699999999</v>
      </c>
      <c r="I462">
        <v>8.7790689999999998</v>
      </c>
    </row>
    <row r="463" spans="1:9" x14ac:dyDescent="0.25">
      <c r="A463">
        <v>462</v>
      </c>
      <c r="B463">
        <v>200.973311</v>
      </c>
      <c r="C463">
        <v>5.0852969999999997</v>
      </c>
      <c r="F463">
        <v>219.29092900000001</v>
      </c>
      <c r="G463">
        <v>5.5122840000000002</v>
      </c>
      <c r="H463">
        <v>211.98631699999999</v>
      </c>
      <c r="I463">
        <v>8.7790689999999998</v>
      </c>
    </row>
    <row r="464" spans="1:9" x14ac:dyDescent="0.25">
      <c r="A464">
        <v>463</v>
      </c>
      <c r="B464">
        <v>200.973311</v>
      </c>
      <c r="C464">
        <v>5.0852969999999997</v>
      </c>
      <c r="H464">
        <v>211.98631699999999</v>
      </c>
      <c r="I464">
        <v>8.7790689999999998</v>
      </c>
    </row>
    <row r="465" spans="1:9" x14ac:dyDescent="0.25">
      <c r="A465">
        <v>464</v>
      </c>
      <c r="B465">
        <v>200.973311</v>
      </c>
      <c r="C465">
        <v>5.0852969999999997</v>
      </c>
      <c r="H465">
        <v>211.98631699999999</v>
      </c>
      <c r="I465">
        <v>8.7790689999999998</v>
      </c>
    </row>
    <row r="466" spans="1:9" x14ac:dyDescent="0.25">
      <c r="A466">
        <v>465</v>
      </c>
      <c r="B466">
        <v>200.973311</v>
      </c>
      <c r="C466">
        <v>5.0852969999999997</v>
      </c>
      <c r="H466">
        <v>211.98631699999999</v>
      </c>
      <c r="I466">
        <v>8.7790689999999998</v>
      </c>
    </row>
    <row r="467" spans="1:9" x14ac:dyDescent="0.25">
      <c r="A467">
        <v>466</v>
      </c>
      <c r="B467">
        <v>200.973311</v>
      </c>
      <c r="C467">
        <v>5.0852969999999997</v>
      </c>
      <c r="H467">
        <v>211.98631699999999</v>
      </c>
      <c r="I467">
        <v>8.7790689999999998</v>
      </c>
    </row>
    <row r="468" spans="1:9" x14ac:dyDescent="0.25">
      <c r="A468">
        <v>467</v>
      </c>
      <c r="B468">
        <v>200.973311</v>
      </c>
      <c r="C468">
        <v>5.0852969999999997</v>
      </c>
      <c r="H468">
        <v>211.98631699999999</v>
      </c>
      <c r="I468">
        <v>8.7790689999999998</v>
      </c>
    </row>
    <row r="469" spans="1:9" x14ac:dyDescent="0.25">
      <c r="A469">
        <v>468</v>
      </c>
      <c r="B469">
        <v>200.973311</v>
      </c>
      <c r="C469">
        <v>5.0852969999999997</v>
      </c>
      <c r="H469">
        <v>211.98631699999999</v>
      </c>
      <c r="I469">
        <v>8.7790689999999998</v>
      </c>
    </row>
    <row r="470" spans="1:9" x14ac:dyDescent="0.25">
      <c r="A470">
        <v>469</v>
      </c>
      <c r="B470">
        <v>200.973311</v>
      </c>
      <c r="C470">
        <v>5.0852969999999997</v>
      </c>
      <c r="H470">
        <v>211.98631699999999</v>
      </c>
      <c r="I470">
        <v>8.7790689999999998</v>
      </c>
    </row>
    <row r="471" spans="1:9" x14ac:dyDescent="0.25">
      <c r="A471">
        <v>470</v>
      </c>
      <c r="B471">
        <v>200.973311</v>
      </c>
      <c r="C471">
        <v>5.0852969999999997</v>
      </c>
      <c r="H471">
        <v>211.98631699999999</v>
      </c>
      <c r="I471">
        <v>8.7790689999999998</v>
      </c>
    </row>
    <row r="472" spans="1:9" x14ac:dyDescent="0.25">
      <c r="A472">
        <v>471</v>
      </c>
      <c r="B472">
        <v>200.973311</v>
      </c>
      <c r="C472">
        <v>5.0852969999999997</v>
      </c>
      <c r="H472">
        <v>211.98631699999999</v>
      </c>
      <c r="I472">
        <v>8.7790689999999998</v>
      </c>
    </row>
    <row r="473" spans="1:9" x14ac:dyDescent="0.25">
      <c r="A473">
        <v>472</v>
      </c>
      <c r="B473">
        <v>201.02973500000002</v>
      </c>
      <c r="C473">
        <v>5.0974899999999996</v>
      </c>
      <c r="D473">
        <v>191.60190900000001</v>
      </c>
      <c r="E473">
        <v>6.8696419999999998</v>
      </c>
      <c r="H473">
        <v>211.98631699999999</v>
      </c>
      <c r="I473">
        <v>8.7790689999999998</v>
      </c>
    </row>
    <row r="474" spans="1:9" x14ac:dyDescent="0.25">
      <c r="A474">
        <v>473</v>
      </c>
      <c r="D474">
        <v>191.62940900000001</v>
      </c>
      <c r="E474">
        <v>6.8133189999999999</v>
      </c>
      <c r="H474">
        <v>211.98631699999999</v>
      </c>
      <c r="I474">
        <v>8.7790689999999998</v>
      </c>
    </row>
    <row r="475" spans="1:9" x14ac:dyDescent="0.25">
      <c r="A475">
        <v>474</v>
      </c>
      <c r="D475">
        <v>191.62940900000001</v>
      </c>
      <c r="E475">
        <v>6.8133189999999999</v>
      </c>
      <c r="H475">
        <v>211.98631699999999</v>
      </c>
      <c r="I475">
        <v>8.7790689999999998</v>
      </c>
    </row>
    <row r="476" spans="1:9" x14ac:dyDescent="0.25">
      <c r="A476">
        <v>475</v>
      </c>
      <c r="D476">
        <v>191.62940900000001</v>
      </c>
      <c r="E476">
        <v>6.8133189999999999</v>
      </c>
      <c r="H476">
        <v>211.98631699999999</v>
      </c>
      <c r="I476">
        <v>8.7790689999999998</v>
      </c>
    </row>
    <row r="477" spans="1:9" x14ac:dyDescent="0.25">
      <c r="A477">
        <v>476</v>
      </c>
      <c r="D477">
        <v>191.62940900000001</v>
      </c>
      <c r="E477">
        <v>6.8133189999999999</v>
      </c>
      <c r="H477">
        <v>211.979668</v>
      </c>
      <c r="I477">
        <v>8.690569</v>
      </c>
    </row>
    <row r="478" spans="1:9" x14ac:dyDescent="0.25">
      <c r="A478">
        <v>477</v>
      </c>
      <c r="D478">
        <v>191.62940900000001</v>
      </c>
      <c r="E478">
        <v>6.8133189999999999</v>
      </c>
      <c r="F478">
        <v>203.04606200000001</v>
      </c>
      <c r="G478">
        <v>4.124479</v>
      </c>
      <c r="H478">
        <v>211.979668</v>
      </c>
      <c r="I478">
        <v>8.690569</v>
      </c>
    </row>
    <row r="479" spans="1:9" x14ac:dyDescent="0.25">
      <c r="A479">
        <v>478</v>
      </c>
      <c r="D479">
        <v>191.62940900000001</v>
      </c>
      <c r="E479">
        <v>6.8133189999999999</v>
      </c>
      <c r="F479">
        <v>203.04968199999999</v>
      </c>
      <c r="G479">
        <v>3.9497429999999998</v>
      </c>
      <c r="H479">
        <v>211.979668</v>
      </c>
      <c r="I479">
        <v>8.690569</v>
      </c>
    </row>
    <row r="480" spans="1:9" x14ac:dyDescent="0.25">
      <c r="A480">
        <v>479</v>
      </c>
      <c r="D480">
        <v>191.62940900000001</v>
      </c>
      <c r="E480">
        <v>6.8133189999999999</v>
      </c>
      <c r="F480">
        <v>203.04968199999999</v>
      </c>
      <c r="G480">
        <v>3.9497429999999998</v>
      </c>
      <c r="H480">
        <v>211.979668</v>
      </c>
      <c r="I480">
        <v>8.690569</v>
      </c>
    </row>
    <row r="481" spans="1:9" x14ac:dyDescent="0.25">
      <c r="A481">
        <v>480</v>
      </c>
      <c r="D481">
        <v>191.62940900000001</v>
      </c>
      <c r="E481">
        <v>6.8133189999999999</v>
      </c>
      <c r="F481">
        <v>203.04968199999999</v>
      </c>
      <c r="G481">
        <v>3.9497429999999998</v>
      </c>
      <c r="H481">
        <v>211.979668</v>
      </c>
      <c r="I481">
        <v>8.690569</v>
      </c>
    </row>
    <row r="482" spans="1:9" x14ac:dyDescent="0.25">
      <c r="A482">
        <v>481</v>
      </c>
      <c r="D482">
        <v>191.62940900000001</v>
      </c>
      <c r="E482">
        <v>6.8133189999999999</v>
      </c>
      <c r="F482">
        <v>203.04968199999999</v>
      </c>
      <c r="G482">
        <v>3.9497429999999998</v>
      </c>
    </row>
    <row r="483" spans="1:9" x14ac:dyDescent="0.25">
      <c r="A483">
        <v>482</v>
      </c>
      <c r="D483">
        <v>191.62940900000001</v>
      </c>
      <c r="E483">
        <v>6.8133189999999999</v>
      </c>
      <c r="F483">
        <v>203.04968199999999</v>
      </c>
      <c r="G483">
        <v>3.9497429999999998</v>
      </c>
    </row>
    <row r="484" spans="1:9" x14ac:dyDescent="0.25">
      <c r="A484">
        <v>483</v>
      </c>
      <c r="D484">
        <v>191.62940900000001</v>
      </c>
      <c r="E484">
        <v>6.8133189999999999</v>
      </c>
      <c r="F484">
        <v>203.04968199999999</v>
      </c>
      <c r="G484">
        <v>3.9497429999999998</v>
      </c>
    </row>
    <row r="485" spans="1:9" x14ac:dyDescent="0.25">
      <c r="A485">
        <v>484</v>
      </c>
      <c r="D485">
        <v>191.62940900000001</v>
      </c>
      <c r="E485">
        <v>6.8133189999999999</v>
      </c>
      <c r="F485">
        <v>203.04968199999999</v>
      </c>
      <c r="G485">
        <v>3.9497429999999998</v>
      </c>
    </row>
    <row r="486" spans="1:9" x14ac:dyDescent="0.25">
      <c r="A486">
        <v>485</v>
      </c>
      <c r="D486">
        <v>191.62940900000001</v>
      </c>
      <c r="E486">
        <v>6.8133189999999999</v>
      </c>
      <c r="F486">
        <v>203.04968199999999</v>
      </c>
      <c r="G486">
        <v>3.9497429999999998</v>
      </c>
    </row>
    <row r="487" spans="1:9" x14ac:dyDescent="0.25">
      <c r="A487">
        <v>486</v>
      </c>
      <c r="D487">
        <v>191.62940900000001</v>
      </c>
      <c r="E487">
        <v>6.8133189999999999</v>
      </c>
      <c r="F487">
        <v>203.04968199999999</v>
      </c>
      <c r="G487">
        <v>3.9497429999999998</v>
      </c>
    </row>
    <row r="488" spans="1:9" x14ac:dyDescent="0.25">
      <c r="A488">
        <v>487</v>
      </c>
      <c r="D488">
        <v>191.62940900000001</v>
      </c>
      <c r="E488">
        <v>6.8133189999999999</v>
      </c>
      <c r="F488">
        <v>203.04968199999999</v>
      </c>
      <c r="G488">
        <v>3.9497429999999998</v>
      </c>
    </row>
    <row r="489" spans="1:9" x14ac:dyDescent="0.25">
      <c r="A489">
        <v>488</v>
      </c>
      <c r="B489">
        <v>182.661868</v>
      </c>
      <c r="C489">
        <v>3.3583460000000001</v>
      </c>
      <c r="D489">
        <v>191.60190900000001</v>
      </c>
      <c r="E489">
        <v>6.8696419999999998</v>
      </c>
      <c r="F489">
        <v>203.04968199999999</v>
      </c>
      <c r="G489">
        <v>3.9497429999999998</v>
      </c>
    </row>
    <row r="490" spans="1:9" x14ac:dyDescent="0.25">
      <c r="A490">
        <v>489</v>
      </c>
      <c r="B490">
        <v>182.681048</v>
      </c>
      <c r="C490">
        <v>3.3079399999999999</v>
      </c>
      <c r="F490">
        <v>203.04968199999999</v>
      </c>
      <c r="G490">
        <v>3.9497429999999998</v>
      </c>
    </row>
    <row r="491" spans="1:9" x14ac:dyDescent="0.25">
      <c r="A491">
        <v>490</v>
      </c>
      <c r="B491">
        <v>182.681048</v>
      </c>
      <c r="C491">
        <v>3.3079399999999999</v>
      </c>
      <c r="F491">
        <v>203.04968199999999</v>
      </c>
      <c r="G491">
        <v>3.9497429999999998</v>
      </c>
    </row>
    <row r="492" spans="1:9" x14ac:dyDescent="0.25">
      <c r="A492">
        <v>491</v>
      </c>
      <c r="B492">
        <v>182.681048</v>
      </c>
      <c r="C492">
        <v>3.3079399999999999</v>
      </c>
      <c r="F492">
        <v>203.04968199999999</v>
      </c>
      <c r="G492">
        <v>3.9497429999999998</v>
      </c>
    </row>
    <row r="493" spans="1:9" x14ac:dyDescent="0.25">
      <c r="A493">
        <v>492</v>
      </c>
      <c r="B493">
        <v>182.681048</v>
      </c>
      <c r="C493">
        <v>3.3079399999999999</v>
      </c>
      <c r="F493">
        <v>203.04968199999999</v>
      </c>
      <c r="G493">
        <v>3.9497429999999998</v>
      </c>
    </row>
    <row r="494" spans="1:9" x14ac:dyDescent="0.25">
      <c r="A494">
        <v>493</v>
      </c>
      <c r="B494">
        <v>182.681048</v>
      </c>
      <c r="C494">
        <v>3.3079399999999999</v>
      </c>
      <c r="F494">
        <v>203.04606200000001</v>
      </c>
      <c r="G494">
        <v>4.124479</v>
      </c>
      <c r="H494">
        <v>193.11933400000001</v>
      </c>
      <c r="I494">
        <v>7.1035589999999997</v>
      </c>
    </row>
    <row r="495" spans="1:9" x14ac:dyDescent="0.25">
      <c r="A495">
        <v>494</v>
      </c>
      <c r="B495">
        <v>182.681048</v>
      </c>
      <c r="C495">
        <v>3.3079399999999999</v>
      </c>
      <c r="H495">
        <v>192.964236</v>
      </c>
      <c r="I495">
        <v>7.1589640000000001</v>
      </c>
    </row>
    <row r="496" spans="1:9" x14ac:dyDescent="0.25">
      <c r="A496">
        <v>495</v>
      </c>
      <c r="B496">
        <v>182.681048</v>
      </c>
      <c r="C496">
        <v>3.3079399999999999</v>
      </c>
      <c r="H496">
        <v>192.964236</v>
      </c>
      <c r="I496">
        <v>7.1589640000000001</v>
      </c>
    </row>
    <row r="497" spans="1:9" x14ac:dyDescent="0.25">
      <c r="A497">
        <v>496</v>
      </c>
      <c r="B497">
        <v>182.681048</v>
      </c>
      <c r="C497">
        <v>3.3572739999999999</v>
      </c>
      <c r="H497">
        <v>192.964236</v>
      </c>
      <c r="I497">
        <v>7.1589640000000001</v>
      </c>
    </row>
    <row r="498" spans="1:9" x14ac:dyDescent="0.25">
      <c r="A498">
        <v>497</v>
      </c>
      <c r="B498">
        <v>182.681048</v>
      </c>
      <c r="C498">
        <v>3.3572739999999999</v>
      </c>
      <c r="H498">
        <v>192.964236</v>
      </c>
      <c r="I498">
        <v>7.1589640000000001</v>
      </c>
    </row>
    <row r="499" spans="1:9" x14ac:dyDescent="0.25">
      <c r="A499">
        <v>498</v>
      </c>
      <c r="B499">
        <v>182.681048</v>
      </c>
      <c r="C499">
        <v>3.3572739999999999</v>
      </c>
      <c r="H499">
        <v>192.964236</v>
      </c>
      <c r="I499">
        <v>7.1589640000000001</v>
      </c>
    </row>
    <row r="500" spans="1:9" x14ac:dyDescent="0.25">
      <c r="A500">
        <v>499</v>
      </c>
      <c r="B500">
        <v>182.681048</v>
      </c>
      <c r="C500">
        <v>3.3572739999999999</v>
      </c>
      <c r="H500">
        <v>192.964236</v>
      </c>
      <c r="I500">
        <v>7.1589640000000001</v>
      </c>
    </row>
    <row r="501" spans="1:9" x14ac:dyDescent="0.25">
      <c r="A501">
        <v>500</v>
      </c>
      <c r="B501">
        <v>182.681048</v>
      </c>
      <c r="C501">
        <v>3.3572739999999999</v>
      </c>
      <c r="H501">
        <v>192.964236</v>
      </c>
      <c r="I501">
        <v>7.1589640000000001</v>
      </c>
    </row>
    <row r="502" spans="1:9" x14ac:dyDescent="0.25">
      <c r="A502">
        <v>501</v>
      </c>
      <c r="B502">
        <v>182.681048</v>
      </c>
      <c r="C502">
        <v>3.3572739999999999</v>
      </c>
      <c r="H502">
        <v>192.964236</v>
      </c>
      <c r="I502">
        <v>7.1589640000000001</v>
      </c>
    </row>
    <row r="503" spans="1:9" x14ac:dyDescent="0.25">
      <c r="A503">
        <v>502</v>
      </c>
      <c r="B503">
        <v>182.681048</v>
      </c>
      <c r="C503">
        <v>3.3572739999999999</v>
      </c>
      <c r="H503">
        <v>192.964236</v>
      </c>
      <c r="I503">
        <v>7.1589640000000001</v>
      </c>
    </row>
    <row r="504" spans="1:9" x14ac:dyDescent="0.25">
      <c r="A504">
        <v>503</v>
      </c>
      <c r="B504">
        <v>182.661868</v>
      </c>
      <c r="C504">
        <v>3.3583460000000001</v>
      </c>
      <c r="D504">
        <v>173.11318299999999</v>
      </c>
      <c r="E504">
        <v>7.2699780000000001</v>
      </c>
      <c r="H504">
        <v>192.964236</v>
      </c>
      <c r="I504">
        <v>7.1589640000000001</v>
      </c>
    </row>
    <row r="505" spans="1:9" x14ac:dyDescent="0.25">
      <c r="A505">
        <v>504</v>
      </c>
      <c r="D505">
        <v>173.09001799999999</v>
      </c>
      <c r="E505">
        <v>7.2576830000000001</v>
      </c>
      <c r="H505">
        <v>192.964236</v>
      </c>
      <c r="I505">
        <v>7.1589640000000001</v>
      </c>
    </row>
    <row r="506" spans="1:9" x14ac:dyDescent="0.25">
      <c r="A506">
        <v>505</v>
      </c>
      <c r="D506">
        <v>173.09001799999999</v>
      </c>
      <c r="E506">
        <v>7.2576830000000001</v>
      </c>
      <c r="H506">
        <v>192.964236</v>
      </c>
      <c r="I506">
        <v>7.1589640000000001</v>
      </c>
    </row>
    <row r="507" spans="1:9" x14ac:dyDescent="0.25">
      <c r="A507">
        <v>506</v>
      </c>
      <c r="D507">
        <v>173.09001799999999</v>
      </c>
      <c r="E507">
        <v>7.2576830000000001</v>
      </c>
      <c r="H507">
        <v>192.964236</v>
      </c>
      <c r="I507">
        <v>7.1589640000000001</v>
      </c>
    </row>
    <row r="508" spans="1:9" x14ac:dyDescent="0.25">
      <c r="A508">
        <v>507</v>
      </c>
      <c r="D508">
        <v>173.09001799999999</v>
      </c>
      <c r="E508">
        <v>7.2576830000000001</v>
      </c>
      <c r="H508">
        <v>192.964236</v>
      </c>
      <c r="I508">
        <v>7.1589640000000001</v>
      </c>
    </row>
    <row r="509" spans="1:9" x14ac:dyDescent="0.25">
      <c r="A509">
        <v>508</v>
      </c>
      <c r="D509">
        <v>173.09001799999999</v>
      </c>
      <c r="E509">
        <v>7.2576830000000001</v>
      </c>
      <c r="F509">
        <v>184.654212</v>
      </c>
      <c r="G509">
        <v>2.9367350000000001</v>
      </c>
      <c r="H509">
        <v>192.964236</v>
      </c>
      <c r="I509">
        <v>7.1589640000000001</v>
      </c>
    </row>
    <row r="510" spans="1:9" x14ac:dyDescent="0.25">
      <c r="A510">
        <v>509</v>
      </c>
      <c r="D510">
        <v>173.09001799999999</v>
      </c>
      <c r="E510">
        <v>7.2576830000000001</v>
      </c>
      <c r="F510">
        <v>184.60916399999999</v>
      </c>
      <c r="G510">
        <v>2.81419</v>
      </c>
      <c r="H510">
        <v>192.964236</v>
      </c>
      <c r="I510">
        <v>7.1589640000000001</v>
      </c>
    </row>
    <row r="511" spans="1:9" x14ac:dyDescent="0.25">
      <c r="A511">
        <v>510</v>
      </c>
      <c r="D511">
        <v>173.09001799999999</v>
      </c>
      <c r="E511">
        <v>7.2576830000000001</v>
      </c>
      <c r="F511">
        <v>184.60916399999999</v>
      </c>
      <c r="G511">
        <v>2.81419</v>
      </c>
      <c r="H511">
        <v>193.11933400000001</v>
      </c>
      <c r="I511">
        <v>7.1035589999999997</v>
      </c>
    </row>
    <row r="512" spans="1:9" x14ac:dyDescent="0.25">
      <c r="A512">
        <v>511</v>
      </c>
      <c r="D512">
        <v>173.09001799999999</v>
      </c>
      <c r="E512">
        <v>7.2576830000000001</v>
      </c>
      <c r="F512">
        <v>184.60916399999999</v>
      </c>
      <c r="G512">
        <v>2.81419</v>
      </c>
    </row>
    <row r="513" spans="1:9" x14ac:dyDescent="0.25">
      <c r="A513">
        <v>512</v>
      </c>
      <c r="D513">
        <v>173.09001799999999</v>
      </c>
      <c r="E513">
        <v>7.2576830000000001</v>
      </c>
      <c r="F513">
        <v>184.60916399999999</v>
      </c>
      <c r="G513">
        <v>2.81419</v>
      </c>
    </row>
    <row r="514" spans="1:9" x14ac:dyDescent="0.25">
      <c r="A514">
        <v>513</v>
      </c>
      <c r="D514">
        <v>173.09001799999999</v>
      </c>
      <c r="E514">
        <v>7.2576830000000001</v>
      </c>
      <c r="F514">
        <v>184.60916399999999</v>
      </c>
      <c r="G514">
        <v>2.81419</v>
      </c>
    </row>
    <row r="515" spans="1:9" x14ac:dyDescent="0.25">
      <c r="A515">
        <v>514</v>
      </c>
      <c r="D515">
        <v>173.09001799999999</v>
      </c>
      <c r="E515">
        <v>7.2576830000000001</v>
      </c>
      <c r="F515">
        <v>184.60916399999999</v>
      </c>
      <c r="G515">
        <v>2.81419</v>
      </c>
    </row>
    <row r="516" spans="1:9" x14ac:dyDescent="0.25">
      <c r="A516">
        <v>515</v>
      </c>
      <c r="D516">
        <v>173.09001799999999</v>
      </c>
      <c r="E516">
        <v>7.2576830000000001</v>
      </c>
      <c r="F516">
        <v>184.60916399999999</v>
      </c>
      <c r="G516">
        <v>2.81419</v>
      </c>
    </row>
    <row r="517" spans="1:9" x14ac:dyDescent="0.25">
      <c r="A517">
        <v>516</v>
      </c>
      <c r="D517">
        <v>173.09001799999999</v>
      </c>
      <c r="E517">
        <v>7.2576830000000001</v>
      </c>
      <c r="F517">
        <v>184.60916399999999</v>
      </c>
      <c r="G517">
        <v>2.81419</v>
      </c>
    </row>
    <row r="518" spans="1:9" x14ac:dyDescent="0.25">
      <c r="A518">
        <v>517</v>
      </c>
      <c r="B518">
        <v>164.882947</v>
      </c>
      <c r="C518">
        <v>4.6625120000000004</v>
      </c>
      <c r="D518">
        <v>173.09001799999999</v>
      </c>
      <c r="E518">
        <v>7.2576830000000001</v>
      </c>
      <c r="F518">
        <v>184.60916399999999</v>
      </c>
      <c r="G518">
        <v>2.81419</v>
      </c>
    </row>
    <row r="519" spans="1:9" x14ac:dyDescent="0.25">
      <c r="A519">
        <v>518</v>
      </c>
      <c r="B519">
        <v>164.833764</v>
      </c>
      <c r="C519">
        <v>4.6409830000000003</v>
      </c>
      <c r="D519">
        <v>173.09001799999999</v>
      </c>
      <c r="E519">
        <v>7.2576830000000001</v>
      </c>
      <c r="F519">
        <v>184.60916399999999</v>
      </c>
      <c r="G519">
        <v>2.81419</v>
      </c>
    </row>
    <row r="520" spans="1:9" x14ac:dyDescent="0.25">
      <c r="A520">
        <v>519</v>
      </c>
      <c r="B520">
        <v>164.833764</v>
      </c>
      <c r="C520">
        <v>4.6409830000000003</v>
      </c>
      <c r="D520">
        <v>173.11318299999999</v>
      </c>
      <c r="E520">
        <v>7.2699780000000001</v>
      </c>
      <c r="F520">
        <v>184.60916399999999</v>
      </c>
      <c r="G520">
        <v>2.81419</v>
      </c>
    </row>
    <row r="521" spans="1:9" x14ac:dyDescent="0.25">
      <c r="A521">
        <v>520</v>
      </c>
      <c r="B521">
        <v>164.833764</v>
      </c>
      <c r="C521">
        <v>4.6409830000000003</v>
      </c>
      <c r="F521">
        <v>184.60916399999999</v>
      </c>
      <c r="G521">
        <v>2.81419</v>
      </c>
    </row>
    <row r="522" spans="1:9" x14ac:dyDescent="0.25">
      <c r="A522">
        <v>521</v>
      </c>
      <c r="B522">
        <v>164.833764</v>
      </c>
      <c r="C522">
        <v>4.6409830000000003</v>
      </c>
      <c r="F522">
        <v>184.60916399999999</v>
      </c>
      <c r="G522">
        <v>2.81419</v>
      </c>
    </row>
    <row r="523" spans="1:9" x14ac:dyDescent="0.25">
      <c r="A523">
        <v>522</v>
      </c>
      <c r="B523">
        <v>164.833764</v>
      </c>
      <c r="C523">
        <v>4.6409830000000003</v>
      </c>
      <c r="F523">
        <v>184.654212</v>
      </c>
      <c r="G523">
        <v>2.9367350000000001</v>
      </c>
    </row>
    <row r="524" spans="1:9" x14ac:dyDescent="0.25">
      <c r="A524">
        <v>523</v>
      </c>
      <c r="B524">
        <v>164.833764</v>
      </c>
      <c r="C524">
        <v>4.6409830000000003</v>
      </c>
      <c r="F524">
        <v>184.654212</v>
      </c>
      <c r="G524">
        <v>2.9367350000000001</v>
      </c>
      <c r="H524">
        <v>174.89650599999999</v>
      </c>
      <c r="I524">
        <v>7.1073849999999998</v>
      </c>
    </row>
    <row r="525" spans="1:9" x14ac:dyDescent="0.25">
      <c r="A525">
        <v>524</v>
      </c>
      <c r="B525">
        <v>164.833764</v>
      </c>
      <c r="C525">
        <v>4.6409830000000003</v>
      </c>
      <c r="H525">
        <v>174.820336</v>
      </c>
      <c r="I525">
        <v>7.2082980000000001</v>
      </c>
    </row>
    <row r="526" spans="1:9" x14ac:dyDescent="0.25">
      <c r="A526">
        <v>525</v>
      </c>
      <c r="B526">
        <v>164.833764</v>
      </c>
      <c r="C526">
        <v>4.6409830000000003</v>
      </c>
      <c r="H526">
        <v>174.820336</v>
      </c>
      <c r="I526">
        <v>7.2082980000000001</v>
      </c>
    </row>
    <row r="527" spans="1:9" x14ac:dyDescent="0.25">
      <c r="A527">
        <v>526</v>
      </c>
      <c r="B527">
        <v>164.833764</v>
      </c>
      <c r="C527">
        <v>4.6409830000000003</v>
      </c>
      <c r="H527">
        <v>174.820336</v>
      </c>
      <c r="I527">
        <v>7.2082980000000001</v>
      </c>
    </row>
    <row r="528" spans="1:9" x14ac:dyDescent="0.25">
      <c r="A528">
        <v>527</v>
      </c>
      <c r="B528">
        <v>164.833764</v>
      </c>
      <c r="C528">
        <v>4.6409830000000003</v>
      </c>
      <c r="H528">
        <v>174.820336</v>
      </c>
      <c r="I528">
        <v>7.2082980000000001</v>
      </c>
    </row>
    <row r="529" spans="1:9" x14ac:dyDescent="0.25">
      <c r="A529">
        <v>528</v>
      </c>
      <c r="B529">
        <v>164.833764</v>
      </c>
      <c r="C529">
        <v>4.6409830000000003</v>
      </c>
      <c r="H529">
        <v>174.820336</v>
      </c>
      <c r="I529">
        <v>7.2082980000000001</v>
      </c>
    </row>
    <row r="530" spans="1:9" x14ac:dyDescent="0.25">
      <c r="A530">
        <v>529</v>
      </c>
      <c r="B530">
        <v>164.833764</v>
      </c>
      <c r="C530">
        <v>4.6409830000000003</v>
      </c>
      <c r="H530">
        <v>174.820336</v>
      </c>
      <c r="I530">
        <v>7.2082980000000001</v>
      </c>
    </row>
    <row r="531" spans="1:9" x14ac:dyDescent="0.25">
      <c r="A531">
        <v>530</v>
      </c>
      <c r="B531">
        <v>164.833764</v>
      </c>
      <c r="C531">
        <v>4.6409830000000003</v>
      </c>
      <c r="H531">
        <v>174.820336</v>
      </c>
      <c r="I531">
        <v>7.2082980000000001</v>
      </c>
    </row>
    <row r="532" spans="1:9" x14ac:dyDescent="0.25">
      <c r="A532">
        <v>531</v>
      </c>
      <c r="B532">
        <v>164.833764</v>
      </c>
      <c r="C532">
        <v>4.6409830000000003</v>
      </c>
      <c r="H532">
        <v>174.820336</v>
      </c>
      <c r="I532">
        <v>7.2082980000000001</v>
      </c>
    </row>
    <row r="533" spans="1:9" x14ac:dyDescent="0.25">
      <c r="A533">
        <v>532</v>
      </c>
      <c r="B533">
        <v>164.833764</v>
      </c>
      <c r="C533">
        <v>4.6409830000000003</v>
      </c>
      <c r="D533">
        <v>158.08671900000002</v>
      </c>
      <c r="E533">
        <v>8.1988079999999997</v>
      </c>
      <c r="H533">
        <v>174.820336</v>
      </c>
      <c r="I533">
        <v>7.2082980000000001</v>
      </c>
    </row>
    <row r="534" spans="1:9" x14ac:dyDescent="0.25">
      <c r="A534">
        <v>533</v>
      </c>
      <c r="B534">
        <v>164.833764</v>
      </c>
      <c r="C534">
        <v>4.6409830000000003</v>
      </c>
      <c r="D534">
        <v>158.0607</v>
      </c>
      <c r="E534">
        <v>8.1957470000000008</v>
      </c>
      <c r="H534">
        <v>174.820336</v>
      </c>
      <c r="I534">
        <v>7.2082980000000001</v>
      </c>
    </row>
    <row r="535" spans="1:9" x14ac:dyDescent="0.25">
      <c r="A535">
        <v>534</v>
      </c>
      <c r="B535">
        <v>164.882947</v>
      </c>
      <c r="C535">
        <v>4.6625120000000004</v>
      </c>
      <c r="D535">
        <v>158.0607</v>
      </c>
      <c r="E535">
        <v>8.1957470000000008</v>
      </c>
      <c r="H535">
        <v>174.820336</v>
      </c>
      <c r="I535">
        <v>7.2082980000000001</v>
      </c>
    </row>
    <row r="536" spans="1:9" x14ac:dyDescent="0.25">
      <c r="A536">
        <v>535</v>
      </c>
      <c r="B536">
        <v>164.882947</v>
      </c>
      <c r="C536">
        <v>4.6625120000000004</v>
      </c>
      <c r="D536">
        <v>158.0607</v>
      </c>
      <c r="E536">
        <v>8.1957470000000008</v>
      </c>
      <c r="H536">
        <v>174.820336</v>
      </c>
      <c r="I536">
        <v>7.2082980000000001</v>
      </c>
    </row>
    <row r="537" spans="1:9" x14ac:dyDescent="0.25">
      <c r="A537">
        <v>536</v>
      </c>
      <c r="D537">
        <v>158.0607</v>
      </c>
      <c r="E537">
        <v>8.1957470000000008</v>
      </c>
      <c r="H537">
        <v>174.820336</v>
      </c>
      <c r="I537">
        <v>7.2082980000000001</v>
      </c>
    </row>
    <row r="538" spans="1:9" x14ac:dyDescent="0.25">
      <c r="A538">
        <v>537</v>
      </c>
      <c r="D538">
        <v>158.0607</v>
      </c>
      <c r="E538">
        <v>8.1957470000000008</v>
      </c>
      <c r="H538">
        <v>174.820336</v>
      </c>
      <c r="I538">
        <v>7.2082980000000001</v>
      </c>
    </row>
    <row r="539" spans="1:9" x14ac:dyDescent="0.25">
      <c r="A539">
        <v>538</v>
      </c>
      <c r="D539">
        <v>158.0607</v>
      </c>
      <c r="E539">
        <v>8.1957470000000008</v>
      </c>
      <c r="H539">
        <v>174.820336</v>
      </c>
      <c r="I539">
        <v>7.2082980000000001</v>
      </c>
    </row>
    <row r="540" spans="1:9" x14ac:dyDescent="0.25">
      <c r="A540">
        <v>539</v>
      </c>
      <c r="D540">
        <v>158.0607</v>
      </c>
      <c r="E540">
        <v>8.1957470000000008</v>
      </c>
      <c r="F540">
        <v>166.926309</v>
      </c>
      <c r="G540">
        <v>4.4324219999999999</v>
      </c>
      <c r="H540">
        <v>174.820336</v>
      </c>
      <c r="I540">
        <v>7.2082980000000001</v>
      </c>
    </row>
    <row r="541" spans="1:9" x14ac:dyDescent="0.25">
      <c r="A541">
        <v>540</v>
      </c>
      <c r="D541">
        <v>158.0607</v>
      </c>
      <c r="E541">
        <v>8.1957470000000008</v>
      </c>
      <c r="F541">
        <v>166.81131500000001</v>
      </c>
      <c r="G541">
        <v>4.1966190000000001</v>
      </c>
      <c r="H541">
        <v>174.89650599999999</v>
      </c>
      <c r="I541">
        <v>7.1073849999999998</v>
      </c>
    </row>
    <row r="542" spans="1:9" x14ac:dyDescent="0.25">
      <c r="A542">
        <v>541</v>
      </c>
      <c r="D542">
        <v>158.0607</v>
      </c>
      <c r="E542">
        <v>8.1957470000000008</v>
      </c>
      <c r="F542">
        <v>166.81131500000001</v>
      </c>
      <c r="G542">
        <v>4.1966190000000001</v>
      </c>
      <c r="H542">
        <v>174.89650599999999</v>
      </c>
      <c r="I542">
        <v>7.1073849999999998</v>
      </c>
    </row>
    <row r="543" spans="1:9" x14ac:dyDescent="0.25">
      <c r="A543">
        <v>542</v>
      </c>
      <c r="D543">
        <v>158.0607</v>
      </c>
      <c r="E543">
        <v>8.1957470000000008</v>
      </c>
      <c r="F543">
        <v>166.81131500000001</v>
      </c>
      <c r="G543">
        <v>4.1966190000000001</v>
      </c>
    </row>
    <row r="544" spans="1:9" x14ac:dyDescent="0.25">
      <c r="A544">
        <v>543</v>
      </c>
      <c r="D544">
        <v>158.0607</v>
      </c>
      <c r="E544">
        <v>8.1957470000000008</v>
      </c>
      <c r="F544">
        <v>166.81131500000001</v>
      </c>
      <c r="G544">
        <v>4.1966190000000001</v>
      </c>
    </row>
    <row r="545" spans="1:9" x14ac:dyDescent="0.25">
      <c r="A545">
        <v>544</v>
      </c>
      <c r="D545">
        <v>158.0607</v>
      </c>
      <c r="E545">
        <v>8.1957470000000008</v>
      </c>
      <c r="F545">
        <v>166.81131500000001</v>
      </c>
      <c r="G545">
        <v>4.1966190000000001</v>
      </c>
    </row>
    <row r="546" spans="1:9" x14ac:dyDescent="0.25">
      <c r="A546">
        <v>545</v>
      </c>
      <c r="D546">
        <v>158.0607</v>
      </c>
      <c r="E546">
        <v>8.1957470000000008</v>
      </c>
      <c r="F546">
        <v>166.81131500000001</v>
      </c>
      <c r="G546">
        <v>4.1966190000000001</v>
      </c>
    </row>
    <row r="547" spans="1:9" x14ac:dyDescent="0.25">
      <c r="A547">
        <v>546</v>
      </c>
      <c r="D547">
        <v>158.0607</v>
      </c>
      <c r="E547">
        <v>8.1957470000000008</v>
      </c>
      <c r="F547">
        <v>166.81131500000001</v>
      </c>
      <c r="G547">
        <v>4.1966190000000001</v>
      </c>
    </row>
    <row r="548" spans="1:9" x14ac:dyDescent="0.25">
      <c r="A548">
        <v>547</v>
      </c>
      <c r="D548">
        <v>158.0607</v>
      </c>
      <c r="E548">
        <v>8.1957470000000008</v>
      </c>
      <c r="F548">
        <v>166.81131500000001</v>
      </c>
      <c r="G548">
        <v>4.1966190000000001</v>
      </c>
    </row>
    <row r="549" spans="1:9" x14ac:dyDescent="0.25">
      <c r="A549">
        <v>548</v>
      </c>
      <c r="D549">
        <v>158.0607</v>
      </c>
      <c r="E549">
        <v>8.1957470000000008</v>
      </c>
      <c r="F549">
        <v>166.81131500000001</v>
      </c>
      <c r="G549">
        <v>4.1966190000000001</v>
      </c>
    </row>
    <row r="550" spans="1:9" x14ac:dyDescent="0.25">
      <c r="A550">
        <v>549</v>
      </c>
      <c r="B550">
        <v>151.88403099999999</v>
      </c>
      <c r="C550">
        <v>5.8974479999999998</v>
      </c>
      <c r="D550">
        <v>158.0607</v>
      </c>
      <c r="E550">
        <v>8.1957470000000008</v>
      </c>
      <c r="F550">
        <v>166.81131500000001</v>
      </c>
      <c r="G550">
        <v>4.1966190000000001</v>
      </c>
    </row>
    <row r="551" spans="1:9" x14ac:dyDescent="0.25">
      <c r="A551">
        <v>550</v>
      </c>
      <c r="B551">
        <v>151.88091900000001</v>
      </c>
      <c r="C551">
        <v>5.8752560000000003</v>
      </c>
      <c r="D551">
        <v>158.08671900000002</v>
      </c>
      <c r="E551">
        <v>8.1988079999999997</v>
      </c>
      <c r="F551">
        <v>166.81131500000001</v>
      </c>
      <c r="G551">
        <v>4.1966190000000001</v>
      </c>
    </row>
    <row r="552" spans="1:9" x14ac:dyDescent="0.25">
      <c r="A552">
        <v>551</v>
      </c>
      <c r="B552">
        <v>151.88091900000001</v>
      </c>
      <c r="C552">
        <v>5.8752560000000003</v>
      </c>
      <c r="F552">
        <v>166.81131500000001</v>
      </c>
      <c r="G552">
        <v>4.1966190000000001</v>
      </c>
    </row>
    <row r="553" spans="1:9" x14ac:dyDescent="0.25">
      <c r="A553">
        <v>552</v>
      </c>
      <c r="B553">
        <v>151.88091900000001</v>
      </c>
      <c r="C553">
        <v>5.8752560000000003</v>
      </c>
      <c r="F553">
        <v>166.81131500000001</v>
      </c>
      <c r="G553">
        <v>4.1966190000000001</v>
      </c>
    </row>
    <row r="554" spans="1:9" x14ac:dyDescent="0.25">
      <c r="A554">
        <v>553</v>
      </c>
      <c r="B554">
        <v>151.88091900000001</v>
      </c>
      <c r="C554">
        <v>5.8752560000000003</v>
      </c>
      <c r="F554">
        <v>166.81131500000001</v>
      </c>
      <c r="G554">
        <v>4.1966190000000001</v>
      </c>
    </row>
    <row r="555" spans="1:9" x14ac:dyDescent="0.25">
      <c r="A555">
        <v>554</v>
      </c>
      <c r="B555">
        <v>151.88091900000001</v>
      </c>
      <c r="C555">
        <v>5.8752560000000003</v>
      </c>
      <c r="F555">
        <v>166.81131500000001</v>
      </c>
      <c r="G555">
        <v>4.1966190000000001</v>
      </c>
      <c r="H555">
        <v>159.40185500000001</v>
      </c>
      <c r="I555">
        <v>8.6232749999999996</v>
      </c>
    </row>
    <row r="556" spans="1:9" x14ac:dyDescent="0.25">
      <c r="A556">
        <v>555</v>
      </c>
      <c r="B556">
        <v>151.88091900000001</v>
      </c>
      <c r="C556">
        <v>5.8752560000000003</v>
      </c>
      <c r="F556">
        <v>166.926309</v>
      </c>
      <c r="G556">
        <v>4.4324219999999999</v>
      </c>
      <c r="H556">
        <v>159.19778400000001</v>
      </c>
      <c r="I556">
        <v>8.6894960000000001</v>
      </c>
    </row>
    <row r="557" spans="1:9" x14ac:dyDescent="0.25">
      <c r="A557">
        <v>556</v>
      </c>
      <c r="B557">
        <v>151.88091900000001</v>
      </c>
      <c r="C557">
        <v>5.8752560000000003</v>
      </c>
      <c r="F557">
        <v>166.926309</v>
      </c>
      <c r="G557">
        <v>4.4324219999999999</v>
      </c>
      <c r="H557">
        <v>159.19778400000001</v>
      </c>
      <c r="I557">
        <v>8.6894960000000001</v>
      </c>
    </row>
    <row r="558" spans="1:9" x14ac:dyDescent="0.25">
      <c r="A558">
        <v>557</v>
      </c>
      <c r="B558">
        <v>151.88091900000001</v>
      </c>
      <c r="C558">
        <v>5.8752560000000003</v>
      </c>
      <c r="H558">
        <v>159.19778400000001</v>
      </c>
      <c r="I558">
        <v>8.6894960000000001</v>
      </c>
    </row>
    <row r="559" spans="1:9" x14ac:dyDescent="0.25">
      <c r="A559">
        <v>558</v>
      </c>
      <c r="B559">
        <v>151.88091900000001</v>
      </c>
      <c r="C559">
        <v>5.8752560000000003</v>
      </c>
      <c r="H559">
        <v>159.19778400000001</v>
      </c>
      <c r="I559">
        <v>8.6894960000000001</v>
      </c>
    </row>
    <row r="560" spans="1:9" x14ac:dyDescent="0.25">
      <c r="A560">
        <v>559</v>
      </c>
      <c r="B560">
        <v>151.88091900000001</v>
      </c>
      <c r="C560">
        <v>5.8752560000000003</v>
      </c>
      <c r="H560">
        <v>159.19778400000001</v>
      </c>
      <c r="I560">
        <v>8.6894960000000001</v>
      </c>
    </row>
    <row r="561" spans="1:9" x14ac:dyDescent="0.25">
      <c r="A561">
        <v>560</v>
      </c>
      <c r="B561">
        <v>151.88091900000001</v>
      </c>
      <c r="C561">
        <v>5.8752560000000003</v>
      </c>
      <c r="H561">
        <v>159.19778400000001</v>
      </c>
      <c r="I561">
        <v>8.6894960000000001</v>
      </c>
    </row>
    <row r="562" spans="1:9" x14ac:dyDescent="0.25">
      <c r="A562">
        <v>561</v>
      </c>
      <c r="B562">
        <v>151.88091900000001</v>
      </c>
      <c r="C562">
        <v>5.8752560000000003</v>
      </c>
      <c r="H562">
        <v>159.19778400000001</v>
      </c>
      <c r="I562">
        <v>8.6894960000000001</v>
      </c>
    </row>
    <row r="563" spans="1:9" x14ac:dyDescent="0.25">
      <c r="A563">
        <v>562</v>
      </c>
      <c r="B563">
        <v>151.88091900000001</v>
      </c>
      <c r="C563">
        <v>5.8752560000000003</v>
      </c>
      <c r="H563">
        <v>159.19778400000001</v>
      </c>
      <c r="I563">
        <v>8.6894960000000001</v>
      </c>
    </row>
    <row r="564" spans="1:9" x14ac:dyDescent="0.25">
      <c r="A564">
        <v>563</v>
      </c>
      <c r="B564">
        <v>151.88091900000001</v>
      </c>
      <c r="C564">
        <v>5.8752560000000003</v>
      </c>
      <c r="H564">
        <v>159.19778400000001</v>
      </c>
      <c r="I564">
        <v>8.6894960000000001</v>
      </c>
    </row>
    <row r="565" spans="1:9" x14ac:dyDescent="0.25">
      <c r="A565">
        <v>564</v>
      </c>
      <c r="B565">
        <v>151.88091900000001</v>
      </c>
      <c r="C565">
        <v>5.8752560000000003</v>
      </c>
      <c r="D565">
        <v>135.497759</v>
      </c>
      <c r="E565">
        <v>7.6063270000000003</v>
      </c>
      <c r="H565">
        <v>159.19778400000001</v>
      </c>
      <c r="I565">
        <v>8.6894960000000001</v>
      </c>
    </row>
    <row r="566" spans="1:9" x14ac:dyDescent="0.25">
      <c r="A566">
        <v>565</v>
      </c>
      <c r="B566">
        <v>151.88091900000001</v>
      </c>
      <c r="C566">
        <v>5.8752560000000003</v>
      </c>
      <c r="D566">
        <v>135.52520900000002</v>
      </c>
      <c r="E566">
        <v>7.5543370000000003</v>
      </c>
      <c r="H566">
        <v>159.19778400000001</v>
      </c>
      <c r="I566">
        <v>8.6894960000000001</v>
      </c>
    </row>
    <row r="567" spans="1:9" x14ac:dyDescent="0.25">
      <c r="A567">
        <v>566</v>
      </c>
      <c r="B567">
        <v>151.88091900000001</v>
      </c>
      <c r="C567">
        <v>5.8752560000000003</v>
      </c>
      <c r="D567">
        <v>135.52520900000002</v>
      </c>
      <c r="E567">
        <v>7.5543370000000003</v>
      </c>
      <c r="H567">
        <v>159.19778400000001</v>
      </c>
      <c r="I567">
        <v>8.6894960000000001</v>
      </c>
    </row>
    <row r="568" spans="1:9" x14ac:dyDescent="0.25">
      <c r="A568">
        <v>567</v>
      </c>
      <c r="B568">
        <v>151.88091900000001</v>
      </c>
      <c r="C568">
        <v>5.8752560000000003</v>
      </c>
      <c r="D568">
        <v>135.52520900000002</v>
      </c>
      <c r="E568">
        <v>7.5543370000000003</v>
      </c>
      <c r="H568">
        <v>159.19778400000001</v>
      </c>
      <c r="I568">
        <v>8.6894960000000001</v>
      </c>
    </row>
    <row r="569" spans="1:9" x14ac:dyDescent="0.25">
      <c r="A569">
        <v>568</v>
      </c>
      <c r="B569">
        <v>151.88403099999999</v>
      </c>
      <c r="C569">
        <v>5.8974479999999998</v>
      </c>
      <c r="D569">
        <v>135.52520900000002</v>
      </c>
      <c r="E569">
        <v>7.5543370000000003</v>
      </c>
      <c r="H569">
        <v>159.19778400000001</v>
      </c>
      <c r="I569">
        <v>8.6894960000000001</v>
      </c>
    </row>
    <row r="570" spans="1:9" x14ac:dyDescent="0.25">
      <c r="A570">
        <v>569</v>
      </c>
      <c r="D570">
        <v>135.52520900000002</v>
      </c>
      <c r="E570">
        <v>7.5543370000000003</v>
      </c>
      <c r="H570">
        <v>159.19778400000001</v>
      </c>
      <c r="I570">
        <v>8.6894960000000001</v>
      </c>
    </row>
    <row r="571" spans="1:9" x14ac:dyDescent="0.25">
      <c r="A571">
        <v>570</v>
      </c>
      <c r="D571">
        <v>135.52520900000002</v>
      </c>
      <c r="E571">
        <v>7.5543370000000003</v>
      </c>
      <c r="H571">
        <v>159.19778400000001</v>
      </c>
      <c r="I571">
        <v>8.6894960000000001</v>
      </c>
    </row>
    <row r="572" spans="1:9" x14ac:dyDescent="0.25">
      <c r="A572">
        <v>571</v>
      </c>
      <c r="D572">
        <v>135.52520900000002</v>
      </c>
      <c r="E572">
        <v>7.5543370000000003</v>
      </c>
      <c r="F572">
        <v>153.73301700000002</v>
      </c>
      <c r="G572">
        <v>5.230391</v>
      </c>
      <c r="H572">
        <v>159.19778400000001</v>
      </c>
      <c r="I572">
        <v>8.6894960000000001</v>
      </c>
    </row>
    <row r="573" spans="1:9" x14ac:dyDescent="0.25">
      <c r="A573">
        <v>572</v>
      </c>
      <c r="D573">
        <v>135.52520900000002</v>
      </c>
      <c r="E573">
        <v>7.5543370000000003</v>
      </c>
      <c r="F573">
        <v>153.71010999999999</v>
      </c>
      <c r="G573">
        <v>5.2334519999999998</v>
      </c>
      <c r="H573">
        <v>159.19778400000001</v>
      </c>
      <c r="I573">
        <v>8.6894960000000001</v>
      </c>
    </row>
    <row r="574" spans="1:9" x14ac:dyDescent="0.25">
      <c r="A574">
        <v>573</v>
      </c>
      <c r="D574">
        <v>135.52520900000002</v>
      </c>
      <c r="E574">
        <v>7.5543370000000003</v>
      </c>
      <c r="F574">
        <v>153.71010999999999</v>
      </c>
      <c r="G574">
        <v>5.2334519999999998</v>
      </c>
      <c r="H574">
        <v>159.19778400000001</v>
      </c>
      <c r="I574">
        <v>8.6894960000000001</v>
      </c>
    </row>
    <row r="575" spans="1:9" x14ac:dyDescent="0.25">
      <c r="A575">
        <v>574</v>
      </c>
      <c r="D575">
        <v>135.52520900000002</v>
      </c>
      <c r="E575">
        <v>7.5543370000000003</v>
      </c>
      <c r="F575">
        <v>153.71010999999999</v>
      </c>
      <c r="G575">
        <v>5.2334519999999998</v>
      </c>
      <c r="H575">
        <v>159.19778400000001</v>
      </c>
      <c r="I575">
        <v>8.6894960000000001</v>
      </c>
    </row>
    <row r="576" spans="1:9" x14ac:dyDescent="0.25">
      <c r="A576">
        <v>575</v>
      </c>
      <c r="D576">
        <v>135.52520900000002</v>
      </c>
      <c r="E576">
        <v>7.5543370000000003</v>
      </c>
      <c r="F576">
        <v>153.71010999999999</v>
      </c>
      <c r="G576">
        <v>5.2334519999999998</v>
      </c>
    </row>
    <row r="577" spans="1:9" x14ac:dyDescent="0.25">
      <c r="A577">
        <v>576</v>
      </c>
      <c r="D577">
        <v>135.52520900000002</v>
      </c>
      <c r="E577">
        <v>7.5543370000000003</v>
      </c>
      <c r="F577">
        <v>153.71010999999999</v>
      </c>
      <c r="G577">
        <v>5.2334519999999998</v>
      </c>
    </row>
    <row r="578" spans="1:9" x14ac:dyDescent="0.25">
      <c r="A578">
        <v>577</v>
      </c>
      <c r="D578">
        <v>135.52520900000002</v>
      </c>
      <c r="E578">
        <v>7.5543370000000003</v>
      </c>
      <c r="F578">
        <v>153.71010999999999</v>
      </c>
      <c r="G578">
        <v>5.2334519999999998</v>
      </c>
    </row>
    <row r="579" spans="1:9" x14ac:dyDescent="0.25">
      <c r="A579">
        <v>578</v>
      </c>
      <c r="D579">
        <v>135.52520900000002</v>
      </c>
      <c r="E579">
        <v>7.5543370000000003</v>
      </c>
      <c r="F579">
        <v>153.71010999999999</v>
      </c>
      <c r="G579">
        <v>5.2334519999999998</v>
      </c>
    </row>
    <row r="580" spans="1:9" x14ac:dyDescent="0.25">
      <c r="A580">
        <v>579</v>
      </c>
      <c r="D580">
        <v>135.52520900000002</v>
      </c>
      <c r="E580">
        <v>7.5543370000000003</v>
      </c>
      <c r="F580">
        <v>153.71010999999999</v>
      </c>
      <c r="G580">
        <v>5.2334519999999998</v>
      </c>
    </row>
    <row r="581" spans="1:9" x14ac:dyDescent="0.25">
      <c r="A581">
        <v>580</v>
      </c>
      <c r="D581">
        <v>135.52520900000002</v>
      </c>
      <c r="E581">
        <v>7.5543370000000003</v>
      </c>
      <c r="F581">
        <v>153.71010999999999</v>
      </c>
      <c r="G581">
        <v>5.2334519999999998</v>
      </c>
    </row>
    <row r="582" spans="1:9" x14ac:dyDescent="0.25">
      <c r="A582">
        <v>581</v>
      </c>
      <c r="D582">
        <v>135.52520900000002</v>
      </c>
      <c r="E582">
        <v>7.5543370000000003</v>
      </c>
      <c r="F582">
        <v>153.71010999999999</v>
      </c>
      <c r="G582">
        <v>5.2334519999999998</v>
      </c>
    </row>
    <row r="583" spans="1:9" x14ac:dyDescent="0.25">
      <c r="A583">
        <v>582</v>
      </c>
      <c r="B583">
        <v>127.96715</v>
      </c>
      <c r="C583">
        <v>5.3885199999999998</v>
      </c>
      <c r="D583">
        <v>135.52520900000002</v>
      </c>
      <c r="E583">
        <v>7.5543370000000003</v>
      </c>
      <c r="F583">
        <v>153.71010999999999</v>
      </c>
      <c r="G583">
        <v>5.2334519999999998</v>
      </c>
    </row>
    <row r="584" spans="1:9" x14ac:dyDescent="0.25">
      <c r="A584">
        <v>583</v>
      </c>
      <c r="B584">
        <v>127.86183700000001</v>
      </c>
      <c r="C584">
        <v>5.3324490000000004</v>
      </c>
      <c r="D584">
        <v>135.497759</v>
      </c>
      <c r="E584">
        <v>7.6063270000000003</v>
      </c>
      <c r="F584">
        <v>153.71010999999999</v>
      </c>
      <c r="G584">
        <v>5.2334519999999998</v>
      </c>
    </row>
    <row r="585" spans="1:9" x14ac:dyDescent="0.25">
      <c r="A585">
        <v>584</v>
      </c>
      <c r="B585">
        <v>127.86183700000001</v>
      </c>
      <c r="C585">
        <v>5.3324490000000004</v>
      </c>
      <c r="F585">
        <v>153.71010999999999</v>
      </c>
      <c r="G585">
        <v>5.2334519999999998</v>
      </c>
    </row>
    <row r="586" spans="1:9" x14ac:dyDescent="0.25">
      <c r="A586">
        <v>585</v>
      </c>
      <c r="B586">
        <v>127.86183700000001</v>
      </c>
      <c r="C586">
        <v>5.3324490000000004</v>
      </c>
      <c r="F586">
        <v>153.71010999999999</v>
      </c>
      <c r="G586">
        <v>5.2334519999999998</v>
      </c>
    </row>
    <row r="587" spans="1:9" x14ac:dyDescent="0.25">
      <c r="A587">
        <v>586</v>
      </c>
      <c r="B587">
        <v>127.86183700000001</v>
      </c>
      <c r="C587">
        <v>5.3324490000000004</v>
      </c>
      <c r="F587">
        <v>153.71010999999999</v>
      </c>
      <c r="G587">
        <v>5.2334519999999998</v>
      </c>
    </row>
    <row r="588" spans="1:9" x14ac:dyDescent="0.25">
      <c r="A588">
        <v>587</v>
      </c>
      <c r="B588">
        <v>127.86183700000001</v>
      </c>
      <c r="C588">
        <v>5.3324490000000004</v>
      </c>
      <c r="F588">
        <v>153.71010999999999</v>
      </c>
      <c r="G588">
        <v>5.2334519999999998</v>
      </c>
    </row>
    <row r="589" spans="1:9" x14ac:dyDescent="0.25">
      <c r="A589">
        <v>588</v>
      </c>
      <c r="B589">
        <v>127.86183700000001</v>
      </c>
      <c r="C589">
        <v>5.3324490000000004</v>
      </c>
      <c r="F589">
        <v>153.71010999999999</v>
      </c>
      <c r="G589">
        <v>5.2334519999999998</v>
      </c>
    </row>
    <row r="590" spans="1:9" x14ac:dyDescent="0.25">
      <c r="A590">
        <v>589</v>
      </c>
      <c r="B590">
        <v>127.86183700000001</v>
      </c>
      <c r="C590">
        <v>5.3324490000000004</v>
      </c>
      <c r="F590">
        <v>153.71010999999999</v>
      </c>
      <c r="G590">
        <v>5.2334519999999998</v>
      </c>
      <c r="H590">
        <v>136.07393100000002</v>
      </c>
      <c r="I590">
        <v>7.9631629999999998</v>
      </c>
    </row>
    <row r="591" spans="1:9" x14ac:dyDescent="0.25">
      <c r="A591">
        <v>590</v>
      </c>
      <c r="B591">
        <v>127.86183700000001</v>
      </c>
      <c r="C591">
        <v>5.3324490000000004</v>
      </c>
      <c r="F591">
        <v>153.73301700000002</v>
      </c>
      <c r="G591">
        <v>5.230391</v>
      </c>
      <c r="H591">
        <v>136.06903300000002</v>
      </c>
      <c r="I591">
        <v>7.9986740000000003</v>
      </c>
    </row>
    <row r="592" spans="1:9" x14ac:dyDescent="0.25">
      <c r="A592">
        <v>591</v>
      </c>
      <c r="B592">
        <v>127.86183700000001</v>
      </c>
      <c r="C592">
        <v>5.3324490000000004</v>
      </c>
      <c r="H592">
        <v>136.06903300000002</v>
      </c>
      <c r="I592">
        <v>8.0480610000000006</v>
      </c>
    </row>
    <row r="593" spans="1:9" x14ac:dyDescent="0.25">
      <c r="A593">
        <v>592</v>
      </c>
      <c r="B593">
        <v>127.86183700000001</v>
      </c>
      <c r="C593">
        <v>5.3324490000000004</v>
      </c>
      <c r="H593">
        <v>136.06903300000002</v>
      </c>
      <c r="I593">
        <v>8.0480610000000006</v>
      </c>
    </row>
    <row r="594" spans="1:9" x14ac:dyDescent="0.25">
      <c r="A594">
        <v>593</v>
      </c>
      <c r="B594">
        <v>127.86183700000001</v>
      </c>
      <c r="C594">
        <v>5.3324490000000004</v>
      </c>
      <c r="H594">
        <v>136.06903300000002</v>
      </c>
      <c r="I594">
        <v>8.0480610000000006</v>
      </c>
    </row>
    <row r="595" spans="1:9" x14ac:dyDescent="0.25">
      <c r="A595">
        <v>594</v>
      </c>
      <c r="B595">
        <v>127.86183700000001</v>
      </c>
      <c r="C595">
        <v>5.3324490000000004</v>
      </c>
      <c r="H595">
        <v>136.06903300000002</v>
      </c>
      <c r="I595">
        <v>8.0480610000000006</v>
      </c>
    </row>
    <row r="596" spans="1:9" x14ac:dyDescent="0.25">
      <c r="A596">
        <v>595</v>
      </c>
      <c r="B596">
        <v>127.86183700000001</v>
      </c>
      <c r="C596">
        <v>5.3324490000000004</v>
      </c>
      <c r="H596">
        <v>136.06903300000002</v>
      </c>
      <c r="I596">
        <v>8.0480610000000006</v>
      </c>
    </row>
    <row r="597" spans="1:9" x14ac:dyDescent="0.25">
      <c r="A597">
        <v>596</v>
      </c>
      <c r="B597">
        <v>127.86183700000001</v>
      </c>
      <c r="C597">
        <v>5.3324490000000004</v>
      </c>
      <c r="H597">
        <v>136.06903300000002</v>
      </c>
      <c r="I597">
        <v>8.0480610000000006</v>
      </c>
    </row>
    <row r="598" spans="1:9" x14ac:dyDescent="0.25">
      <c r="A598">
        <v>597</v>
      </c>
      <c r="B598">
        <v>127.86183700000001</v>
      </c>
      <c r="C598">
        <v>5.3324490000000004</v>
      </c>
      <c r="D598">
        <v>119.135969</v>
      </c>
      <c r="E598">
        <v>8.3238769999999995</v>
      </c>
      <c r="H598">
        <v>136.06903300000002</v>
      </c>
      <c r="I598">
        <v>8.0480610000000006</v>
      </c>
    </row>
    <row r="599" spans="1:9" x14ac:dyDescent="0.25">
      <c r="A599">
        <v>598</v>
      </c>
      <c r="B599">
        <v>127.86183700000001</v>
      </c>
      <c r="C599">
        <v>5.3324490000000004</v>
      </c>
      <c r="D599">
        <v>119.06132700000001</v>
      </c>
      <c r="E599">
        <v>8.2949490000000008</v>
      </c>
      <c r="H599">
        <v>136.06903300000002</v>
      </c>
      <c r="I599">
        <v>8.0480610000000006</v>
      </c>
    </row>
    <row r="600" spans="1:9" x14ac:dyDescent="0.25">
      <c r="A600">
        <v>599</v>
      </c>
      <c r="B600">
        <v>127.96715</v>
      </c>
      <c r="C600">
        <v>5.3885199999999998</v>
      </c>
      <c r="D600">
        <v>119.06132700000001</v>
      </c>
      <c r="E600">
        <v>8.2949490000000008</v>
      </c>
      <c r="H600">
        <v>136.06903300000002</v>
      </c>
      <c r="I600">
        <v>8.0480610000000006</v>
      </c>
    </row>
    <row r="601" spans="1:9" x14ac:dyDescent="0.25">
      <c r="A601">
        <v>600</v>
      </c>
      <c r="D601">
        <v>119.06132700000001</v>
      </c>
      <c r="E601">
        <v>8.2949490000000008</v>
      </c>
      <c r="H601">
        <v>136.06903300000002</v>
      </c>
      <c r="I601">
        <v>8.0480610000000006</v>
      </c>
    </row>
    <row r="602" spans="1:9" x14ac:dyDescent="0.25">
      <c r="A602">
        <v>601</v>
      </c>
      <c r="D602">
        <v>119.06132700000001</v>
      </c>
      <c r="E602">
        <v>8.2949490000000008</v>
      </c>
      <c r="H602">
        <v>136.06903300000002</v>
      </c>
      <c r="I602">
        <v>8.0480610000000006</v>
      </c>
    </row>
    <row r="603" spans="1:9" x14ac:dyDescent="0.25">
      <c r="A603">
        <v>602</v>
      </c>
      <c r="D603">
        <v>119.06132700000001</v>
      </c>
      <c r="E603">
        <v>8.2949490000000008</v>
      </c>
      <c r="H603">
        <v>136.06903300000002</v>
      </c>
      <c r="I603">
        <v>8.0480610000000006</v>
      </c>
    </row>
    <row r="604" spans="1:9" x14ac:dyDescent="0.25">
      <c r="A604">
        <v>603</v>
      </c>
      <c r="D604">
        <v>119.06132700000001</v>
      </c>
      <c r="E604">
        <v>8.2949490000000008</v>
      </c>
      <c r="H604">
        <v>136.06903300000002</v>
      </c>
      <c r="I604">
        <v>8.0480610000000006</v>
      </c>
    </row>
    <row r="605" spans="1:9" x14ac:dyDescent="0.25">
      <c r="A605">
        <v>604</v>
      </c>
      <c r="D605">
        <v>119.06132700000001</v>
      </c>
      <c r="E605">
        <v>8.2949490000000008</v>
      </c>
      <c r="H605">
        <v>136.06903300000002</v>
      </c>
      <c r="I605">
        <v>8.0480610000000006</v>
      </c>
    </row>
    <row r="606" spans="1:9" x14ac:dyDescent="0.25">
      <c r="A606">
        <v>605</v>
      </c>
      <c r="D606">
        <v>119.06132700000001</v>
      </c>
      <c r="E606">
        <v>8.2949490000000008</v>
      </c>
      <c r="F606">
        <v>128.86168500000002</v>
      </c>
      <c r="G606">
        <v>5.5539800000000001</v>
      </c>
      <c r="H606">
        <v>136.06903300000002</v>
      </c>
      <c r="I606">
        <v>8.0480610000000006</v>
      </c>
    </row>
    <row r="607" spans="1:9" x14ac:dyDescent="0.25">
      <c r="A607">
        <v>606</v>
      </c>
      <c r="D607">
        <v>119.06132700000001</v>
      </c>
      <c r="E607">
        <v>8.2949490000000008</v>
      </c>
      <c r="F607">
        <v>128.801176</v>
      </c>
      <c r="G607">
        <v>5.2337249999999997</v>
      </c>
      <c r="H607">
        <v>136.06903300000002</v>
      </c>
      <c r="I607">
        <v>8.0480610000000006</v>
      </c>
    </row>
    <row r="608" spans="1:9" x14ac:dyDescent="0.25">
      <c r="A608">
        <v>607</v>
      </c>
      <c r="D608">
        <v>119.06132700000001</v>
      </c>
      <c r="E608">
        <v>8.2949490000000008</v>
      </c>
      <c r="F608">
        <v>128.801176</v>
      </c>
      <c r="G608">
        <v>5.2337249999999997</v>
      </c>
      <c r="H608">
        <v>136.07393100000002</v>
      </c>
      <c r="I608">
        <v>7.9631629999999998</v>
      </c>
    </row>
    <row r="609" spans="1:9" x14ac:dyDescent="0.25">
      <c r="A609">
        <v>608</v>
      </c>
      <c r="D609">
        <v>119.06132700000001</v>
      </c>
      <c r="E609">
        <v>8.2949490000000008</v>
      </c>
      <c r="F609">
        <v>128.801176</v>
      </c>
      <c r="G609">
        <v>5.2337249999999997</v>
      </c>
      <c r="H609">
        <v>136.07393100000002</v>
      </c>
      <c r="I609">
        <v>7.9631629999999998</v>
      </c>
    </row>
    <row r="610" spans="1:9" x14ac:dyDescent="0.25">
      <c r="A610">
        <v>609</v>
      </c>
      <c r="D610">
        <v>119.06132700000001</v>
      </c>
      <c r="E610">
        <v>8.2949490000000008</v>
      </c>
      <c r="F610">
        <v>128.801176</v>
      </c>
      <c r="G610">
        <v>5.2337249999999997</v>
      </c>
    </row>
    <row r="611" spans="1:9" x14ac:dyDescent="0.25">
      <c r="A611">
        <v>610</v>
      </c>
      <c r="D611">
        <v>119.06132700000001</v>
      </c>
      <c r="E611">
        <v>8.2949490000000008</v>
      </c>
      <c r="F611">
        <v>128.801176</v>
      </c>
      <c r="G611">
        <v>5.2337249999999997</v>
      </c>
    </row>
    <row r="612" spans="1:9" x14ac:dyDescent="0.25">
      <c r="A612">
        <v>611</v>
      </c>
      <c r="D612">
        <v>119.06132700000001</v>
      </c>
      <c r="E612">
        <v>8.2949490000000008</v>
      </c>
      <c r="F612">
        <v>128.801176</v>
      </c>
      <c r="G612">
        <v>5.2337249999999997</v>
      </c>
    </row>
    <row r="613" spans="1:9" x14ac:dyDescent="0.25">
      <c r="A613">
        <v>612</v>
      </c>
      <c r="B613">
        <v>110.098524</v>
      </c>
      <c r="C613">
        <v>4.8951019999999996</v>
      </c>
      <c r="D613">
        <v>119.06132700000001</v>
      </c>
      <c r="E613">
        <v>8.2949490000000008</v>
      </c>
      <c r="F613">
        <v>128.801176</v>
      </c>
      <c r="G613">
        <v>5.2337249999999997</v>
      </c>
    </row>
    <row r="614" spans="1:9" x14ac:dyDescent="0.25">
      <c r="A614">
        <v>613</v>
      </c>
      <c r="B614">
        <v>110.01362400000001</v>
      </c>
      <c r="C614">
        <v>4.8387250000000002</v>
      </c>
      <c r="D614">
        <v>119.135969</v>
      </c>
      <c r="E614">
        <v>8.3238769999999995</v>
      </c>
      <c r="F614">
        <v>128.801176</v>
      </c>
      <c r="G614">
        <v>5.2337249999999997</v>
      </c>
    </row>
    <row r="615" spans="1:9" x14ac:dyDescent="0.25">
      <c r="A615">
        <v>614</v>
      </c>
      <c r="B615">
        <v>110.01362400000001</v>
      </c>
      <c r="C615">
        <v>4.8387250000000002</v>
      </c>
      <c r="D615">
        <v>119.135969</v>
      </c>
      <c r="E615">
        <v>8.3238769999999995</v>
      </c>
      <c r="F615">
        <v>128.801176</v>
      </c>
      <c r="G615">
        <v>5.2337249999999997</v>
      </c>
    </row>
    <row r="616" spans="1:9" x14ac:dyDescent="0.25">
      <c r="A616">
        <v>615</v>
      </c>
      <c r="B616">
        <v>110.01362400000001</v>
      </c>
      <c r="C616">
        <v>4.8387250000000002</v>
      </c>
      <c r="F616">
        <v>128.801176</v>
      </c>
      <c r="G616">
        <v>5.2337249999999997</v>
      </c>
    </row>
    <row r="617" spans="1:9" x14ac:dyDescent="0.25">
      <c r="A617">
        <v>616</v>
      </c>
      <c r="B617">
        <v>110.01362400000001</v>
      </c>
      <c r="C617">
        <v>4.8387250000000002</v>
      </c>
      <c r="F617">
        <v>128.801176</v>
      </c>
      <c r="G617">
        <v>5.2337249999999997</v>
      </c>
    </row>
    <row r="618" spans="1:9" x14ac:dyDescent="0.25">
      <c r="A618">
        <v>617</v>
      </c>
      <c r="B618">
        <v>110.01362400000001</v>
      </c>
      <c r="C618">
        <v>4.8387250000000002</v>
      </c>
      <c r="F618">
        <v>128.801176</v>
      </c>
      <c r="G618">
        <v>5.2337249999999997</v>
      </c>
    </row>
    <row r="619" spans="1:9" x14ac:dyDescent="0.25">
      <c r="A619">
        <v>618</v>
      </c>
      <c r="B619">
        <v>110.01362400000001</v>
      </c>
      <c r="C619">
        <v>4.8387250000000002</v>
      </c>
      <c r="F619">
        <v>128.801176</v>
      </c>
      <c r="G619">
        <v>5.2337249999999997</v>
      </c>
    </row>
    <row r="620" spans="1:9" x14ac:dyDescent="0.25">
      <c r="A620">
        <v>619</v>
      </c>
      <c r="B620">
        <v>110.01362400000001</v>
      </c>
      <c r="C620">
        <v>4.8387250000000002</v>
      </c>
      <c r="F620">
        <v>128.801176</v>
      </c>
      <c r="G620">
        <v>5.2337249999999997</v>
      </c>
    </row>
    <row r="621" spans="1:9" x14ac:dyDescent="0.25">
      <c r="A621">
        <v>620</v>
      </c>
      <c r="B621">
        <v>110.01362400000001</v>
      </c>
      <c r="C621">
        <v>4.8387250000000002</v>
      </c>
      <c r="F621">
        <v>128.86168500000002</v>
      </c>
      <c r="G621">
        <v>5.5539800000000001</v>
      </c>
    </row>
    <row r="622" spans="1:9" x14ac:dyDescent="0.25">
      <c r="A622">
        <v>621</v>
      </c>
      <c r="B622">
        <v>110.01362400000001</v>
      </c>
      <c r="C622">
        <v>4.8387250000000002</v>
      </c>
      <c r="F622">
        <v>128.86168500000002</v>
      </c>
      <c r="G622">
        <v>5.5539800000000001</v>
      </c>
    </row>
    <row r="623" spans="1:9" x14ac:dyDescent="0.25">
      <c r="A623">
        <v>622</v>
      </c>
      <c r="B623">
        <v>110.01362400000001</v>
      </c>
      <c r="C623">
        <v>4.8387250000000002</v>
      </c>
      <c r="H623">
        <v>118.79596900000001</v>
      </c>
      <c r="I623">
        <v>7.9929589999999999</v>
      </c>
    </row>
    <row r="624" spans="1:9" x14ac:dyDescent="0.25">
      <c r="A624">
        <v>623</v>
      </c>
      <c r="B624">
        <v>110.01362400000001</v>
      </c>
      <c r="C624">
        <v>4.8387250000000002</v>
      </c>
      <c r="H624">
        <v>118.715204</v>
      </c>
      <c r="I624">
        <v>7.9986740000000003</v>
      </c>
    </row>
    <row r="625" spans="1:9" x14ac:dyDescent="0.25">
      <c r="A625">
        <v>624</v>
      </c>
      <c r="B625">
        <v>110.01362400000001</v>
      </c>
      <c r="C625">
        <v>4.8387250000000002</v>
      </c>
      <c r="H625">
        <v>118.715204</v>
      </c>
      <c r="I625">
        <v>7.9986740000000003</v>
      </c>
    </row>
    <row r="626" spans="1:9" x14ac:dyDescent="0.25">
      <c r="A626">
        <v>625</v>
      </c>
      <c r="B626">
        <v>110.01362400000001</v>
      </c>
      <c r="C626">
        <v>4.8387250000000002</v>
      </c>
      <c r="H626">
        <v>118.715204</v>
      </c>
      <c r="I626">
        <v>7.9986740000000003</v>
      </c>
    </row>
    <row r="627" spans="1:9" x14ac:dyDescent="0.25">
      <c r="A627">
        <v>626</v>
      </c>
      <c r="B627">
        <v>110.01362400000001</v>
      </c>
      <c r="C627">
        <v>4.8387250000000002</v>
      </c>
      <c r="H627">
        <v>118.715204</v>
      </c>
      <c r="I627">
        <v>7.9986740000000003</v>
      </c>
    </row>
    <row r="628" spans="1:9" x14ac:dyDescent="0.25">
      <c r="A628">
        <v>627</v>
      </c>
      <c r="B628">
        <v>110.01362400000001</v>
      </c>
      <c r="C628">
        <v>4.8387250000000002</v>
      </c>
      <c r="H628">
        <v>118.715204</v>
      </c>
      <c r="I628">
        <v>7.9986740000000003</v>
      </c>
    </row>
    <row r="629" spans="1:9" x14ac:dyDescent="0.25">
      <c r="A629">
        <v>628</v>
      </c>
      <c r="B629">
        <v>110.098524</v>
      </c>
      <c r="C629">
        <v>4.8951019999999996</v>
      </c>
      <c r="D629">
        <v>99.930054000000013</v>
      </c>
      <c r="E629">
        <v>8.0655110000000008</v>
      </c>
      <c r="H629">
        <v>118.715204</v>
      </c>
      <c r="I629">
        <v>7.9986740000000003</v>
      </c>
    </row>
    <row r="630" spans="1:9" x14ac:dyDescent="0.25">
      <c r="A630">
        <v>629</v>
      </c>
      <c r="B630">
        <v>110.098524</v>
      </c>
      <c r="C630">
        <v>4.8951019999999996</v>
      </c>
      <c r="D630">
        <v>99.977092999999996</v>
      </c>
      <c r="E630">
        <v>8.0480610000000006</v>
      </c>
      <c r="H630">
        <v>118.715204</v>
      </c>
      <c r="I630">
        <v>7.9986740000000003</v>
      </c>
    </row>
    <row r="631" spans="1:9" x14ac:dyDescent="0.25">
      <c r="A631">
        <v>630</v>
      </c>
      <c r="D631">
        <v>99.977092999999996</v>
      </c>
      <c r="E631">
        <v>8.0480610000000006</v>
      </c>
      <c r="H631">
        <v>118.715204</v>
      </c>
      <c r="I631">
        <v>7.9986740000000003</v>
      </c>
    </row>
    <row r="632" spans="1:9" x14ac:dyDescent="0.25">
      <c r="A632">
        <v>631</v>
      </c>
      <c r="D632">
        <v>99.977092999999996</v>
      </c>
      <c r="E632">
        <v>8.0480610000000006</v>
      </c>
      <c r="H632">
        <v>118.715204</v>
      </c>
      <c r="I632">
        <v>7.9986740000000003</v>
      </c>
    </row>
    <row r="633" spans="1:9" x14ac:dyDescent="0.25">
      <c r="A633">
        <v>632</v>
      </c>
      <c r="D633">
        <v>99.977092999999996</v>
      </c>
      <c r="E633">
        <v>8.0480610000000006</v>
      </c>
      <c r="H633">
        <v>118.715204</v>
      </c>
      <c r="I633">
        <v>7.9986740000000003</v>
      </c>
    </row>
    <row r="634" spans="1:9" x14ac:dyDescent="0.25">
      <c r="A634">
        <v>633</v>
      </c>
      <c r="D634">
        <v>99.977092999999996</v>
      </c>
      <c r="E634">
        <v>8.0480610000000006</v>
      </c>
      <c r="H634">
        <v>118.715204</v>
      </c>
      <c r="I634">
        <v>7.9986740000000003</v>
      </c>
    </row>
    <row r="635" spans="1:9" x14ac:dyDescent="0.25">
      <c r="A635">
        <v>634</v>
      </c>
      <c r="D635">
        <v>99.977092999999996</v>
      </c>
      <c r="E635">
        <v>8.0480610000000006</v>
      </c>
      <c r="H635">
        <v>118.715204</v>
      </c>
      <c r="I635">
        <v>7.9986740000000003</v>
      </c>
    </row>
    <row r="636" spans="1:9" x14ac:dyDescent="0.25">
      <c r="A636">
        <v>635</v>
      </c>
      <c r="D636">
        <v>99.977092999999996</v>
      </c>
      <c r="E636">
        <v>8.0480610000000006</v>
      </c>
      <c r="F636">
        <v>110.528978</v>
      </c>
      <c r="G636">
        <v>5.3584180000000003</v>
      </c>
      <c r="H636">
        <v>118.715204</v>
      </c>
      <c r="I636">
        <v>7.9986740000000003</v>
      </c>
    </row>
    <row r="637" spans="1:9" x14ac:dyDescent="0.25">
      <c r="A637">
        <v>636</v>
      </c>
      <c r="D637">
        <v>99.977092999999996</v>
      </c>
      <c r="E637">
        <v>8.0480610000000006</v>
      </c>
      <c r="F637">
        <v>110.409132</v>
      </c>
      <c r="G637">
        <v>5.0362239999999998</v>
      </c>
      <c r="H637">
        <v>118.715204</v>
      </c>
      <c r="I637">
        <v>7.9986740000000003</v>
      </c>
    </row>
    <row r="638" spans="1:9" x14ac:dyDescent="0.25">
      <c r="A638">
        <v>637</v>
      </c>
      <c r="D638">
        <v>99.977092999999996</v>
      </c>
      <c r="E638">
        <v>8.0480610000000006</v>
      </c>
      <c r="F638">
        <v>110.409132</v>
      </c>
      <c r="G638">
        <v>5.0362239999999998</v>
      </c>
      <c r="H638">
        <v>118.715204</v>
      </c>
      <c r="I638">
        <v>7.9986740000000003</v>
      </c>
    </row>
    <row r="639" spans="1:9" x14ac:dyDescent="0.25">
      <c r="A639">
        <v>638</v>
      </c>
      <c r="D639">
        <v>99.977092999999996</v>
      </c>
      <c r="E639">
        <v>8.0480610000000006</v>
      </c>
      <c r="F639">
        <v>110.409132</v>
      </c>
      <c r="G639">
        <v>5.0362239999999998</v>
      </c>
      <c r="H639">
        <v>118.79596900000001</v>
      </c>
      <c r="I639">
        <v>7.9929589999999999</v>
      </c>
    </row>
    <row r="640" spans="1:9" x14ac:dyDescent="0.25">
      <c r="A640">
        <v>639</v>
      </c>
      <c r="D640">
        <v>99.977092999999996</v>
      </c>
      <c r="E640">
        <v>8.0480610000000006</v>
      </c>
      <c r="F640">
        <v>110.409132</v>
      </c>
      <c r="G640">
        <v>5.0362239999999998</v>
      </c>
      <c r="H640">
        <v>118.79596900000001</v>
      </c>
      <c r="I640">
        <v>7.9929589999999999</v>
      </c>
    </row>
    <row r="641" spans="1:9" x14ac:dyDescent="0.25">
      <c r="A641">
        <v>640</v>
      </c>
      <c r="D641">
        <v>99.977092999999996</v>
      </c>
      <c r="E641">
        <v>8.0480610000000006</v>
      </c>
      <c r="F641">
        <v>110.409132</v>
      </c>
      <c r="G641">
        <v>5.0362239999999998</v>
      </c>
    </row>
    <row r="642" spans="1:9" x14ac:dyDescent="0.25">
      <c r="A642">
        <v>641</v>
      </c>
      <c r="D642">
        <v>99.977092999999996</v>
      </c>
      <c r="E642">
        <v>8.0480610000000006</v>
      </c>
      <c r="F642">
        <v>110.409132</v>
      </c>
      <c r="G642">
        <v>5.0362239999999998</v>
      </c>
    </row>
    <row r="643" spans="1:9" x14ac:dyDescent="0.25">
      <c r="A643">
        <v>642</v>
      </c>
      <c r="D643">
        <v>99.977092999999996</v>
      </c>
      <c r="E643">
        <v>8.0480610000000006</v>
      </c>
      <c r="F643">
        <v>110.409132</v>
      </c>
      <c r="G643">
        <v>5.0362239999999998</v>
      </c>
    </row>
    <row r="644" spans="1:9" x14ac:dyDescent="0.25">
      <c r="A644">
        <v>643</v>
      </c>
      <c r="B644">
        <v>91.053522000000015</v>
      </c>
      <c r="C644">
        <v>5.8763269999999999</v>
      </c>
      <c r="D644">
        <v>99.977092999999996</v>
      </c>
      <c r="E644">
        <v>8.0480610000000006</v>
      </c>
      <c r="F644">
        <v>110.409132</v>
      </c>
      <c r="G644">
        <v>5.0362239999999998</v>
      </c>
    </row>
    <row r="645" spans="1:9" x14ac:dyDescent="0.25">
      <c r="A645">
        <v>644</v>
      </c>
      <c r="B645">
        <v>91.028215000000017</v>
      </c>
      <c r="C645">
        <v>5.826225</v>
      </c>
      <c r="D645">
        <v>99.930054000000013</v>
      </c>
      <c r="E645">
        <v>8.0655110000000008</v>
      </c>
      <c r="F645">
        <v>110.409132</v>
      </c>
      <c r="G645">
        <v>5.0362239999999998</v>
      </c>
    </row>
    <row r="646" spans="1:9" x14ac:dyDescent="0.25">
      <c r="A646">
        <v>645</v>
      </c>
      <c r="B646">
        <v>91.028215000000017</v>
      </c>
      <c r="C646">
        <v>5.826225</v>
      </c>
      <c r="F646">
        <v>110.409132</v>
      </c>
      <c r="G646">
        <v>5.0362239999999998</v>
      </c>
    </row>
    <row r="647" spans="1:9" x14ac:dyDescent="0.25">
      <c r="A647">
        <v>646</v>
      </c>
      <c r="B647">
        <v>91.028215000000017</v>
      </c>
      <c r="C647">
        <v>5.826225</v>
      </c>
      <c r="F647">
        <v>110.409132</v>
      </c>
      <c r="G647">
        <v>5.0362239999999998</v>
      </c>
    </row>
    <row r="648" spans="1:9" x14ac:dyDescent="0.25">
      <c r="A648">
        <v>647</v>
      </c>
      <c r="B648">
        <v>91.028215000000017</v>
      </c>
      <c r="C648">
        <v>5.826225</v>
      </c>
      <c r="F648">
        <v>110.409132</v>
      </c>
      <c r="G648">
        <v>5.0362239999999998</v>
      </c>
    </row>
    <row r="649" spans="1:9" x14ac:dyDescent="0.25">
      <c r="A649">
        <v>648</v>
      </c>
      <c r="B649">
        <v>91.028215000000017</v>
      </c>
      <c r="C649">
        <v>5.826225</v>
      </c>
      <c r="F649">
        <v>110.409132</v>
      </c>
      <c r="G649">
        <v>5.0362239999999998</v>
      </c>
    </row>
    <row r="650" spans="1:9" x14ac:dyDescent="0.25">
      <c r="A650">
        <v>649</v>
      </c>
      <c r="B650">
        <v>91.028215000000017</v>
      </c>
      <c r="C650">
        <v>5.826225</v>
      </c>
      <c r="F650">
        <v>110.409132</v>
      </c>
      <c r="G650">
        <v>5.0362239999999998</v>
      </c>
    </row>
    <row r="651" spans="1:9" x14ac:dyDescent="0.25">
      <c r="A651">
        <v>650</v>
      </c>
      <c r="B651">
        <v>91.028215000000017</v>
      </c>
      <c r="C651">
        <v>5.826225</v>
      </c>
      <c r="F651">
        <v>110.409132</v>
      </c>
      <c r="G651">
        <v>5.0362239999999998</v>
      </c>
    </row>
    <row r="652" spans="1:9" x14ac:dyDescent="0.25">
      <c r="A652">
        <v>651</v>
      </c>
      <c r="B652">
        <v>91.028215000000017</v>
      </c>
      <c r="C652">
        <v>5.826225</v>
      </c>
      <c r="F652">
        <v>110.528978</v>
      </c>
      <c r="G652">
        <v>5.3584180000000003</v>
      </c>
      <c r="H652">
        <v>100.037195</v>
      </c>
      <c r="I652">
        <v>8.5064290000000007</v>
      </c>
    </row>
    <row r="653" spans="1:9" x14ac:dyDescent="0.25">
      <c r="A653">
        <v>652</v>
      </c>
      <c r="B653">
        <v>91.028215000000017</v>
      </c>
      <c r="C653">
        <v>5.826225</v>
      </c>
      <c r="H653">
        <v>100.07597000000001</v>
      </c>
      <c r="I653">
        <v>8.6899490000000004</v>
      </c>
    </row>
    <row r="654" spans="1:9" x14ac:dyDescent="0.25">
      <c r="A654">
        <v>653</v>
      </c>
      <c r="B654">
        <v>91.028215000000017</v>
      </c>
      <c r="C654">
        <v>5.826225</v>
      </c>
      <c r="H654">
        <v>100.07597000000001</v>
      </c>
      <c r="I654">
        <v>8.6899490000000004</v>
      </c>
    </row>
    <row r="655" spans="1:9" x14ac:dyDescent="0.25">
      <c r="A655">
        <v>654</v>
      </c>
      <c r="B655">
        <v>91.028215000000017</v>
      </c>
      <c r="C655">
        <v>5.826225</v>
      </c>
      <c r="H655">
        <v>100.07597000000001</v>
      </c>
      <c r="I655">
        <v>8.6899490000000004</v>
      </c>
    </row>
    <row r="656" spans="1:9" x14ac:dyDescent="0.25">
      <c r="A656">
        <v>655</v>
      </c>
      <c r="B656">
        <v>91.028215000000017</v>
      </c>
      <c r="C656">
        <v>5.826225</v>
      </c>
      <c r="H656">
        <v>100.07597000000001</v>
      </c>
      <c r="I656">
        <v>8.6899490000000004</v>
      </c>
    </row>
    <row r="657" spans="1:9" x14ac:dyDescent="0.25">
      <c r="A657">
        <v>656</v>
      </c>
      <c r="B657">
        <v>91.028215000000017</v>
      </c>
      <c r="C657">
        <v>5.826225</v>
      </c>
      <c r="H657">
        <v>100.07597000000001</v>
      </c>
      <c r="I657">
        <v>8.6899490000000004</v>
      </c>
    </row>
    <row r="658" spans="1:9" x14ac:dyDescent="0.25">
      <c r="A658">
        <v>657</v>
      </c>
      <c r="B658">
        <v>91.028215000000017</v>
      </c>
      <c r="C658">
        <v>5.826225</v>
      </c>
      <c r="H658">
        <v>100.07597000000001</v>
      </c>
      <c r="I658">
        <v>8.6899490000000004</v>
      </c>
    </row>
    <row r="659" spans="1:9" x14ac:dyDescent="0.25">
      <c r="A659">
        <v>658</v>
      </c>
      <c r="B659">
        <v>91.028215000000017</v>
      </c>
      <c r="C659">
        <v>5.826225</v>
      </c>
      <c r="D659">
        <v>83.081531000000012</v>
      </c>
      <c r="E659">
        <v>9.1172450000000005</v>
      </c>
      <c r="H659">
        <v>100.07597000000001</v>
      </c>
      <c r="I659">
        <v>8.6899490000000004</v>
      </c>
    </row>
    <row r="660" spans="1:9" x14ac:dyDescent="0.25">
      <c r="A660">
        <v>659</v>
      </c>
      <c r="B660">
        <v>91.028215000000017</v>
      </c>
      <c r="C660">
        <v>5.826225</v>
      </c>
      <c r="D660">
        <v>83.018775000000005</v>
      </c>
      <c r="E660">
        <v>9.0849489999999999</v>
      </c>
      <c r="H660">
        <v>100.07597000000001</v>
      </c>
      <c r="I660">
        <v>8.6899490000000004</v>
      </c>
    </row>
    <row r="661" spans="1:9" x14ac:dyDescent="0.25">
      <c r="A661">
        <v>660</v>
      </c>
      <c r="B661">
        <v>91.053522000000015</v>
      </c>
      <c r="C661">
        <v>5.8763269999999999</v>
      </c>
      <c r="D661">
        <v>83.018775000000005</v>
      </c>
      <c r="E661">
        <v>9.0849489999999999</v>
      </c>
      <c r="H661">
        <v>100.07597000000001</v>
      </c>
      <c r="I661">
        <v>8.6899490000000004</v>
      </c>
    </row>
    <row r="662" spans="1:9" x14ac:dyDescent="0.25">
      <c r="A662">
        <v>661</v>
      </c>
      <c r="D662">
        <v>83.018775000000005</v>
      </c>
      <c r="E662">
        <v>9.0849489999999999</v>
      </c>
      <c r="H662">
        <v>100.07597000000001</v>
      </c>
      <c r="I662">
        <v>8.6899490000000004</v>
      </c>
    </row>
    <row r="663" spans="1:9" x14ac:dyDescent="0.25">
      <c r="A663">
        <v>662</v>
      </c>
      <c r="D663">
        <v>83.018775000000005</v>
      </c>
      <c r="E663">
        <v>9.0849489999999999</v>
      </c>
      <c r="H663">
        <v>100.07597000000001</v>
      </c>
      <c r="I663">
        <v>8.6899490000000004</v>
      </c>
    </row>
    <row r="664" spans="1:9" x14ac:dyDescent="0.25">
      <c r="A664">
        <v>663</v>
      </c>
      <c r="D664">
        <v>83.018775000000005</v>
      </c>
      <c r="E664">
        <v>9.0849489999999999</v>
      </c>
      <c r="H664">
        <v>100.07597000000001</v>
      </c>
      <c r="I664">
        <v>8.6899490000000004</v>
      </c>
    </row>
    <row r="665" spans="1:9" x14ac:dyDescent="0.25">
      <c r="A665">
        <v>664</v>
      </c>
      <c r="D665">
        <v>83.018775000000005</v>
      </c>
      <c r="E665">
        <v>9.0849489999999999</v>
      </c>
      <c r="H665">
        <v>100.07597000000001</v>
      </c>
      <c r="I665">
        <v>8.6899490000000004</v>
      </c>
    </row>
    <row r="666" spans="1:9" x14ac:dyDescent="0.25">
      <c r="A666">
        <v>665</v>
      </c>
      <c r="D666">
        <v>83.018775000000005</v>
      </c>
      <c r="E666">
        <v>9.0849489999999999</v>
      </c>
      <c r="H666">
        <v>100.07597000000001</v>
      </c>
      <c r="I666">
        <v>8.6899490000000004</v>
      </c>
    </row>
    <row r="667" spans="1:9" x14ac:dyDescent="0.25">
      <c r="A667">
        <v>666</v>
      </c>
      <c r="D667">
        <v>83.018775000000005</v>
      </c>
      <c r="E667">
        <v>9.0849489999999999</v>
      </c>
      <c r="F667">
        <v>91.793777000000006</v>
      </c>
      <c r="G667">
        <v>6.5561230000000004</v>
      </c>
      <c r="H667">
        <v>100.07597000000001</v>
      </c>
      <c r="I667">
        <v>8.6899490000000004</v>
      </c>
    </row>
    <row r="668" spans="1:9" x14ac:dyDescent="0.25">
      <c r="A668">
        <v>667</v>
      </c>
      <c r="D668">
        <v>83.018775000000005</v>
      </c>
      <c r="E668">
        <v>9.0849489999999999</v>
      </c>
      <c r="F668">
        <v>91.76984800000001</v>
      </c>
      <c r="G668">
        <v>6.3693369999999998</v>
      </c>
      <c r="H668">
        <v>100.07597000000001</v>
      </c>
      <c r="I668">
        <v>8.6899490000000004</v>
      </c>
    </row>
    <row r="669" spans="1:9" x14ac:dyDescent="0.25">
      <c r="A669">
        <v>668</v>
      </c>
      <c r="D669">
        <v>83.018775000000005</v>
      </c>
      <c r="E669">
        <v>9.0849489999999999</v>
      </c>
      <c r="F669">
        <v>91.76984800000001</v>
      </c>
      <c r="G669">
        <v>6.3693369999999998</v>
      </c>
      <c r="H669">
        <v>100.037195</v>
      </c>
      <c r="I669">
        <v>8.5064290000000007</v>
      </c>
    </row>
    <row r="670" spans="1:9" x14ac:dyDescent="0.25">
      <c r="A670">
        <v>669</v>
      </c>
      <c r="D670">
        <v>83.018775000000005</v>
      </c>
      <c r="E670">
        <v>9.0849489999999999</v>
      </c>
      <c r="F670">
        <v>91.76984800000001</v>
      </c>
      <c r="G670">
        <v>6.3693369999999998</v>
      </c>
    </row>
    <row r="671" spans="1:9" x14ac:dyDescent="0.25">
      <c r="A671">
        <v>670</v>
      </c>
      <c r="D671">
        <v>83.018775000000005</v>
      </c>
      <c r="E671">
        <v>9.0849489999999999</v>
      </c>
      <c r="F671">
        <v>91.76984800000001</v>
      </c>
      <c r="G671">
        <v>6.3693369999999998</v>
      </c>
    </row>
    <row r="672" spans="1:9" x14ac:dyDescent="0.25">
      <c r="A672">
        <v>671</v>
      </c>
      <c r="D672">
        <v>83.018775000000005</v>
      </c>
      <c r="E672">
        <v>9.0849489999999999</v>
      </c>
      <c r="F672">
        <v>91.76984800000001</v>
      </c>
      <c r="G672">
        <v>6.3693369999999998</v>
      </c>
    </row>
    <row r="673" spans="1:9" x14ac:dyDescent="0.25">
      <c r="A673">
        <v>672</v>
      </c>
      <c r="D673">
        <v>83.018775000000005</v>
      </c>
      <c r="E673">
        <v>9.0849489999999999</v>
      </c>
      <c r="F673">
        <v>91.76984800000001</v>
      </c>
      <c r="G673">
        <v>6.3693369999999998</v>
      </c>
    </row>
    <row r="674" spans="1:9" x14ac:dyDescent="0.25">
      <c r="A674">
        <v>673</v>
      </c>
      <c r="B674">
        <v>75.905612000000005</v>
      </c>
      <c r="C674">
        <v>6.3823980000000002</v>
      </c>
      <c r="D674">
        <v>83.018775000000005</v>
      </c>
      <c r="E674">
        <v>9.0849489999999999</v>
      </c>
      <c r="F674">
        <v>91.76984800000001</v>
      </c>
      <c r="G674">
        <v>6.3693369999999998</v>
      </c>
    </row>
    <row r="675" spans="1:9" x14ac:dyDescent="0.25">
      <c r="A675">
        <v>674</v>
      </c>
      <c r="B675">
        <v>75.849847000000011</v>
      </c>
      <c r="C675">
        <v>6.3199490000000003</v>
      </c>
      <c r="D675">
        <v>83.081531000000012</v>
      </c>
      <c r="E675">
        <v>9.1172450000000005</v>
      </c>
      <c r="F675">
        <v>91.76984800000001</v>
      </c>
      <c r="G675">
        <v>6.3693369999999998</v>
      </c>
    </row>
    <row r="676" spans="1:9" x14ac:dyDescent="0.25">
      <c r="A676">
        <v>675</v>
      </c>
      <c r="B676">
        <v>75.849847000000011</v>
      </c>
      <c r="C676">
        <v>6.3199490000000003</v>
      </c>
      <c r="F676">
        <v>91.76984800000001</v>
      </c>
      <c r="G676">
        <v>6.3693369999999998</v>
      </c>
    </row>
    <row r="677" spans="1:9" x14ac:dyDescent="0.25">
      <c r="A677">
        <v>676</v>
      </c>
      <c r="B677">
        <v>75.849847000000011</v>
      </c>
      <c r="C677">
        <v>6.3199490000000003</v>
      </c>
      <c r="F677">
        <v>91.76984800000001</v>
      </c>
      <c r="G677">
        <v>6.3693369999999998</v>
      </c>
    </row>
    <row r="678" spans="1:9" x14ac:dyDescent="0.25">
      <c r="A678">
        <v>677</v>
      </c>
      <c r="B678">
        <v>75.849847000000011</v>
      </c>
      <c r="C678">
        <v>6.3199490000000003</v>
      </c>
      <c r="F678">
        <v>91.76984800000001</v>
      </c>
      <c r="G678">
        <v>6.3693369999999998</v>
      </c>
    </row>
    <row r="679" spans="1:9" x14ac:dyDescent="0.25">
      <c r="A679">
        <v>678</v>
      </c>
      <c r="B679">
        <v>75.849847000000011</v>
      </c>
      <c r="C679">
        <v>6.3199490000000003</v>
      </c>
      <c r="F679">
        <v>91.76984800000001</v>
      </c>
      <c r="G679">
        <v>6.3693369999999998</v>
      </c>
    </row>
    <row r="680" spans="1:9" x14ac:dyDescent="0.25">
      <c r="A680">
        <v>679</v>
      </c>
      <c r="B680">
        <v>75.849847000000011</v>
      </c>
      <c r="C680">
        <v>6.3199490000000003</v>
      </c>
      <c r="F680">
        <v>91.76984800000001</v>
      </c>
      <c r="G680">
        <v>6.3693369999999998</v>
      </c>
    </row>
    <row r="681" spans="1:9" x14ac:dyDescent="0.25">
      <c r="A681">
        <v>680</v>
      </c>
      <c r="B681">
        <v>75.849847000000011</v>
      </c>
      <c r="C681">
        <v>6.3199490000000003</v>
      </c>
      <c r="F681">
        <v>91.76984800000001</v>
      </c>
      <c r="G681">
        <v>6.3693369999999998</v>
      </c>
    </row>
    <row r="682" spans="1:9" x14ac:dyDescent="0.25">
      <c r="A682">
        <v>681</v>
      </c>
      <c r="B682">
        <v>75.849847000000011</v>
      </c>
      <c r="C682">
        <v>6.3199490000000003</v>
      </c>
      <c r="F682">
        <v>91.793777000000006</v>
      </c>
      <c r="G682">
        <v>6.5561230000000004</v>
      </c>
      <c r="H682">
        <v>82.675154000000006</v>
      </c>
      <c r="I682">
        <v>9.1994900000000008</v>
      </c>
    </row>
    <row r="683" spans="1:9" x14ac:dyDescent="0.25">
      <c r="A683">
        <v>682</v>
      </c>
      <c r="B683">
        <v>75.849847000000011</v>
      </c>
      <c r="C683">
        <v>6.3199490000000003</v>
      </c>
      <c r="H683">
        <v>82.623266000000001</v>
      </c>
      <c r="I683">
        <v>9.2823980000000006</v>
      </c>
    </row>
    <row r="684" spans="1:9" x14ac:dyDescent="0.25">
      <c r="A684">
        <v>683</v>
      </c>
      <c r="B684">
        <v>75.849847000000011</v>
      </c>
      <c r="C684">
        <v>6.3199490000000003</v>
      </c>
      <c r="H684">
        <v>82.623266000000001</v>
      </c>
      <c r="I684">
        <v>9.2823980000000006</v>
      </c>
    </row>
    <row r="685" spans="1:9" x14ac:dyDescent="0.25">
      <c r="A685">
        <v>684</v>
      </c>
      <c r="B685">
        <v>75.849847000000011</v>
      </c>
      <c r="C685">
        <v>6.3199490000000003</v>
      </c>
      <c r="H685">
        <v>82.623266000000001</v>
      </c>
      <c r="I685">
        <v>9.2823980000000006</v>
      </c>
    </row>
    <row r="686" spans="1:9" x14ac:dyDescent="0.25">
      <c r="A686">
        <v>685</v>
      </c>
      <c r="B686">
        <v>75.849847000000011</v>
      </c>
      <c r="C686">
        <v>6.3199490000000003</v>
      </c>
      <c r="H686">
        <v>82.623266000000001</v>
      </c>
      <c r="I686">
        <v>9.2823980000000006</v>
      </c>
    </row>
    <row r="687" spans="1:9" x14ac:dyDescent="0.25">
      <c r="A687">
        <v>686</v>
      </c>
      <c r="B687">
        <v>75.849847000000011</v>
      </c>
      <c r="C687">
        <v>6.3199490000000003</v>
      </c>
      <c r="H687">
        <v>82.623266000000001</v>
      </c>
      <c r="I687">
        <v>9.2823980000000006</v>
      </c>
    </row>
    <row r="688" spans="1:9" x14ac:dyDescent="0.25">
      <c r="A688">
        <v>687</v>
      </c>
      <c r="B688">
        <v>75.849847000000011</v>
      </c>
      <c r="C688">
        <v>6.3199490000000003</v>
      </c>
      <c r="H688">
        <v>82.623266000000001</v>
      </c>
      <c r="I688">
        <v>9.2823980000000006</v>
      </c>
    </row>
    <row r="689" spans="1:9" x14ac:dyDescent="0.25">
      <c r="A689">
        <v>688</v>
      </c>
      <c r="B689">
        <v>75.849847000000011</v>
      </c>
      <c r="C689">
        <v>6.3199490000000003</v>
      </c>
      <c r="H689">
        <v>82.623266000000001</v>
      </c>
      <c r="I689">
        <v>9.2823980000000006</v>
      </c>
    </row>
    <row r="690" spans="1:9" x14ac:dyDescent="0.25">
      <c r="A690">
        <v>689</v>
      </c>
      <c r="B690">
        <v>75.849847000000011</v>
      </c>
      <c r="C690">
        <v>6.3199490000000003</v>
      </c>
      <c r="H690">
        <v>82.623266000000001</v>
      </c>
      <c r="I690">
        <v>9.2823980000000006</v>
      </c>
    </row>
    <row r="691" spans="1:9" x14ac:dyDescent="0.25">
      <c r="A691">
        <v>690</v>
      </c>
      <c r="B691">
        <v>75.884286000000003</v>
      </c>
      <c r="C691">
        <v>6.3823980000000002</v>
      </c>
      <c r="D691">
        <v>69.569081000000011</v>
      </c>
      <c r="E691">
        <v>8.5751530000000002</v>
      </c>
      <c r="H691">
        <v>82.623266000000001</v>
      </c>
      <c r="I691">
        <v>9.2823980000000006</v>
      </c>
    </row>
    <row r="692" spans="1:9" x14ac:dyDescent="0.25">
      <c r="A692">
        <v>691</v>
      </c>
      <c r="D692">
        <v>69.471938000000009</v>
      </c>
      <c r="E692">
        <v>8.5911729999999995</v>
      </c>
      <c r="H692">
        <v>82.623266000000001</v>
      </c>
      <c r="I692">
        <v>9.2823980000000006</v>
      </c>
    </row>
    <row r="693" spans="1:9" x14ac:dyDescent="0.25">
      <c r="A693">
        <v>692</v>
      </c>
      <c r="D693">
        <v>69.471938000000009</v>
      </c>
      <c r="E693">
        <v>8.5911729999999995</v>
      </c>
      <c r="H693">
        <v>82.623266000000001</v>
      </c>
      <c r="I693">
        <v>9.2823980000000006</v>
      </c>
    </row>
    <row r="694" spans="1:9" x14ac:dyDescent="0.25">
      <c r="A694">
        <v>693</v>
      </c>
      <c r="D694">
        <v>69.471938000000009</v>
      </c>
      <c r="E694">
        <v>8.5911729999999995</v>
      </c>
      <c r="H694">
        <v>82.623266000000001</v>
      </c>
      <c r="I694">
        <v>9.2823980000000006</v>
      </c>
    </row>
    <row r="695" spans="1:9" x14ac:dyDescent="0.25">
      <c r="A695">
        <v>694</v>
      </c>
      <c r="D695">
        <v>69.471938000000009</v>
      </c>
      <c r="E695">
        <v>8.5911729999999995</v>
      </c>
      <c r="H695">
        <v>82.623266000000001</v>
      </c>
      <c r="I695">
        <v>9.2823980000000006</v>
      </c>
    </row>
    <row r="696" spans="1:9" x14ac:dyDescent="0.25">
      <c r="A696">
        <v>695</v>
      </c>
      <c r="D696">
        <v>69.471938000000009</v>
      </c>
      <c r="E696">
        <v>8.5911729999999995</v>
      </c>
      <c r="F696">
        <v>76.562296000000003</v>
      </c>
      <c r="G696">
        <v>6.4163269999999999</v>
      </c>
      <c r="H696">
        <v>82.623266000000001</v>
      </c>
      <c r="I696">
        <v>9.2823980000000006</v>
      </c>
    </row>
    <row r="697" spans="1:9" x14ac:dyDescent="0.25">
      <c r="A697">
        <v>696</v>
      </c>
      <c r="D697">
        <v>69.471938000000009</v>
      </c>
      <c r="E697">
        <v>8.5911729999999995</v>
      </c>
      <c r="F697">
        <v>76.690357000000006</v>
      </c>
      <c r="G697">
        <v>6.3199490000000003</v>
      </c>
      <c r="H697">
        <v>82.623266000000001</v>
      </c>
      <c r="I697">
        <v>9.2823980000000006</v>
      </c>
    </row>
    <row r="698" spans="1:9" x14ac:dyDescent="0.25">
      <c r="A698">
        <v>697</v>
      </c>
      <c r="D698">
        <v>69.471938000000009</v>
      </c>
      <c r="E698">
        <v>8.5911729999999995</v>
      </c>
      <c r="F698">
        <v>76.690357000000006</v>
      </c>
      <c r="G698">
        <v>6.3199490000000003</v>
      </c>
      <c r="H698">
        <v>82.623266000000001</v>
      </c>
      <c r="I698">
        <v>9.2823980000000006</v>
      </c>
    </row>
    <row r="699" spans="1:9" x14ac:dyDescent="0.25">
      <c r="A699">
        <v>698</v>
      </c>
      <c r="D699">
        <v>69.471938000000009</v>
      </c>
      <c r="E699">
        <v>8.5911729999999995</v>
      </c>
      <c r="F699">
        <v>76.690357000000006</v>
      </c>
      <c r="G699">
        <v>6.3199490000000003</v>
      </c>
      <c r="H699">
        <v>82.623266000000001</v>
      </c>
      <c r="I699">
        <v>9.2823980000000006</v>
      </c>
    </row>
    <row r="700" spans="1:9" x14ac:dyDescent="0.25">
      <c r="A700">
        <v>699</v>
      </c>
      <c r="D700">
        <v>69.471938000000009</v>
      </c>
      <c r="E700">
        <v>8.5911729999999995</v>
      </c>
      <c r="F700">
        <v>76.690357000000006</v>
      </c>
      <c r="G700">
        <v>6.3199490000000003</v>
      </c>
      <c r="H700">
        <v>82.675154000000006</v>
      </c>
      <c r="I700">
        <v>9.1994900000000008</v>
      </c>
    </row>
    <row r="701" spans="1:9" x14ac:dyDescent="0.25">
      <c r="A701">
        <v>700</v>
      </c>
      <c r="D701">
        <v>69.471938000000009</v>
      </c>
      <c r="E701">
        <v>8.5911729999999995</v>
      </c>
      <c r="F701">
        <v>76.690357000000006</v>
      </c>
      <c r="G701">
        <v>6.3199490000000003</v>
      </c>
    </row>
    <row r="702" spans="1:9" x14ac:dyDescent="0.25">
      <c r="A702">
        <v>701</v>
      </c>
      <c r="D702">
        <v>69.471938000000009</v>
      </c>
      <c r="E702">
        <v>8.5911729999999995</v>
      </c>
      <c r="F702">
        <v>76.690357000000006</v>
      </c>
      <c r="G702">
        <v>6.3199490000000003</v>
      </c>
    </row>
    <row r="703" spans="1:9" x14ac:dyDescent="0.25">
      <c r="A703">
        <v>702</v>
      </c>
      <c r="D703">
        <v>69.471938000000009</v>
      </c>
      <c r="E703">
        <v>8.5911729999999995</v>
      </c>
      <c r="F703">
        <v>76.690357000000006</v>
      </c>
      <c r="G703">
        <v>6.3199490000000003</v>
      </c>
    </row>
    <row r="704" spans="1:9" x14ac:dyDescent="0.25">
      <c r="A704">
        <v>703</v>
      </c>
      <c r="D704">
        <v>69.471938000000009</v>
      </c>
      <c r="E704">
        <v>8.5911729999999995</v>
      </c>
      <c r="F704">
        <v>76.690357000000006</v>
      </c>
      <c r="G704">
        <v>6.3199490000000003</v>
      </c>
    </row>
    <row r="705" spans="1:9" x14ac:dyDescent="0.25">
      <c r="A705">
        <v>704</v>
      </c>
      <c r="D705">
        <v>69.471938000000009</v>
      </c>
      <c r="E705">
        <v>8.5911729999999995</v>
      </c>
      <c r="F705">
        <v>76.690357000000006</v>
      </c>
      <c r="G705">
        <v>6.3199490000000003</v>
      </c>
    </row>
    <row r="706" spans="1:9" x14ac:dyDescent="0.25">
      <c r="A706">
        <v>705</v>
      </c>
      <c r="D706">
        <v>69.569081000000011</v>
      </c>
      <c r="E706">
        <v>8.5751530000000002</v>
      </c>
      <c r="F706">
        <v>76.690357000000006</v>
      </c>
      <c r="G706">
        <v>6.3199490000000003</v>
      </c>
    </row>
    <row r="707" spans="1:9" x14ac:dyDescent="0.25">
      <c r="A707">
        <v>706</v>
      </c>
      <c r="B707">
        <v>58.637734000000002</v>
      </c>
      <c r="C707">
        <v>5.756043</v>
      </c>
      <c r="F707">
        <v>76.690357000000006</v>
      </c>
      <c r="G707">
        <v>6.3199490000000003</v>
      </c>
    </row>
    <row r="708" spans="1:9" x14ac:dyDescent="0.25">
      <c r="A708">
        <v>707</v>
      </c>
      <c r="B708">
        <v>58.597011999999999</v>
      </c>
      <c r="C708">
        <v>5.7447429999999997</v>
      </c>
      <c r="F708">
        <v>76.690357000000006</v>
      </c>
      <c r="G708">
        <v>6.3199490000000003</v>
      </c>
    </row>
    <row r="709" spans="1:9" x14ac:dyDescent="0.25">
      <c r="A709">
        <v>708</v>
      </c>
      <c r="B709">
        <v>58.597011999999999</v>
      </c>
      <c r="C709">
        <v>5.7447429999999997</v>
      </c>
      <c r="F709">
        <v>76.690357000000006</v>
      </c>
      <c r="G709">
        <v>6.3199490000000003</v>
      </c>
    </row>
    <row r="710" spans="1:9" x14ac:dyDescent="0.25">
      <c r="A710">
        <v>709</v>
      </c>
      <c r="B710">
        <v>58.597011999999999</v>
      </c>
      <c r="C710">
        <v>5.7447429999999997</v>
      </c>
      <c r="F710">
        <v>76.690357000000006</v>
      </c>
      <c r="G710">
        <v>6.3199490000000003</v>
      </c>
    </row>
    <row r="711" spans="1:9" x14ac:dyDescent="0.25">
      <c r="A711">
        <v>710</v>
      </c>
      <c r="B711">
        <v>58.597011999999999</v>
      </c>
      <c r="C711">
        <v>5.7447429999999997</v>
      </c>
      <c r="F711">
        <v>76.562296000000003</v>
      </c>
      <c r="G711">
        <v>6.4163269999999999</v>
      </c>
    </row>
    <row r="712" spans="1:9" x14ac:dyDescent="0.25">
      <c r="A712">
        <v>711</v>
      </c>
      <c r="B712">
        <v>58.597011999999999</v>
      </c>
      <c r="C712">
        <v>5.7447429999999997</v>
      </c>
    </row>
    <row r="713" spans="1:9" x14ac:dyDescent="0.25">
      <c r="A713">
        <v>712</v>
      </c>
      <c r="B713">
        <v>58.597011999999999</v>
      </c>
      <c r="C713">
        <v>5.7447429999999997</v>
      </c>
      <c r="H713">
        <v>69.483724000000009</v>
      </c>
      <c r="I713">
        <v>9.4590309999999995</v>
      </c>
    </row>
    <row r="714" spans="1:9" x14ac:dyDescent="0.25">
      <c r="A714">
        <v>713</v>
      </c>
      <c r="B714">
        <v>58.597011999999999</v>
      </c>
      <c r="C714">
        <v>5.7447429999999997</v>
      </c>
      <c r="H714">
        <v>69.471938000000009</v>
      </c>
      <c r="I714">
        <v>9.4798980000000004</v>
      </c>
    </row>
    <row r="715" spans="1:9" x14ac:dyDescent="0.25">
      <c r="A715">
        <v>714</v>
      </c>
      <c r="B715">
        <v>58.597011999999999</v>
      </c>
      <c r="C715">
        <v>5.7447429999999997</v>
      </c>
      <c r="H715">
        <v>69.471938000000009</v>
      </c>
      <c r="I715">
        <v>9.4798980000000004</v>
      </c>
    </row>
    <row r="716" spans="1:9" x14ac:dyDescent="0.25">
      <c r="A716">
        <v>715</v>
      </c>
      <c r="B716">
        <v>58.597011999999999</v>
      </c>
      <c r="C716">
        <v>5.7447429999999997</v>
      </c>
      <c r="H716">
        <v>69.471938000000009</v>
      </c>
      <c r="I716">
        <v>9.4798980000000004</v>
      </c>
    </row>
    <row r="717" spans="1:9" x14ac:dyDescent="0.25">
      <c r="A717">
        <v>716</v>
      </c>
      <c r="B717">
        <v>58.597011999999999</v>
      </c>
      <c r="C717">
        <v>5.7447429999999997</v>
      </c>
      <c r="H717">
        <v>69.471938000000009</v>
      </c>
      <c r="I717">
        <v>9.4798980000000004</v>
      </c>
    </row>
    <row r="718" spans="1:9" x14ac:dyDescent="0.25">
      <c r="A718">
        <v>717</v>
      </c>
      <c r="B718">
        <v>58.597011999999999</v>
      </c>
      <c r="C718">
        <v>5.7447429999999997</v>
      </c>
      <c r="H718">
        <v>69.471938000000009</v>
      </c>
      <c r="I718">
        <v>9.4798980000000004</v>
      </c>
    </row>
    <row r="719" spans="1:9" x14ac:dyDescent="0.25">
      <c r="A719">
        <v>718</v>
      </c>
      <c r="B719">
        <v>58.597011999999999</v>
      </c>
      <c r="C719">
        <v>5.7447429999999997</v>
      </c>
      <c r="H719">
        <v>69.471938000000009</v>
      </c>
      <c r="I719">
        <v>9.4798980000000004</v>
      </c>
    </row>
    <row r="720" spans="1:9" x14ac:dyDescent="0.25">
      <c r="A720">
        <v>719</v>
      </c>
      <c r="B720">
        <v>58.597011999999999</v>
      </c>
      <c r="C720">
        <v>5.7447429999999997</v>
      </c>
      <c r="H720">
        <v>69.471938000000009</v>
      </c>
      <c r="I720">
        <v>9.4798980000000004</v>
      </c>
    </row>
    <row r="721" spans="1:9" x14ac:dyDescent="0.25">
      <c r="A721">
        <v>720</v>
      </c>
      <c r="B721">
        <v>58.597011999999999</v>
      </c>
      <c r="C721">
        <v>5.7447429999999997</v>
      </c>
      <c r="D721">
        <v>49.477585000000005</v>
      </c>
      <c r="E721">
        <v>8.9823730000000008</v>
      </c>
      <c r="H721">
        <v>69.471938000000009</v>
      </c>
      <c r="I721">
        <v>9.4798980000000004</v>
      </c>
    </row>
    <row r="722" spans="1:9" x14ac:dyDescent="0.25">
      <c r="A722">
        <v>721</v>
      </c>
      <c r="B722">
        <v>58.597011999999999</v>
      </c>
      <c r="C722">
        <v>5.7447429999999997</v>
      </c>
      <c r="D722">
        <v>49.261901999999999</v>
      </c>
      <c r="E722">
        <v>8.9194180000000003</v>
      </c>
      <c r="H722">
        <v>69.471938000000009</v>
      </c>
      <c r="I722">
        <v>9.4798980000000004</v>
      </c>
    </row>
    <row r="723" spans="1:9" x14ac:dyDescent="0.25">
      <c r="A723">
        <v>722</v>
      </c>
      <c r="B723">
        <v>58.637734000000002</v>
      </c>
      <c r="C723">
        <v>5.756043</v>
      </c>
      <c r="D723">
        <v>49.261901999999999</v>
      </c>
      <c r="E723">
        <v>8.9194180000000003</v>
      </c>
      <c r="H723">
        <v>69.471938000000009</v>
      </c>
      <c r="I723">
        <v>9.4798980000000004</v>
      </c>
    </row>
    <row r="724" spans="1:9" x14ac:dyDescent="0.25">
      <c r="A724">
        <v>723</v>
      </c>
      <c r="D724">
        <v>49.261901999999999</v>
      </c>
      <c r="E724">
        <v>8.9194180000000003</v>
      </c>
      <c r="H724">
        <v>69.471938000000009</v>
      </c>
      <c r="I724">
        <v>9.4798980000000004</v>
      </c>
    </row>
    <row r="725" spans="1:9" x14ac:dyDescent="0.25">
      <c r="A725">
        <v>724</v>
      </c>
      <c r="D725">
        <v>49.261901999999999</v>
      </c>
      <c r="E725">
        <v>8.9194180000000003</v>
      </c>
      <c r="H725">
        <v>69.471938000000009</v>
      </c>
      <c r="I725">
        <v>9.4798980000000004</v>
      </c>
    </row>
    <row r="726" spans="1:9" x14ac:dyDescent="0.25">
      <c r="A726">
        <v>725</v>
      </c>
      <c r="D726">
        <v>49.261901999999999</v>
      </c>
      <c r="E726">
        <v>8.9194180000000003</v>
      </c>
      <c r="H726">
        <v>69.471938000000009</v>
      </c>
      <c r="I726">
        <v>9.4798980000000004</v>
      </c>
    </row>
    <row r="727" spans="1:9" x14ac:dyDescent="0.25">
      <c r="A727">
        <v>726</v>
      </c>
      <c r="D727">
        <v>49.261901999999999</v>
      </c>
      <c r="E727">
        <v>8.9194180000000003</v>
      </c>
      <c r="F727">
        <v>60.034359000000002</v>
      </c>
      <c r="G727">
        <v>4.889564</v>
      </c>
      <c r="H727">
        <v>69.471938000000009</v>
      </c>
      <c r="I727">
        <v>9.4798980000000004</v>
      </c>
    </row>
    <row r="728" spans="1:9" x14ac:dyDescent="0.25">
      <c r="A728">
        <v>727</v>
      </c>
      <c r="D728">
        <v>49.261901999999999</v>
      </c>
      <c r="E728">
        <v>8.9194180000000003</v>
      </c>
      <c r="F728">
        <v>59.908970000000004</v>
      </c>
      <c r="G728">
        <v>4.787242</v>
      </c>
      <c r="H728">
        <v>69.471938000000009</v>
      </c>
      <c r="I728">
        <v>9.4798980000000004</v>
      </c>
    </row>
    <row r="729" spans="1:9" x14ac:dyDescent="0.25">
      <c r="A729">
        <v>728</v>
      </c>
      <c r="D729">
        <v>49.261901999999999</v>
      </c>
      <c r="E729">
        <v>8.9194180000000003</v>
      </c>
      <c r="F729">
        <v>59.908970000000004</v>
      </c>
      <c r="G729">
        <v>4.787242</v>
      </c>
      <c r="H729">
        <v>69.471938000000009</v>
      </c>
      <c r="I729">
        <v>9.4798980000000004</v>
      </c>
    </row>
    <row r="730" spans="1:9" x14ac:dyDescent="0.25">
      <c r="A730">
        <v>729</v>
      </c>
      <c r="D730">
        <v>49.261901999999999</v>
      </c>
      <c r="E730">
        <v>8.9194180000000003</v>
      </c>
      <c r="F730">
        <v>59.908970000000004</v>
      </c>
      <c r="G730">
        <v>4.787242</v>
      </c>
      <c r="H730">
        <v>69.471938000000009</v>
      </c>
      <c r="I730">
        <v>9.4798980000000004</v>
      </c>
    </row>
    <row r="731" spans="1:9" x14ac:dyDescent="0.25">
      <c r="A731">
        <v>730</v>
      </c>
      <c r="D731">
        <v>49.261901999999999</v>
      </c>
      <c r="E731">
        <v>8.9194180000000003</v>
      </c>
      <c r="F731">
        <v>59.908970000000004</v>
      </c>
      <c r="G731">
        <v>4.787242</v>
      </c>
      <c r="H731">
        <v>69.483724000000009</v>
      </c>
      <c r="I731">
        <v>9.4590309999999995</v>
      </c>
    </row>
    <row r="732" spans="1:9" x14ac:dyDescent="0.25">
      <c r="A732">
        <v>731</v>
      </c>
      <c r="D732">
        <v>49.261901999999999</v>
      </c>
      <c r="E732">
        <v>8.9194180000000003</v>
      </c>
      <c r="F732">
        <v>59.908970000000004</v>
      </c>
      <c r="G732">
        <v>4.787242</v>
      </c>
    </row>
    <row r="733" spans="1:9" x14ac:dyDescent="0.25">
      <c r="A733">
        <v>732</v>
      </c>
      <c r="D733">
        <v>49.261901999999999</v>
      </c>
      <c r="E733">
        <v>8.9194180000000003</v>
      </c>
      <c r="F733">
        <v>59.908970000000004</v>
      </c>
      <c r="G733">
        <v>4.787242</v>
      </c>
    </row>
    <row r="734" spans="1:9" x14ac:dyDescent="0.25">
      <c r="A734">
        <v>733</v>
      </c>
      <c r="D734">
        <v>49.261901999999999</v>
      </c>
      <c r="E734">
        <v>8.9194180000000003</v>
      </c>
      <c r="F734">
        <v>59.908970000000004</v>
      </c>
      <c r="G734">
        <v>4.787242</v>
      </c>
    </row>
    <row r="735" spans="1:9" x14ac:dyDescent="0.25">
      <c r="A735">
        <v>734</v>
      </c>
      <c r="D735">
        <v>49.261901999999999</v>
      </c>
      <c r="E735">
        <v>8.9194180000000003</v>
      </c>
      <c r="F735">
        <v>59.908970000000004</v>
      </c>
      <c r="G735">
        <v>4.787242</v>
      </c>
    </row>
    <row r="736" spans="1:9" x14ac:dyDescent="0.25">
      <c r="A736">
        <v>735</v>
      </c>
      <c r="D736">
        <v>49.261901999999999</v>
      </c>
      <c r="E736">
        <v>8.9194180000000003</v>
      </c>
      <c r="F736">
        <v>59.908970000000004</v>
      </c>
      <c r="G736">
        <v>4.787242</v>
      </c>
    </row>
    <row r="737" spans="1:9" x14ac:dyDescent="0.25">
      <c r="A737">
        <v>736</v>
      </c>
      <c r="B737">
        <v>40.140240000000006</v>
      </c>
      <c r="C737">
        <v>5.3925799999999997</v>
      </c>
      <c r="D737">
        <v>49.477585000000005</v>
      </c>
      <c r="E737">
        <v>8.9823730000000008</v>
      </c>
      <c r="F737">
        <v>59.908970000000004</v>
      </c>
      <c r="G737">
        <v>4.787242</v>
      </c>
    </row>
    <row r="738" spans="1:9" x14ac:dyDescent="0.25">
      <c r="A738">
        <v>737</v>
      </c>
      <c r="B738">
        <v>39.926796000000003</v>
      </c>
      <c r="C738">
        <v>5.3416009999999998</v>
      </c>
      <c r="D738">
        <v>49.477585000000005</v>
      </c>
      <c r="E738">
        <v>8.9823730000000008</v>
      </c>
      <c r="F738">
        <v>59.908970000000004</v>
      </c>
      <c r="G738">
        <v>4.787242</v>
      </c>
    </row>
    <row r="739" spans="1:9" x14ac:dyDescent="0.25">
      <c r="A739">
        <v>738</v>
      </c>
      <c r="B739">
        <v>39.926796000000003</v>
      </c>
      <c r="C739">
        <v>5.3416009999999998</v>
      </c>
      <c r="F739">
        <v>59.908970000000004</v>
      </c>
      <c r="G739">
        <v>4.787242</v>
      </c>
    </row>
    <row r="740" spans="1:9" x14ac:dyDescent="0.25">
      <c r="A740">
        <v>739</v>
      </c>
      <c r="B740">
        <v>39.926796000000003</v>
      </c>
      <c r="C740">
        <v>5.3416009999999998</v>
      </c>
      <c r="F740">
        <v>59.908970000000004</v>
      </c>
      <c r="G740">
        <v>4.787242</v>
      </c>
    </row>
    <row r="741" spans="1:9" x14ac:dyDescent="0.25">
      <c r="A741">
        <v>740</v>
      </c>
      <c r="B741">
        <v>39.926796000000003</v>
      </c>
      <c r="C741">
        <v>5.3416009999999998</v>
      </c>
      <c r="F741">
        <v>59.908970000000004</v>
      </c>
      <c r="G741">
        <v>4.787242</v>
      </c>
    </row>
    <row r="742" spans="1:9" x14ac:dyDescent="0.25">
      <c r="A742">
        <v>741</v>
      </c>
      <c r="B742">
        <v>39.926796000000003</v>
      </c>
      <c r="C742">
        <v>5.3416009999999998</v>
      </c>
      <c r="F742">
        <v>59.908970000000004</v>
      </c>
      <c r="G742">
        <v>4.787242</v>
      </c>
    </row>
    <row r="743" spans="1:9" x14ac:dyDescent="0.25">
      <c r="A743">
        <v>742</v>
      </c>
      <c r="B743">
        <v>39.926796000000003</v>
      </c>
      <c r="C743">
        <v>5.3416009999999998</v>
      </c>
      <c r="F743">
        <v>60.034359000000002</v>
      </c>
      <c r="G743">
        <v>4.889564</v>
      </c>
    </row>
    <row r="744" spans="1:9" x14ac:dyDescent="0.25">
      <c r="A744">
        <v>743</v>
      </c>
      <c r="B744">
        <v>39.926796000000003</v>
      </c>
      <c r="C744">
        <v>5.3416009999999998</v>
      </c>
      <c r="F744">
        <v>60.034359000000002</v>
      </c>
      <c r="G744">
        <v>4.889564</v>
      </c>
      <c r="H744">
        <v>49.383541000000001</v>
      </c>
      <c r="I744">
        <v>7.8329880000000003</v>
      </c>
    </row>
    <row r="745" spans="1:9" x14ac:dyDescent="0.25">
      <c r="A745">
        <v>744</v>
      </c>
      <c r="B745">
        <v>39.926796000000003</v>
      </c>
      <c r="C745">
        <v>5.3416009999999998</v>
      </c>
      <c r="H745">
        <v>49.362819999999999</v>
      </c>
      <c r="I745">
        <v>7.8612109999999999</v>
      </c>
    </row>
    <row r="746" spans="1:9" x14ac:dyDescent="0.25">
      <c r="A746">
        <v>745</v>
      </c>
      <c r="B746">
        <v>39.926796000000003</v>
      </c>
      <c r="C746">
        <v>5.3416009999999998</v>
      </c>
      <c r="H746">
        <v>49.362819999999999</v>
      </c>
      <c r="I746">
        <v>7.8612109999999999</v>
      </c>
    </row>
    <row r="747" spans="1:9" x14ac:dyDescent="0.25">
      <c r="A747">
        <v>746</v>
      </c>
      <c r="B747">
        <v>39.926796000000003</v>
      </c>
      <c r="C747">
        <v>5.3416009999999998</v>
      </c>
      <c r="H747">
        <v>49.362819999999999</v>
      </c>
      <c r="I747">
        <v>7.8612109999999999</v>
      </c>
    </row>
    <row r="748" spans="1:9" x14ac:dyDescent="0.25">
      <c r="A748">
        <v>747</v>
      </c>
      <c r="B748">
        <v>39.926796000000003</v>
      </c>
      <c r="C748">
        <v>5.3416009999999998</v>
      </c>
      <c r="H748">
        <v>49.362819999999999</v>
      </c>
      <c r="I748">
        <v>7.8612109999999999</v>
      </c>
    </row>
    <row r="749" spans="1:9" x14ac:dyDescent="0.25">
      <c r="A749">
        <v>748</v>
      </c>
      <c r="B749">
        <v>39.926796000000003</v>
      </c>
      <c r="C749">
        <v>5.3416009999999998</v>
      </c>
      <c r="H749">
        <v>49.362819999999999</v>
      </c>
      <c r="I749">
        <v>7.8612109999999999</v>
      </c>
    </row>
    <row r="750" spans="1:9" x14ac:dyDescent="0.25">
      <c r="A750">
        <v>749</v>
      </c>
      <c r="B750">
        <v>39.926796000000003</v>
      </c>
      <c r="C750">
        <v>5.3416009999999998</v>
      </c>
      <c r="H750">
        <v>49.362819999999999</v>
      </c>
      <c r="I750">
        <v>7.8612109999999999</v>
      </c>
    </row>
    <row r="751" spans="1:9" x14ac:dyDescent="0.25">
      <c r="A751">
        <v>750</v>
      </c>
      <c r="B751">
        <v>39.926796000000003</v>
      </c>
      <c r="C751">
        <v>5.3416009999999998</v>
      </c>
      <c r="H751">
        <v>49.362819999999999</v>
      </c>
      <c r="I751">
        <v>7.8612109999999999</v>
      </c>
    </row>
    <row r="752" spans="1:9" x14ac:dyDescent="0.25">
      <c r="A752">
        <v>751</v>
      </c>
      <c r="B752">
        <v>39.926796000000003</v>
      </c>
      <c r="C752">
        <v>5.3416009999999998</v>
      </c>
      <c r="D752">
        <v>30.410059000000004</v>
      </c>
      <c r="E752">
        <v>8.381983</v>
      </c>
      <c r="H752">
        <v>49.362819999999999</v>
      </c>
      <c r="I752">
        <v>7.8612109999999999</v>
      </c>
    </row>
    <row r="753" spans="1:9" x14ac:dyDescent="0.25">
      <c r="A753">
        <v>752</v>
      </c>
      <c r="B753">
        <v>40.140240000000006</v>
      </c>
      <c r="C753">
        <v>5.3925799999999997</v>
      </c>
      <c r="D753">
        <v>30.339344000000004</v>
      </c>
      <c r="E753">
        <v>8.3651119999999999</v>
      </c>
      <c r="H753">
        <v>49.362819999999999</v>
      </c>
      <c r="I753">
        <v>7.8612109999999999</v>
      </c>
    </row>
    <row r="754" spans="1:9" x14ac:dyDescent="0.25">
      <c r="A754">
        <v>753</v>
      </c>
      <c r="D754">
        <v>30.339344000000004</v>
      </c>
      <c r="E754">
        <v>8.3651119999999999</v>
      </c>
      <c r="H754">
        <v>49.362819999999999</v>
      </c>
      <c r="I754">
        <v>7.8612109999999999</v>
      </c>
    </row>
    <row r="755" spans="1:9" x14ac:dyDescent="0.25">
      <c r="A755">
        <v>754</v>
      </c>
      <c r="D755">
        <v>30.339344000000004</v>
      </c>
      <c r="E755">
        <v>8.3651119999999999</v>
      </c>
      <c r="H755">
        <v>49.362819999999999</v>
      </c>
      <c r="I755">
        <v>7.8612109999999999</v>
      </c>
    </row>
    <row r="756" spans="1:9" x14ac:dyDescent="0.25">
      <c r="A756">
        <v>755</v>
      </c>
      <c r="D756">
        <v>30.339344000000004</v>
      </c>
      <c r="E756">
        <v>8.3651119999999999</v>
      </c>
      <c r="H756">
        <v>49.362819999999999</v>
      </c>
      <c r="I756">
        <v>7.8612109999999999</v>
      </c>
    </row>
    <row r="757" spans="1:9" x14ac:dyDescent="0.25">
      <c r="A757">
        <v>756</v>
      </c>
      <c r="D757">
        <v>30.339344000000004</v>
      </c>
      <c r="E757">
        <v>8.3651119999999999</v>
      </c>
      <c r="H757">
        <v>49.362819999999999</v>
      </c>
      <c r="I757">
        <v>7.8612109999999999</v>
      </c>
    </row>
    <row r="758" spans="1:9" x14ac:dyDescent="0.25">
      <c r="A758">
        <v>757</v>
      </c>
      <c r="D758">
        <v>30.339344000000004</v>
      </c>
      <c r="E758">
        <v>8.3651119999999999</v>
      </c>
      <c r="F758">
        <v>41.259213000000003</v>
      </c>
      <c r="G758">
        <v>4.8463440000000002</v>
      </c>
      <c r="H758">
        <v>49.362819999999999</v>
      </c>
      <c r="I758">
        <v>7.8612109999999999</v>
      </c>
    </row>
    <row r="759" spans="1:9" x14ac:dyDescent="0.25">
      <c r="A759">
        <v>758</v>
      </c>
      <c r="D759">
        <v>30.339344000000004</v>
      </c>
      <c r="E759">
        <v>8.3651119999999999</v>
      </c>
      <c r="F759">
        <v>41.188290000000002</v>
      </c>
      <c r="G759">
        <v>4.7368889999999997</v>
      </c>
      <c r="H759">
        <v>49.362819999999999</v>
      </c>
      <c r="I759">
        <v>7.8612109999999999</v>
      </c>
    </row>
    <row r="760" spans="1:9" x14ac:dyDescent="0.25">
      <c r="A760">
        <v>759</v>
      </c>
      <c r="D760">
        <v>30.339344000000004</v>
      </c>
      <c r="E760">
        <v>8.3651119999999999</v>
      </c>
      <c r="F760">
        <v>41.188290000000002</v>
      </c>
      <c r="G760">
        <v>4.7368889999999997</v>
      </c>
      <c r="H760">
        <v>49.362819999999999</v>
      </c>
      <c r="I760">
        <v>7.8612109999999999</v>
      </c>
    </row>
    <row r="761" spans="1:9" x14ac:dyDescent="0.25">
      <c r="A761">
        <v>760</v>
      </c>
      <c r="D761">
        <v>30.339344000000004</v>
      </c>
      <c r="E761">
        <v>8.3651119999999999</v>
      </c>
      <c r="F761">
        <v>41.188290000000002</v>
      </c>
      <c r="G761">
        <v>4.7368889999999997</v>
      </c>
      <c r="H761">
        <v>49.362819999999999</v>
      </c>
      <c r="I761">
        <v>7.8612109999999999</v>
      </c>
    </row>
    <row r="762" spans="1:9" x14ac:dyDescent="0.25">
      <c r="A762">
        <v>761</v>
      </c>
      <c r="D762">
        <v>30.339344000000004</v>
      </c>
      <c r="E762">
        <v>8.3651119999999999</v>
      </c>
      <c r="F762">
        <v>41.188290000000002</v>
      </c>
      <c r="G762">
        <v>4.7368889999999997</v>
      </c>
      <c r="H762">
        <v>49.383541000000001</v>
      </c>
      <c r="I762">
        <v>7.8329880000000003</v>
      </c>
    </row>
    <row r="763" spans="1:9" x14ac:dyDescent="0.25">
      <c r="A763">
        <v>762</v>
      </c>
      <c r="D763">
        <v>30.339344000000004</v>
      </c>
      <c r="E763">
        <v>8.3651119999999999</v>
      </c>
      <c r="F763">
        <v>41.188290000000002</v>
      </c>
      <c r="G763">
        <v>4.7368889999999997</v>
      </c>
      <c r="H763">
        <v>49.383541000000001</v>
      </c>
      <c r="I763">
        <v>7.8329880000000003</v>
      </c>
    </row>
    <row r="764" spans="1:9" x14ac:dyDescent="0.25">
      <c r="A764">
        <v>763</v>
      </c>
      <c r="D764">
        <v>30.339344000000004</v>
      </c>
      <c r="E764">
        <v>8.3651119999999999</v>
      </c>
      <c r="F764">
        <v>41.188290000000002</v>
      </c>
      <c r="G764">
        <v>4.7368889999999997</v>
      </c>
    </row>
    <row r="765" spans="1:9" x14ac:dyDescent="0.25">
      <c r="A765">
        <v>764</v>
      </c>
      <c r="D765">
        <v>30.339344000000004</v>
      </c>
      <c r="E765">
        <v>8.3651119999999999</v>
      </c>
      <c r="F765">
        <v>41.188290000000002</v>
      </c>
      <c r="G765">
        <v>4.7368889999999997</v>
      </c>
    </row>
    <row r="766" spans="1:9" x14ac:dyDescent="0.25">
      <c r="A766">
        <v>765</v>
      </c>
      <c r="D766">
        <v>30.339344000000004</v>
      </c>
      <c r="E766">
        <v>8.3651119999999999</v>
      </c>
      <c r="F766">
        <v>41.188290000000002</v>
      </c>
      <c r="G766">
        <v>4.7368889999999997</v>
      </c>
    </row>
    <row r="767" spans="1:9" x14ac:dyDescent="0.25">
      <c r="A767">
        <v>766</v>
      </c>
      <c r="D767">
        <v>30.339344000000004</v>
      </c>
      <c r="E767">
        <v>8.3651119999999999</v>
      </c>
      <c r="F767">
        <v>41.188290000000002</v>
      </c>
      <c r="G767">
        <v>4.7368889999999997</v>
      </c>
    </row>
    <row r="768" spans="1:9" x14ac:dyDescent="0.25">
      <c r="A768">
        <v>767</v>
      </c>
      <c r="D768">
        <v>30.339344000000004</v>
      </c>
      <c r="E768">
        <v>8.3651119999999999</v>
      </c>
      <c r="F768">
        <v>41.188290000000002</v>
      </c>
      <c r="G768">
        <v>4.7368889999999997</v>
      </c>
    </row>
    <row r="769" spans="1:9" x14ac:dyDescent="0.25">
      <c r="A769">
        <v>768</v>
      </c>
      <c r="B769">
        <v>21.510010000000001</v>
      </c>
      <c r="C769">
        <v>7.0546670000000002</v>
      </c>
      <c r="D769">
        <v>30.410059000000004</v>
      </c>
      <c r="E769">
        <v>8.381983</v>
      </c>
      <c r="F769">
        <v>41.188290000000002</v>
      </c>
      <c r="G769">
        <v>4.7368889999999997</v>
      </c>
    </row>
    <row r="770" spans="1:9" x14ac:dyDescent="0.25">
      <c r="A770">
        <v>769</v>
      </c>
      <c r="B770">
        <v>21.407948000000005</v>
      </c>
      <c r="C770">
        <v>6.954116</v>
      </c>
      <c r="F770">
        <v>41.188290000000002</v>
      </c>
      <c r="G770">
        <v>4.7368889999999997</v>
      </c>
    </row>
    <row r="771" spans="1:9" x14ac:dyDescent="0.25">
      <c r="A771">
        <v>770</v>
      </c>
      <c r="B771">
        <v>21.407948000000005</v>
      </c>
      <c r="C771">
        <v>6.954116</v>
      </c>
      <c r="F771">
        <v>41.188290000000002</v>
      </c>
      <c r="G771">
        <v>4.7368889999999997</v>
      </c>
    </row>
    <row r="772" spans="1:9" x14ac:dyDescent="0.25">
      <c r="A772">
        <v>771</v>
      </c>
      <c r="B772">
        <v>21.407948000000005</v>
      </c>
      <c r="C772">
        <v>6.954116</v>
      </c>
      <c r="F772">
        <v>41.188290000000002</v>
      </c>
      <c r="G772">
        <v>4.7368889999999997</v>
      </c>
    </row>
    <row r="773" spans="1:9" x14ac:dyDescent="0.25">
      <c r="A773">
        <v>772</v>
      </c>
      <c r="B773">
        <v>21.407948000000005</v>
      </c>
      <c r="C773">
        <v>6.954116</v>
      </c>
      <c r="F773">
        <v>41.188290000000002</v>
      </c>
      <c r="G773">
        <v>4.7368889999999997</v>
      </c>
    </row>
    <row r="774" spans="1:9" x14ac:dyDescent="0.25">
      <c r="A774">
        <v>773</v>
      </c>
      <c r="B774">
        <v>21.407948000000005</v>
      </c>
      <c r="C774">
        <v>6.954116</v>
      </c>
      <c r="F774">
        <v>41.259213000000003</v>
      </c>
      <c r="G774">
        <v>4.8463440000000002</v>
      </c>
    </row>
    <row r="775" spans="1:9" x14ac:dyDescent="0.25">
      <c r="A775">
        <v>774</v>
      </c>
      <c r="B775">
        <v>21.407948000000005</v>
      </c>
      <c r="C775">
        <v>6.954116</v>
      </c>
      <c r="H775">
        <v>31.488208999999998</v>
      </c>
      <c r="I775">
        <v>9.5206420000000005</v>
      </c>
    </row>
    <row r="776" spans="1:9" x14ac:dyDescent="0.25">
      <c r="A776">
        <v>775</v>
      </c>
      <c r="B776">
        <v>21.407948000000005</v>
      </c>
      <c r="C776">
        <v>6.954116</v>
      </c>
      <c r="H776">
        <v>31.348551</v>
      </c>
      <c r="I776">
        <v>9.5241319999999998</v>
      </c>
    </row>
    <row r="777" spans="1:9" x14ac:dyDescent="0.25">
      <c r="A777">
        <v>776</v>
      </c>
      <c r="B777">
        <v>21.407948000000005</v>
      </c>
      <c r="C777">
        <v>6.954116</v>
      </c>
      <c r="H777">
        <v>31.348551</v>
      </c>
      <c r="I777">
        <v>9.5241319999999998</v>
      </c>
    </row>
    <row r="778" spans="1:9" x14ac:dyDescent="0.25">
      <c r="A778">
        <v>777</v>
      </c>
      <c r="B778">
        <v>21.407948000000005</v>
      </c>
      <c r="C778">
        <v>6.954116</v>
      </c>
      <c r="H778">
        <v>31.348551</v>
      </c>
      <c r="I778">
        <v>9.5241319999999998</v>
      </c>
    </row>
    <row r="779" spans="1:9" x14ac:dyDescent="0.25">
      <c r="A779">
        <v>778</v>
      </c>
      <c r="B779">
        <v>21.407948000000005</v>
      </c>
      <c r="C779">
        <v>6.954116</v>
      </c>
      <c r="H779">
        <v>31.348551</v>
      </c>
      <c r="I779">
        <v>9.5241319999999998</v>
      </c>
    </row>
    <row r="780" spans="1:9" x14ac:dyDescent="0.25">
      <c r="A780">
        <v>779</v>
      </c>
      <c r="B780">
        <v>21.407948000000005</v>
      </c>
      <c r="C780">
        <v>6.954116</v>
      </c>
      <c r="H780">
        <v>31.348551</v>
      </c>
      <c r="I780">
        <v>9.5241319999999998</v>
      </c>
    </row>
    <row r="781" spans="1:9" x14ac:dyDescent="0.25">
      <c r="A781">
        <v>780</v>
      </c>
      <c r="B781">
        <v>21.407948000000005</v>
      </c>
      <c r="C781">
        <v>6.954116</v>
      </c>
      <c r="H781">
        <v>31.348551</v>
      </c>
      <c r="I781">
        <v>9.5241319999999998</v>
      </c>
    </row>
    <row r="782" spans="1:9" x14ac:dyDescent="0.25">
      <c r="A782">
        <v>781</v>
      </c>
      <c r="B782">
        <v>21.407948000000005</v>
      </c>
      <c r="C782">
        <v>6.954116</v>
      </c>
      <c r="H782">
        <v>31.348551</v>
      </c>
      <c r="I782">
        <v>9.5241319999999998</v>
      </c>
    </row>
    <row r="783" spans="1:9" x14ac:dyDescent="0.25">
      <c r="A783">
        <v>782</v>
      </c>
      <c r="B783">
        <v>21.407948000000005</v>
      </c>
      <c r="C783">
        <v>6.954116</v>
      </c>
      <c r="H783">
        <v>31.348551</v>
      </c>
      <c r="I783">
        <v>9.5241319999999998</v>
      </c>
    </row>
    <row r="784" spans="1:9" x14ac:dyDescent="0.25">
      <c r="A784">
        <v>783</v>
      </c>
      <c r="B784">
        <v>21.407948000000005</v>
      </c>
      <c r="C784">
        <v>6.954116</v>
      </c>
      <c r="H784">
        <v>31.348551</v>
      </c>
      <c r="I784">
        <v>9.5241319999999998</v>
      </c>
    </row>
    <row r="785" spans="1:11" x14ac:dyDescent="0.25">
      <c r="A785">
        <v>784</v>
      </c>
      <c r="B785">
        <v>21.407948000000005</v>
      </c>
      <c r="C785">
        <v>6.954116</v>
      </c>
      <c r="D785">
        <v>15.215282999999999</v>
      </c>
      <c r="E785">
        <v>9.8439580000000007</v>
      </c>
      <c r="H785">
        <v>31.348551</v>
      </c>
      <c r="I785">
        <v>9.5241319999999998</v>
      </c>
    </row>
    <row r="786" spans="1:11" x14ac:dyDescent="0.25">
      <c r="A786">
        <v>785</v>
      </c>
      <c r="B786">
        <v>21.407948000000005</v>
      </c>
      <c r="C786">
        <v>6.954116</v>
      </c>
      <c r="D786">
        <v>15.049954</v>
      </c>
      <c r="E786">
        <v>9.8768670000000007</v>
      </c>
      <c r="H786">
        <v>31.348551</v>
      </c>
      <c r="I786">
        <v>9.5241319999999998</v>
      </c>
    </row>
    <row r="787" spans="1:11" x14ac:dyDescent="0.25">
      <c r="A787">
        <v>786</v>
      </c>
      <c r="B787">
        <v>21.407948000000005</v>
      </c>
      <c r="C787">
        <v>6.954116</v>
      </c>
      <c r="D787">
        <v>15.049954</v>
      </c>
      <c r="E787">
        <v>9.8768670000000007</v>
      </c>
      <c r="H787">
        <v>31.348551</v>
      </c>
      <c r="I787">
        <v>9.5241319999999998</v>
      </c>
    </row>
    <row r="788" spans="1:11" x14ac:dyDescent="0.25">
      <c r="A788">
        <v>787</v>
      </c>
      <c r="B788">
        <v>21.407948000000005</v>
      </c>
      <c r="C788">
        <v>6.954116</v>
      </c>
      <c r="D788">
        <v>15.049954</v>
      </c>
      <c r="E788">
        <v>9.8768670000000007</v>
      </c>
      <c r="H788">
        <v>31.348551</v>
      </c>
      <c r="I788">
        <v>9.5241319999999998</v>
      </c>
    </row>
    <row r="789" spans="1:11" x14ac:dyDescent="0.25">
      <c r="A789">
        <v>788</v>
      </c>
      <c r="B789">
        <v>21.510010000000001</v>
      </c>
      <c r="C789">
        <v>7.0546670000000002</v>
      </c>
      <c r="D789">
        <v>15.049954</v>
      </c>
      <c r="E789">
        <v>9.8768670000000007</v>
      </c>
      <c r="H789">
        <v>31.348551</v>
      </c>
      <c r="I789">
        <v>9.5241319999999998</v>
      </c>
    </row>
    <row r="790" spans="1:11" x14ac:dyDescent="0.25">
      <c r="A790">
        <v>789</v>
      </c>
      <c r="D790">
        <v>15.215282999999999</v>
      </c>
      <c r="E790">
        <v>9.8439580000000007</v>
      </c>
      <c r="H790">
        <v>31.488208999999998</v>
      </c>
      <c r="I790">
        <v>9.5206420000000005</v>
      </c>
    </row>
    <row r="791" spans="1:11" x14ac:dyDescent="0.25">
      <c r="A791">
        <v>790</v>
      </c>
      <c r="D791">
        <v>15.215282999999999</v>
      </c>
      <c r="E791">
        <v>9.8439580000000007</v>
      </c>
      <c r="H791">
        <v>31.488208999999998</v>
      </c>
      <c r="I791">
        <v>9.5206420000000005</v>
      </c>
      <c r="J791">
        <v>37.912491000000003</v>
      </c>
      <c r="K791">
        <v>14.011595</v>
      </c>
    </row>
    <row r="792" spans="1:11" x14ac:dyDescent="0.25">
      <c r="A792">
        <v>791</v>
      </c>
    </row>
    <row r="793" spans="1:11" x14ac:dyDescent="0.25">
      <c r="A793">
        <v>792</v>
      </c>
    </row>
    <row r="794" spans="1:11" x14ac:dyDescent="0.25">
      <c r="A794">
        <v>793</v>
      </c>
    </row>
    <row r="795" spans="1:11" x14ac:dyDescent="0.25">
      <c r="A795">
        <v>794</v>
      </c>
    </row>
    <row r="796" spans="1:11" x14ac:dyDescent="0.25">
      <c r="A796">
        <v>795</v>
      </c>
    </row>
    <row r="797" spans="1:11" x14ac:dyDescent="0.25">
      <c r="A797">
        <v>796</v>
      </c>
    </row>
    <row r="798" spans="1:11" x14ac:dyDescent="0.25">
      <c r="A798">
        <v>797</v>
      </c>
    </row>
    <row r="799" spans="1:11" x14ac:dyDescent="0.25">
      <c r="A799">
        <v>798</v>
      </c>
    </row>
    <row r="800" spans="1:11" x14ac:dyDescent="0.25">
      <c r="A800">
        <v>799</v>
      </c>
    </row>
    <row r="801" spans="1:11" x14ac:dyDescent="0.25">
      <c r="A801">
        <v>800</v>
      </c>
    </row>
    <row r="802" spans="1:11" x14ac:dyDescent="0.25">
      <c r="A802">
        <v>801</v>
      </c>
    </row>
    <row r="803" spans="1:11" x14ac:dyDescent="0.25">
      <c r="A803">
        <v>802</v>
      </c>
    </row>
    <row r="804" spans="1:11" x14ac:dyDescent="0.25">
      <c r="A804">
        <v>803</v>
      </c>
    </row>
    <row r="805" spans="1:11" x14ac:dyDescent="0.25">
      <c r="A805">
        <v>804</v>
      </c>
    </row>
    <row r="806" spans="1:11" x14ac:dyDescent="0.25">
      <c r="A806">
        <v>805</v>
      </c>
    </row>
    <row r="807" spans="1:11" x14ac:dyDescent="0.25">
      <c r="A807">
        <v>806</v>
      </c>
    </row>
    <row r="808" spans="1:11" x14ac:dyDescent="0.25">
      <c r="A808">
        <v>807</v>
      </c>
    </row>
    <row r="809" spans="1:11" x14ac:dyDescent="0.25">
      <c r="A809">
        <v>808</v>
      </c>
    </row>
    <row r="810" spans="1:11" x14ac:dyDescent="0.25">
      <c r="A810">
        <v>809</v>
      </c>
    </row>
    <row r="811" spans="1:11" x14ac:dyDescent="0.25">
      <c r="A811">
        <v>810</v>
      </c>
    </row>
    <row r="812" spans="1:11" x14ac:dyDescent="0.25">
      <c r="A812">
        <v>811</v>
      </c>
    </row>
    <row r="813" spans="1:11" x14ac:dyDescent="0.25">
      <c r="A813">
        <v>812</v>
      </c>
    </row>
    <row r="814" spans="1:11" x14ac:dyDescent="0.25">
      <c r="A814">
        <v>813</v>
      </c>
      <c r="J814">
        <v>38.129944000000002</v>
      </c>
      <c r="K814">
        <v>14.142139999999999</v>
      </c>
    </row>
    <row r="815" spans="1:11" x14ac:dyDescent="0.25">
      <c r="A815">
        <v>814</v>
      </c>
      <c r="B815">
        <v>40.030003000000001</v>
      </c>
      <c r="C815">
        <v>10.587599000000001</v>
      </c>
    </row>
    <row r="816" spans="1:11" x14ac:dyDescent="0.25">
      <c r="A816">
        <v>815</v>
      </c>
      <c r="B816">
        <v>40.027709999999999</v>
      </c>
      <c r="C816">
        <v>10.531985000000001</v>
      </c>
    </row>
    <row r="817" spans="1:9" x14ac:dyDescent="0.25">
      <c r="A817">
        <v>816</v>
      </c>
      <c r="B817">
        <v>40.027709999999999</v>
      </c>
      <c r="C817">
        <v>10.531985000000001</v>
      </c>
    </row>
    <row r="818" spans="1:9" x14ac:dyDescent="0.25">
      <c r="A818">
        <v>817</v>
      </c>
      <c r="B818">
        <v>40.027709999999999</v>
      </c>
      <c r="C818">
        <v>10.531985000000001</v>
      </c>
    </row>
    <row r="819" spans="1:9" x14ac:dyDescent="0.25">
      <c r="A819">
        <v>818</v>
      </c>
      <c r="B819">
        <v>40.027709999999999</v>
      </c>
      <c r="C819">
        <v>10.531985000000001</v>
      </c>
    </row>
    <row r="820" spans="1:9" x14ac:dyDescent="0.25">
      <c r="A820">
        <v>819</v>
      </c>
      <c r="B820">
        <v>40.027709999999999</v>
      </c>
      <c r="C820">
        <v>10.531985000000001</v>
      </c>
    </row>
    <row r="821" spans="1:9" x14ac:dyDescent="0.25">
      <c r="A821">
        <v>820</v>
      </c>
      <c r="B821">
        <v>40.027709999999999</v>
      </c>
      <c r="C821">
        <v>10.531985000000001</v>
      </c>
    </row>
    <row r="822" spans="1:9" x14ac:dyDescent="0.25">
      <c r="A822">
        <v>821</v>
      </c>
      <c r="B822">
        <v>40.027709999999999</v>
      </c>
      <c r="C822">
        <v>10.531985000000001</v>
      </c>
    </row>
    <row r="823" spans="1:9" x14ac:dyDescent="0.25">
      <c r="A823">
        <v>822</v>
      </c>
      <c r="B823">
        <v>40.027709999999999</v>
      </c>
      <c r="C823">
        <v>10.531985000000001</v>
      </c>
    </row>
    <row r="824" spans="1:9" x14ac:dyDescent="0.25">
      <c r="A824">
        <v>823</v>
      </c>
      <c r="B824">
        <v>40.027709999999999</v>
      </c>
      <c r="C824">
        <v>10.531985000000001</v>
      </c>
    </row>
    <row r="825" spans="1:9" x14ac:dyDescent="0.25">
      <c r="A825">
        <v>824</v>
      </c>
      <c r="B825">
        <v>40.027709999999999</v>
      </c>
      <c r="C825">
        <v>10.531985000000001</v>
      </c>
    </row>
    <row r="826" spans="1:9" x14ac:dyDescent="0.25">
      <c r="A826">
        <v>825</v>
      </c>
      <c r="B826">
        <v>40.027709999999999</v>
      </c>
      <c r="C826">
        <v>10.531985000000001</v>
      </c>
    </row>
    <row r="827" spans="1:9" x14ac:dyDescent="0.25">
      <c r="A827">
        <v>826</v>
      </c>
      <c r="B827">
        <v>40.027709999999999</v>
      </c>
      <c r="C827">
        <v>10.531985000000001</v>
      </c>
      <c r="H827">
        <v>31.529970000000006</v>
      </c>
      <c r="I827">
        <v>8.3014799999999997</v>
      </c>
    </row>
    <row r="828" spans="1:9" x14ac:dyDescent="0.25">
      <c r="A828">
        <v>827</v>
      </c>
      <c r="B828">
        <v>40.027709999999999</v>
      </c>
      <c r="C828">
        <v>10.531985000000001</v>
      </c>
      <c r="H828">
        <v>31.600892999999999</v>
      </c>
      <c r="I828">
        <v>8.1635419999999996</v>
      </c>
    </row>
    <row r="829" spans="1:9" x14ac:dyDescent="0.25">
      <c r="A829">
        <v>828</v>
      </c>
      <c r="B829">
        <v>40.027709999999999</v>
      </c>
      <c r="C829">
        <v>10.531985000000001</v>
      </c>
      <c r="H829">
        <v>31.600892999999999</v>
      </c>
      <c r="I829">
        <v>8.1635419999999996</v>
      </c>
    </row>
    <row r="830" spans="1:9" x14ac:dyDescent="0.25">
      <c r="A830">
        <v>829</v>
      </c>
      <c r="B830">
        <v>40.027709999999999</v>
      </c>
      <c r="C830">
        <v>10.531985000000001</v>
      </c>
      <c r="D830">
        <v>48.274307</v>
      </c>
      <c r="E830">
        <v>7.105855</v>
      </c>
      <c r="H830">
        <v>31.600892999999999</v>
      </c>
      <c r="I830">
        <v>8.1635419999999996</v>
      </c>
    </row>
    <row r="831" spans="1:9" x14ac:dyDescent="0.25">
      <c r="A831">
        <v>830</v>
      </c>
      <c r="B831">
        <v>40.027709999999999</v>
      </c>
      <c r="C831">
        <v>10.531985000000001</v>
      </c>
      <c r="D831">
        <v>48.303153999999999</v>
      </c>
      <c r="E831">
        <v>7.1556870000000004</v>
      </c>
      <c r="H831">
        <v>31.600892999999999</v>
      </c>
      <c r="I831">
        <v>8.1635419999999996</v>
      </c>
    </row>
    <row r="832" spans="1:9" x14ac:dyDescent="0.25">
      <c r="A832">
        <v>831</v>
      </c>
      <c r="B832">
        <v>40.030003000000001</v>
      </c>
      <c r="C832">
        <v>10.609208000000001</v>
      </c>
      <c r="D832">
        <v>48.303153999999999</v>
      </c>
      <c r="E832">
        <v>7.1556870000000004</v>
      </c>
      <c r="H832">
        <v>31.600892999999999</v>
      </c>
      <c r="I832">
        <v>8.1635419999999996</v>
      </c>
    </row>
    <row r="833" spans="1:9" x14ac:dyDescent="0.25">
      <c r="A833">
        <v>832</v>
      </c>
      <c r="D833">
        <v>48.303153999999999</v>
      </c>
      <c r="E833">
        <v>7.1556870000000004</v>
      </c>
      <c r="H833">
        <v>31.600892999999999</v>
      </c>
      <c r="I833">
        <v>8.1635419999999996</v>
      </c>
    </row>
    <row r="834" spans="1:9" x14ac:dyDescent="0.25">
      <c r="A834">
        <v>833</v>
      </c>
      <c r="D834">
        <v>48.303153999999999</v>
      </c>
      <c r="E834">
        <v>7.1556870000000004</v>
      </c>
      <c r="H834">
        <v>31.600892999999999</v>
      </c>
      <c r="I834">
        <v>8.1635419999999996</v>
      </c>
    </row>
    <row r="835" spans="1:9" x14ac:dyDescent="0.25">
      <c r="A835">
        <v>834</v>
      </c>
      <c r="D835">
        <v>48.303153999999999</v>
      </c>
      <c r="E835">
        <v>7.1556870000000004</v>
      </c>
      <c r="H835">
        <v>31.600892999999999</v>
      </c>
      <c r="I835">
        <v>8.1635419999999996</v>
      </c>
    </row>
    <row r="836" spans="1:9" x14ac:dyDescent="0.25">
      <c r="A836">
        <v>835</v>
      </c>
      <c r="D836">
        <v>48.303153999999999</v>
      </c>
      <c r="E836">
        <v>7.1556870000000004</v>
      </c>
      <c r="H836">
        <v>31.600892999999999</v>
      </c>
      <c r="I836">
        <v>8.1635419999999996</v>
      </c>
    </row>
    <row r="837" spans="1:9" x14ac:dyDescent="0.25">
      <c r="A837">
        <v>836</v>
      </c>
      <c r="D837">
        <v>48.303153999999999</v>
      </c>
      <c r="E837">
        <v>7.1556870000000004</v>
      </c>
      <c r="H837">
        <v>31.600892999999999</v>
      </c>
      <c r="I837">
        <v>8.1635419999999996</v>
      </c>
    </row>
    <row r="838" spans="1:9" x14ac:dyDescent="0.25">
      <c r="A838">
        <v>837</v>
      </c>
      <c r="D838">
        <v>48.303153999999999</v>
      </c>
      <c r="E838">
        <v>7.1556870000000004</v>
      </c>
      <c r="H838">
        <v>31.600892999999999</v>
      </c>
      <c r="I838">
        <v>8.1635419999999996</v>
      </c>
    </row>
    <row r="839" spans="1:9" x14ac:dyDescent="0.25">
      <c r="A839">
        <v>838</v>
      </c>
      <c r="D839">
        <v>48.303153999999999</v>
      </c>
      <c r="E839">
        <v>7.1556870000000004</v>
      </c>
      <c r="H839">
        <v>31.600892999999999</v>
      </c>
      <c r="I839">
        <v>8.1635419999999996</v>
      </c>
    </row>
    <row r="840" spans="1:9" x14ac:dyDescent="0.25">
      <c r="A840">
        <v>839</v>
      </c>
      <c r="D840">
        <v>48.303153999999999</v>
      </c>
      <c r="E840">
        <v>7.1556870000000004</v>
      </c>
      <c r="H840">
        <v>31.600892999999999</v>
      </c>
      <c r="I840">
        <v>8.1635419999999996</v>
      </c>
    </row>
    <row r="841" spans="1:9" x14ac:dyDescent="0.25">
      <c r="A841">
        <v>840</v>
      </c>
      <c r="D841">
        <v>48.303153999999999</v>
      </c>
      <c r="E841">
        <v>7.1556870000000004</v>
      </c>
      <c r="H841">
        <v>31.600892999999999</v>
      </c>
      <c r="I841">
        <v>8.1635419999999996</v>
      </c>
    </row>
    <row r="842" spans="1:9" x14ac:dyDescent="0.25">
      <c r="A842">
        <v>841</v>
      </c>
      <c r="D842">
        <v>48.303153999999999</v>
      </c>
      <c r="E842">
        <v>7.1556870000000004</v>
      </c>
      <c r="H842">
        <v>31.600892999999999</v>
      </c>
      <c r="I842">
        <v>8.1635419999999996</v>
      </c>
    </row>
    <row r="843" spans="1:9" x14ac:dyDescent="0.25">
      <c r="A843">
        <v>842</v>
      </c>
      <c r="D843">
        <v>48.303153999999999</v>
      </c>
      <c r="E843">
        <v>7.1556870000000004</v>
      </c>
      <c r="F843">
        <v>40.577068000000004</v>
      </c>
      <c r="G843">
        <v>9.451022</v>
      </c>
      <c r="H843">
        <v>31.529970000000006</v>
      </c>
      <c r="I843">
        <v>8.3014799999999997</v>
      </c>
    </row>
    <row r="844" spans="1:9" x14ac:dyDescent="0.25">
      <c r="A844">
        <v>843</v>
      </c>
      <c r="D844">
        <v>48.303153999999999</v>
      </c>
      <c r="E844">
        <v>7.1556870000000004</v>
      </c>
      <c r="F844">
        <v>40.78463</v>
      </c>
      <c r="G844">
        <v>9.5241319999999998</v>
      </c>
      <c r="H844">
        <v>31.529970000000006</v>
      </c>
      <c r="I844">
        <v>8.3014799999999997</v>
      </c>
    </row>
    <row r="845" spans="1:9" x14ac:dyDescent="0.25">
      <c r="A845">
        <v>844</v>
      </c>
      <c r="B845">
        <v>57.438881000000002</v>
      </c>
      <c r="C845">
        <v>10.020742</v>
      </c>
      <c r="D845">
        <v>48.303153999999999</v>
      </c>
      <c r="E845">
        <v>7.1556870000000004</v>
      </c>
      <c r="F845">
        <v>40.78463</v>
      </c>
      <c r="G845">
        <v>9.5241319999999998</v>
      </c>
    </row>
    <row r="846" spans="1:9" x14ac:dyDescent="0.25">
      <c r="A846">
        <v>845</v>
      </c>
      <c r="B846">
        <v>57.486889000000005</v>
      </c>
      <c r="C846">
        <v>9.9776790000000002</v>
      </c>
      <c r="D846">
        <v>48.274307</v>
      </c>
      <c r="E846">
        <v>7.105855</v>
      </c>
      <c r="F846">
        <v>40.78463</v>
      </c>
      <c r="G846">
        <v>9.5241319999999998</v>
      </c>
    </row>
    <row r="847" spans="1:9" x14ac:dyDescent="0.25">
      <c r="A847">
        <v>846</v>
      </c>
      <c r="B847">
        <v>57.486889000000005</v>
      </c>
      <c r="C847">
        <v>9.9776790000000002</v>
      </c>
      <c r="F847">
        <v>40.78463</v>
      </c>
      <c r="G847">
        <v>9.5241319999999998</v>
      </c>
    </row>
    <row r="848" spans="1:9" x14ac:dyDescent="0.25">
      <c r="A848">
        <v>847</v>
      </c>
      <c r="B848">
        <v>57.486889000000005</v>
      </c>
      <c r="C848">
        <v>9.9776790000000002</v>
      </c>
      <c r="F848">
        <v>40.78463</v>
      </c>
      <c r="G848">
        <v>9.5241319999999998</v>
      </c>
    </row>
    <row r="849" spans="1:9" x14ac:dyDescent="0.25">
      <c r="A849">
        <v>848</v>
      </c>
      <c r="B849">
        <v>57.486889000000005</v>
      </c>
      <c r="C849">
        <v>9.9776790000000002</v>
      </c>
      <c r="F849">
        <v>40.78463</v>
      </c>
      <c r="G849">
        <v>9.5241319999999998</v>
      </c>
    </row>
    <row r="850" spans="1:9" x14ac:dyDescent="0.25">
      <c r="A850">
        <v>849</v>
      </c>
      <c r="B850">
        <v>57.486889000000005</v>
      </c>
      <c r="C850">
        <v>9.9776790000000002</v>
      </c>
      <c r="F850">
        <v>40.78463</v>
      </c>
      <c r="G850">
        <v>9.5241319999999998</v>
      </c>
    </row>
    <row r="851" spans="1:9" x14ac:dyDescent="0.25">
      <c r="A851">
        <v>850</v>
      </c>
      <c r="B851">
        <v>57.486889000000005</v>
      </c>
      <c r="C851">
        <v>9.9776790000000002</v>
      </c>
      <c r="F851">
        <v>40.78463</v>
      </c>
      <c r="G851">
        <v>9.5241319999999998</v>
      </c>
    </row>
    <row r="852" spans="1:9" x14ac:dyDescent="0.25">
      <c r="A852">
        <v>851</v>
      </c>
      <c r="B852">
        <v>57.486889000000005</v>
      </c>
      <c r="C852">
        <v>9.9776790000000002</v>
      </c>
      <c r="F852">
        <v>40.78463</v>
      </c>
      <c r="G852">
        <v>9.5241319999999998</v>
      </c>
    </row>
    <row r="853" spans="1:9" x14ac:dyDescent="0.25">
      <c r="A853">
        <v>852</v>
      </c>
      <c r="B853">
        <v>57.486889000000005</v>
      </c>
      <c r="C853">
        <v>9.9776790000000002</v>
      </c>
      <c r="F853">
        <v>40.78463</v>
      </c>
      <c r="G853">
        <v>9.5241319999999998</v>
      </c>
    </row>
    <row r="854" spans="1:9" x14ac:dyDescent="0.25">
      <c r="A854">
        <v>853</v>
      </c>
      <c r="B854">
        <v>57.486889000000005</v>
      </c>
      <c r="C854">
        <v>9.9776790000000002</v>
      </c>
      <c r="F854">
        <v>40.78463</v>
      </c>
      <c r="G854">
        <v>9.5241319999999998</v>
      </c>
    </row>
    <row r="855" spans="1:9" x14ac:dyDescent="0.25">
      <c r="A855">
        <v>854</v>
      </c>
      <c r="B855">
        <v>57.486889000000005</v>
      </c>
      <c r="C855">
        <v>9.9776790000000002</v>
      </c>
      <c r="F855">
        <v>40.78463</v>
      </c>
      <c r="G855">
        <v>9.5241319999999998</v>
      </c>
    </row>
    <row r="856" spans="1:9" x14ac:dyDescent="0.25">
      <c r="A856">
        <v>855</v>
      </c>
      <c r="B856">
        <v>57.486889000000005</v>
      </c>
      <c r="C856">
        <v>9.9776790000000002</v>
      </c>
      <c r="F856">
        <v>40.78463</v>
      </c>
      <c r="G856">
        <v>9.5241319999999998</v>
      </c>
    </row>
    <row r="857" spans="1:9" x14ac:dyDescent="0.25">
      <c r="A857">
        <v>856</v>
      </c>
      <c r="B857">
        <v>57.486889000000005</v>
      </c>
      <c r="C857">
        <v>9.9776790000000002</v>
      </c>
      <c r="F857">
        <v>40.577068000000004</v>
      </c>
      <c r="G857">
        <v>9.451022</v>
      </c>
    </row>
    <row r="858" spans="1:9" x14ac:dyDescent="0.25">
      <c r="A858">
        <v>857</v>
      </c>
      <c r="B858">
        <v>57.486889000000005</v>
      </c>
      <c r="C858">
        <v>9.9776790000000002</v>
      </c>
      <c r="H858">
        <v>51.187580000000004</v>
      </c>
      <c r="I858">
        <v>7.7247820000000003</v>
      </c>
    </row>
    <row r="859" spans="1:9" x14ac:dyDescent="0.25">
      <c r="A859">
        <v>858</v>
      </c>
      <c r="B859">
        <v>57.486889000000005</v>
      </c>
      <c r="C859">
        <v>9.9776790000000002</v>
      </c>
      <c r="H859">
        <v>51.280319000000006</v>
      </c>
      <c r="I859">
        <v>7.5588280000000001</v>
      </c>
    </row>
    <row r="860" spans="1:9" x14ac:dyDescent="0.25">
      <c r="A860">
        <v>859</v>
      </c>
      <c r="B860">
        <v>57.438881000000002</v>
      </c>
      <c r="C860">
        <v>10.020742</v>
      </c>
      <c r="D860">
        <v>65.898921999999999</v>
      </c>
      <c r="E860">
        <v>8.0862660000000002</v>
      </c>
      <c r="H860">
        <v>51.280319000000006</v>
      </c>
      <c r="I860">
        <v>7.5588280000000001</v>
      </c>
    </row>
    <row r="861" spans="1:9" x14ac:dyDescent="0.25">
      <c r="A861">
        <v>860</v>
      </c>
      <c r="D861">
        <v>66.014679000000001</v>
      </c>
      <c r="E861">
        <v>8.1131349999999998</v>
      </c>
      <c r="H861">
        <v>51.280319000000006</v>
      </c>
      <c r="I861">
        <v>7.5588280000000001</v>
      </c>
    </row>
    <row r="862" spans="1:9" x14ac:dyDescent="0.25">
      <c r="A862">
        <v>861</v>
      </c>
      <c r="D862">
        <v>66.014679000000001</v>
      </c>
      <c r="E862">
        <v>8.1131349999999998</v>
      </c>
      <c r="H862">
        <v>51.280319000000006</v>
      </c>
      <c r="I862">
        <v>7.5588280000000001</v>
      </c>
    </row>
    <row r="863" spans="1:9" x14ac:dyDescent="0.25">
      <c r="A863">
        <v>862</v>
      </c>
      <c r="D863">
        <v>66.014679000000001</v>
      </c>
      <c r="E863">
        <v>8.1131349999999998</v>
      </c>
      <c r="H863">
        <v>51.280319000000006</v>
      </c>
      <c r="I863">
        <v>7.5588280000000001</v>
      </c>
    </row>
    <row r="864" spans="1:9" x14ac:dyDescent="0.25">
      <c r="A864">
        <v>863</v>
      </c>
      <c r="D864">
        <v>66.014679000000001</v>
      </c>
      <c r="E864">
        <v>8.1131349999999998</v>
      </c>
      <c r="H864">
        <v>51.280319000000006</v>
      </c>
      <c r="I864">
        <v>7.5588280000000001</v>
      </c>
    </row>
    <row r="865" spans="1:9" x14ac:dyDescent="0.25">
      <c r="A865">
        <v>864</v>
      </c>
      <c r="D865">
        <v>66.014679000000001</v>
      </c>
      <c r="E865">
        <v>8.1131349999999998</v>
      </c>
      <c r="H865">
        <v>51.280319000000006</v>
      </c>
      <c r="I865">
        <v>7.5588280000000001</v>
      </c>
    </row>
    <row r="866" spans="1:9" x14ac:dyDescent="0.25">
      <c r="A866">
        <v>865</v>
      </c>
      <c r="D866">
        <v>66.014679000000001</v>
      </c>
      <c r="E866">
        <v>8.1131349999999998</v>
      </c>
      <c r="H866">
        <v>51.280319000000006</v>
      </c>
      <c r="I866">
        <v>7.5588280000000001</v>
      </c>
    </row>
    <row r="867" spans="1:9" x14ac:dyDescent="0.25">
      <c r="A867">
        <v>866</v>
      </c>
      <c r="D867">
        <v>66.014679000000001</v>
      </c>
      <c r="E867">
        <v>8.1131349999999998</v>
      </c>
      <c r="H867">
        <v>51.280319000000006</v>
      </c>
      <c r="I867">
        <v>7.5588280000000001</v>
      </c>
    </row>
    <row r="868" spans="1:9" x14ac:dyDescent="0.25">
      <c r="A868">
        <v>867</v>
      </c>
      <c r="D868">
        <v>66.014679000000001</v>
      </c>
      <c r="E868">
        <v>8.1131349999999998</v>
      </c>
      <c r="H868">
        <v>51.280319000000006</v>
      </c>
      <c r="I868">
        <v>7.5588280000000001</v>
      </c>
    </row>
    <row r="869" spans="1:9" x14ac:dyDescent="0.25">
      <c r="A869">
        <v>868</v>
      </c>
      <c r="D869">
        <v>66.014679000000001</v>
      </c>
      <c r="E869">
        <v>8.1131349999999998</v>
      </c>
      <c r="H869">
        <v>51.280319000000006</v>
      </c>
      <c r="I869">
        <v>7.5588280000000001</v>
      </c>
    </row>
    <row r="870" spans="1:9" x14ac:dyDescent="0.25">
      <c r="A870">
        <v>869</v>
      </c>
      <c r="D870">
        <v>66.014679000000001</v>
      </c>
      <c r="E870">
        <v>8.1131349999999998</v>
      </c>
      <c r="H870">
        <v>51.280319000000006</v>
      </c>
      <c r="I870">
        <v>7.5588280000000001</v>
      </c>
    </row>
    <row r="871" spans="1:9" x14ac:dyDescent="0.25">
      <c r="A871">
        <v>870</v>
      </c>
      <c r="D871">
        <v>66.014679000000001</v>
      </c>
      <c r="E871">
        <v>8.1131349999999998</v>
      </c>
      <c r="H871">
        <v>51.280319000000006</v>
      </c>
      <c r="I871">
        <v>7.5588280000000001</v>
      </c>
    </row>
    <row r="872" spans="1:9" x14ac:dyDescent="0.25">
      <c r="A872">
        <v>871</v>
      </c>
      <c r="D872">
        <v>66.014679000000001</v>
      </c>
      <c r="E872">
        <v>8.1131349999999998</v>
      </c>
      <c r="H872">
        <v>51.280319000000006</v>
      </c>
      <c r="I872">
        <v>7.5588280000000001</v>
      </c>
    </row>
    <row r="873" spans="1:9" x14ac:dyDescent="0.25">
      <c r="A873">
        <v>872</v>
      </c>
      <c r="D873">
        <v>66.014679000000001</v>
      </c>
      <c r="E873">
        <v>8.1131349999999998</v>
      </c>
      <c r="F873">
        <v>60.058468000000005</v>
      </c>
      <c r="G873">
        <v>9.5551659999999998</v>
      </c>
      <c r="H873">
        <v>51.187580000000004</v>
      </c>
      <c r="I873">
        <v>7.7247820000000003</v>
      </c>
    </row>
    <row r="874" spans="1:9" x14ac:dyDescent="0.25">
      <c r="A874">
        <v>873</v>
      </c>
      <c r="B874">
        <v>74.221224000000007</v>
      </c>
      <c r="C874">
        <v>10.626939</v>
      </c>
      <c r="D874">
        <v>65.898921999999999</v>
      </c>
      <c r="E874">
        <v>8.0862660000000002</v>
      </c>
      <c r="F874">
        <v>60.161308000000005</v>
      </c>
      <c r="G874">
        <v>9.624943</v>
      </c>
      <c r="H874">
        <v>51.187580000000004</v>
      </c>
      <c r="I874">
        <v>7.7247820000000003</v>
      </c>
    </row>
    <row r="875" spans="1:9" x14ac:dyDescent="0.25">
      <c r="A875">
        <v>874</v>
      </c>
      <c r="B875">
        <v>74.267704000000009</v>
      </c>
      <c r="C875">
        <v>10.664898000000001</v>
      </c>
      <c r="F875">
        <v>60.161308000000005</v>
      </c>
      <c r="G875">
        <v>9.624943</v>
      </c>
    </row>
    <row r="876" spans="1:9" x14ac:dyDescent="0.25">
      <c r="A876">
        <v>875</v>
      </c>
      <c r="B876">
        <v>74.267704000000009</v>
      </c>
      <c r="C876">
        <v>10.664898000000001</v>
      </c>
      <c r="F876">
        <v>60.161308000000005</v>
      </c>
      <c r="G876">
        <v>9.624943</v>
      </c>
    </row>
    <row r="877" spans="1:9" x14ac:dyDescent="0.25">
      <c r="A877">
        <v>876</v>
      </c>
      <c r="B877">
        <v>74.267704000000009</v>
      </c>
      <c r="C877">
        <v>10.664898000000001</v>
      </c>
      <c r="F877">
        <v>60.161308000000005</v>
      </c>
      <c r="G877">
        <v>9.624943</v>
      </c>
    </row>
    <row r="878" spans="1:9" x14ac:dyDescent="0.25">
      <c r="A878">
        <v>877</v>
      </c>
      <c r="B878">
        <v>74.267704000000009</v>
      </c>
      <c r="C878">
        <v>10.664898000000001</v>
      </c>
      <c r="F878">
        <v>60.161308000000005</v>
      </c>
      <c r="G878">
        <v>9.624943</v>
      </c>
    </row>
    <row r="879" spans="1:9" x14ac:dyDescent="0.25">
      <c r="A879">
        <v>878</v>
      </c>
      <c r="B879">
        <v>74.267704000000009</v>
      </c>
      <c r="C879">
        <v>10.664898000000001</v>
      </c>
      <c r="F879">
        <v>60.161308000000005</v>
      </c>
      <c r="G879">
        <v>9.624943</v>
      </c>
    </row>
    <row r="880" spans="1:9" x14ac:dyDescent="0.25">
      <c r="A880">
        <v>879</v>
      </c>
      <c r="B880">
        <v>74.267704000000009</v>
      </c>
      <c r="C880">
        <v>10.664898000000001</v>
      </c>
      <c r="F880">
        <v>60.161308000000005</v>
      </c>
      <c r="G880">
        <v>9.624943</v>
      </c>
    </row>
    <row r="881" spans="1:9" x14ac:dyDescent="0.25">
      <c r="A881">
        <v>880</v>
      </c>
      <c r="B881">
        <v>74.267704000000009</v>
      </c>
      <c r="C881">
        <v>10.664898000000001</v>
      </c>
      <c r="F881">
        <v>60.161308000000005</v>
      </c>
      <c r="G881">
        <v>9.624943</v>
      </c>
    </row>
    <row r="882" spans="1:9" x14ac:dyDescent="0.25">
      <c r="A882">
        <v>881</v>
      </c>
      <c r="B882">
        <v>74.267704000000009</v>
      </c>
      <c r="C882">
        <v>10.664898000000001</v>
      </c>
      <c r="F882">
        <v>60.161308000000005</v>
      </c>
      <c r="G882">
        <v>9.624943</v>
      </c>
    </row>
    <row r="883" spans="1:9" x14ac:dyDescent="0.25">
      <c r="A883">
        <v>882</v>
      </c>
      <c r="B883">
        <v>74.267704000000009</v>
      </c>
      <c r="C883">
        <v>10.664898000000001</v>
      </c>
      <c r="F883">
        <v>60.161308000000005</v>
      </c>
      <c r="G883">
        <v>9.624943</v>
      </c>
    </row>
    <row r="884" spans="1:9" x14ac:dyDescent="0.25">
      <c r="A884">
        <v>883</v>
      </c>
      <c r="B884">
        <v>74.267704000000009</v>
      </c>
      <c r="C884">
        <v>10.664898000000001</v>
      </c>
      <c r="F884">
        <v>60.161308000000005</v>
      </c>
      <c r="G884">
        <v>9.624943</v>
      </c>
    </row>
    <row r="885" spans="1:9" x14ac:dyDescent="0.25">
      <c r="A885">
        <v>884</v>
      </c>
      <c r="B885">
        <v>74.267704000000009</v>
      </c>
      <c r="C885">
        <v>10.664898000000001</v>
      </c>
      <c r="F885">
        <v>60.161308000000005</v>
      </c>
      <c r="G885">
        <v>9.624943</v>
      </c>
    </row>
    <row r="886" spans="1:9" x14ac:dyDescent="0.25">
      <c r="A886">
        <v>885</v>
      </c>
      <c r="B886">
        <v>74.267704000000009</v>
      </c>
      <c r="C886">
        <v>10.664898000000001</v>
      </c>
      <c r="F886">
        <v>60.058468000000005</v>
      </c>
      <c r="G886">
        <v>9.5551659999999998</v>
      </c>
    </row>
    <row r="887" spans="1:9" x14ac:dyDescent="0.25">
      <c r="A887">
        <v>886</v>
      </c>
      <c r="B887">
        <v>74.267704000000009</v>
      </c>
      <c r="C887">
        <v>10.664898000000001</v>
      </c>
      <c r="F887">
        <v>60.058468000000005</v>
      </c>
      <c r="G887">
        <v>9.5551659999999998</v>
      </c>
      <c r="H887">
        <v>71.162193000000002</v>
      </c>
      <c r="I887">
        <v>8.3666319999999992</v>
      </c>
    </row>
    <row r="888" spans="1:9" x14ac:dyDescent="0.25">
      <c r="A888">
        <v>887</v>
      </c>
      <c r="B888">
        <v>74.267704000000009</v>
      </c>
      <c r="C888">
        <v>10.664898000000001</v>
      </c>
      <c r="H888">
        <v>71.301275000000004</v>
      </c>
      <c r="I888">
        <v>8.1961739999999992</v>
      </c>
    </row>
    <row r="889" spans="1:9" x14ac:dyDescent="0.25">
      <c r="A889">
        <v>888</v>
      </c>
      <c r="B889">
        <v>74.221224000000007</v>
      </c>
      <c r="C889">
        <v>10.626939</v>
      </c>
      <c r="D889">
        <v>81.402348000000003</v>
      </c>
      <c r="E889">
        <v>9.2973990000000004</v>
      </c>
      <c r="H889">
        <v>71.301275000000004</v>
      </c>
      <c r="I889">
        <v>8.1961739999999992</v>
      </c>
    </row>
    <row r="890" spans="1:9" x14ac:dyDescent="0.25">
      <c r="A890">
        <v>889</v>
      </c>
      <c r="D890">
        <v>81.436683000000002</v>
      </c>
      <c r="E890">
        <v>9.3317859999999992</v>
      </c>
      <c r="H890">
        <v>71.301275000000004</v>
      </c>
      <c r="I890">
        <v>8.1961739999999992</v>
      </c>
    </row>
    <row r="891" spans="1:9" x14ac:dyDescent="0.25">
      <c r="A891">
        <v>890</v>
      </c>
      <c r="D891">
        <v>81.436683000000002</v>
      </c>
      <c r="E891">
        <v>9.3317859999999992</v>
      </c>
      <c r="H891">
        <v>71.301275000000004</v>
      </c>
      <c r="I891">
        <v>8.1961739999999992</v>
      </c>
    </row>
    <row r="892" spans="1:9" x14ac:dyDescent="0.25">
      <c r="A892">
        <v>891</v>
      </c>
      <c r="D892">
        <v>81.436683000000002</v>
      </c>
      <c r="E892">
        <v>9.3317859999999992</v>
      </c>
      <c r="H892">
        <v>71.301275000000004</v>
      </c>
      <c r="I892">
        <v>8.1961739999999992</v>
      </c>
    </row>
    <row r="893" spans="1:9" x14ac:dyDescent="0.25">
      <c r="A893">
        <v>892</v>
      </c>
      <c r="D893">
        <v>81.436683000000002</v>
      </c>
      <c r="E893">
        <v>9.3317859999999992</v>
      </c>
      <c r="H893">
        <v>71.301275000000004</v>
      </c>
      <c r="I893">
        <v>8.1961739999999992</v>
      </c>
    </row>
    <row r="894" spans="1:9" x14ac:dyDescent="0.25">
      <c r="A894">
        <v>893</v>
      </c>
      <c r="D894">
        <v>81.436683000000002</v>
      </c>
      <c r="E894">
        <v>9.3317859999999992</v>
      </c>
      <c r="H894">
        <v>71.301275000000004</v>
      </c>
      <c r="I894">
        <v>8.1961739999999992</v>
      </c>
    </row>
    <row r="895" spans="1:9" x14ac:dyDescent="0.25">
      <c r="A895">
        <v>894</v>
      </c>
      <c r="D895">
        <v>81.436683000000002</v>
      </c>
      <c r="E895">
        <v>9.3317859999999992</v>
      </c>
      <c r="H895">
        <v>71.301275000000004</v>
      </c>
      <c r="I895">
        <v>8.1961739999999992</v>
      </c>
    </row>
    <row r="896" spans="1:9" x14ac:dyDescent="0.25">
      <c r="A896">
        <v>895</v>
      </c>
      <c r="D896">
        <v>81.436683000000002</v>
      </c>
      <c r="E896">
        <v>9.3317859999999992</v>
      </c>
      <c r="H896">
        <v>71.301275000000004</v>
      </c>
      <c r="I896">
        <v>8.1961739999999992</v>
      </c>
    </row>
    <row r="897" spans="1:9" x14ac:dyDescent="0.25">
      <c r="A897">
        <v>896</v>
      </c>
      <c r="D897">
        <v>81.436683000000002</v>
      </c>
      <c r="E897">
        <v>9.3317859999999992</v>
      </c>
      <c r="H897">
        <v>71.301275000000004</v>
      </c>
      <c r="I897">
        <v>8.1961739999999992</v>
      </c>
    </row>
    <row r="898" spans="1:9" x14ac:dyDescent="0.25">
      <c r="A898">
        <v>897</v>
      </c>
      <c r="D898">
        <v>81.436683000000002</v>
      </c>
      <c r="E898">
        <v>9.3317859999999992</v>
      </c>
      <c r="H898">
        <v>71.301275000000004</v>
      </c>
      <c r="I898">
        <v>8.1961739999999992</v>
      </c>
    </row>
    <row r="899" spans="1:9" x14ac:dyDescent="0.25">
      <c r="A899">
        <v>898</v>
      </c>
      <c r="D899">
        <v>81.436683000000002</v>
      </c>
      <c r="E899">
        <v>9.3317859999999992</v>
      </c>
      <c r="H899">
        <v>71.301275000000004</v>
      </c>
      <c r="I899">
        <v>8.1961739999999992</v>
      </c>
    </row>
    <row r="900" spans="1:9" x14ac:dyDescent="0.25">
      <c r="A900">
        <v>899</v>
      </c>
      <c r="D900">
        <v>81.436683000000002</v>
      </c>
      <c r="E900">
        <v>9.3317859999999992</v>
      </c>
      <c r="H900">
        <v>71.301275000000004</v>
      </c>
      <c r="I900">
        <v>8.1961739999999992</v>
      </c>
    </row>
    <row r="901" spans="1:9" x14ac:dyDescent="0.25">
      <c r="A901">
        <v>900</v>
      </c>
      <c r="D901">
        <v>81.436683000000002</v>
      </c>
      <c r="E901">
        <v>9.3317859999999992</v>
      </c>
      <c r="H901">
        <v>71.301275000000004</v>
      </c>
      <c r="I901">
        <v>8.1961739999999992</v>
      </c>
    </row>
    <row r="902" spans="1:9" x14ac:dyDescent="0.25">
      <c r="A902">
        <v>901</v>
      </c>
      <c r="D902">
        <v>81.402348000000003</v>
      </c>
      <c r="E902">
        <v>9.2973990000000004</v>
      </c>
      <c r="F902">
        <v>77.739643000000001</v>
      </c>
      <c r="G902">
        <v>10.623367</v>
      </c>
      <c r="H902">
        <v>71.301275000000004</v>
      </c>
      <c r="I902">
        <v>8.1961739999999992</v>
      </c>
    </row>
    <row r="903" spans="1:9" x14ac:dyDescent="0.25">
      <c r="A903">
        <v>902</v>
      </c>
      <c r="B903">
        <v>89.970205000000007</v>
      </c>
      <c r="C903">
        <v>10.329643000000001</v>
      </c>
      <c r="D903">
        <v>81.402348000000003</v>
      </c>
      <c r="E903">
        <v>9.2973990000000004</v>
      </c>
      <c r="F903">
        <v>77.926377000000002</v>
      </c>
      <c r="G903">
        <v>10.714286</v>
      </c>
      <c r="H903">
        <v>71.162193000000002</v>
      </c>
      <c r="I903">
        <v>8.3666319999999992</v>
      </c>
    </row>
    <row r="904" spans="1:9" x14ac:dyDescent="0.25">
      <c r="A904">
        <v>903</v>
      </c>
      <c r="B904">
        <v>90.039440000000013</v>
      </c>
      <c r="C904">
        <v>10.269897</v>
      </c>
      <c r="F904">
        <v>77.926377000000002</v>
      </c>
      <c r="G904">
        <v>10.714286</v>
      </c>
    </row>
    <row r="905" spans="1:9" x14ac:dyDescent="0.25">
      <c r="A905">
        <v>904</v>
      </c>
      <c r="B905">
        <v>90.039440000000013</v>
      </c>
      <c r="C905">
        <v>10.269897</v>
      </c>
      <c r="F905">
        <v>77.926377000000002</v>
      </c>
      <c r="G905">
        <v>10.714286</v>
      </c>
    </row>
    <row r="906" spans="1:9" x14ac:dyDescent="0.25">
      <c r="A906">
        <v>905</v>
      </c>
      <c r="B906">
        <v>90.039440000000013</v>
      </c>
      <c r="C906">
        <v>10.269897</v>
      </c>
      <c r="F906">
        <v>77.926377000000002</v>
      </c>
      <c r="G906">
        <v>10.714286</v>
      </c>
    </row>
    <row r="907" spans="1:9" x14ac:dyDescent="0.25">
      <c r="A907">
        <v>906</v>
      </c>
      <c r="B907">
        <v>90.039440000000013</v>
      </c>
      <c r="C907">
        <v>10.269897</v>
      </c>
      <c r="F907">
        <v>77.926377000000002</v>
      </c>
      <c r="G907">
        <v>10.714286</v>
      </c>
    </row>
    <row r="908" spans="1:9" x14ac:dyDescent="0.25">
      <c r="A908">
        <v>907</v>
      </c>
      <c r="B908">
        <v>90.039440000000013</v>
      </c>
      <c r="C908">
        <v>10.269897</v>
      </c>
      <c r="F908">
        <v>77.926377000000002</v>
      </c>
      <c r="G908">
        <v>10.714286</v>
      </c>
    </row>
    <row r="909" spans="1:9" x14ac:dyDescent="0.25">
      <c r="A909">
        <v>908</v>
      </c>
      <c r="B909">
        <v>90.039440000000013</v>
      </c>
      <c r="C909">
        <v>10.269897</v>
      </c>
      <c r="F909">
        <v>77.926377000000002</v>
      </c>
      <c r="G909">
        <v>10.714286</v>
      </c>
    </row>
    <row r="910" spans="1:9" x14ac:dyDescent="0.25">
      <c r="A910">
        <v>909</v>
      </c>
      <c r="B910">
        <v>90.039440000000013</v>
      </c>
      <c r="C910">
        <v>10.269897</v>
      </c>
      <c r="F910">
        <v>77.926377000000002</v>
      </c>
      <c r="G910">
        <v>10.714286</v>
      </c>
    </row>
    <row r="911" spans="1:9" x14ac:dyDescent="0.25">
      <c r="A911">
        <v>910</v>
      </c>
      <c r="B911">
        <v>90.039440000000013</v>
      </c>
      <c r="C911">
        <v>10.269897</v>
      </c>
      <c r="F911">
        <v>77.926377000000002</v>
      </c>
      <c r="G911">
        <v>10.714286</v>
      </c>
    </row>
    <row r="912" spans="1:9" x14ac:dyDescent="0.25">
      <c r="A912">
        <v>911</v>
      </c>
      <c r="B912">
        <v>90.039440000000013</v>
      </c>
      <c r="C912">
        <v>10.269897</v>
      </c>
      <c r="F912">
        <v>77.926377000000002</v>
      </c>
      <c r="G912">
        <v>10.714286</v>
      </c>
    </row>
    <row r="913" spans="1:9" x14ac:dyDescent="0.25">
      <c r="A913">
        <v>912</v>
      </c>
      <c r="B913">
        <v>90.039440000000013</v>
      </c>
      <c r="C913">
        <v>10.269897</v>
      </c>
      <c r="F913">
        <v>77.926377000000002</v>
      </c>
      <c r="G913">
        <v>10.714286</v>
      </c>
    </row>
    <row r="914" spans="1:9" x14ac:dyDescent="0.25">
      <c r="A914">
        <v>913</v>
      </c>
      <c r="B914">
        <v>90.039440000000013</v>
      </c>
      <c r="C914">
        <v>10.269897</v>
      </c>
      <c r="F914">
        <v>77.926377000000002</v>
      </c>
      <c r="G914">
        <v>10.714286</v>
      </c>
    </row>
    <row r="915" spans="1:9" x14ac:dyDescent="0.25">
      <c r="A915">
        <v>914</v>
      </c>
      <c r="B915">
        <v>90.039440000000013</v>
      </c>
      <c r="C915">
        <v>10.269897</v>
      </c>
      <c r="F915">
        <v>77.926377000000002</v>
      </c>
      <c r="G915">
        <v>10.714286</v>
      </c>
    </row>
    <row r="916" spans="1:9" x14ac:dyDescent="0.25">
      <c r="A916">
        <v>915</v>
      </c>
      <c r="B916">
        <v>90.039440000000013</v>
      </c>
      <c r="C916">
        <v>10.269897</v>
      </c>
      <c r="D916">
        <v>98.397961000000009</v>
      </c>
      <c r="E916">
        <v>8.6857150000000001</v>
      </c>
      <c r="F916">
        <v>77.739643000000001</v>
      </c>
      <c r="G916">
        <v>10.623367</v>
      </c>
    </row>
    <row r="917" spans="1:9" x14ac:dyDescent="0.25">
      <c r="A917">
        <v>916</v>
      </c>
      <c r="B917">
        <v>89.970205000000007</v>
      </c>
      <c r="C917">
        <v>10.329643000000001</v>
      </c>
      <c r="D917">
        <v>98.444389000000001</v>
      </c>
      <c r="E917">
        <v>8.7392850000000006</v>
      </c>
    </row>
    <row r="918" spans="1:9" x14ac:dyDescent="0.25">
      <c r="A918">
        <v>917</v>
      </c>
      <c r="D918">
        <v>98.444389000000001</v>
      </c>
      <c r="E918">
        <v>8.7392850000000006</v>
      </c>
    </row>
    <row r="919" spans="1:9" x14ac:dyDescent="0.25">
      <c r="A919">
        <v>918</v>
      </c>
      <c r="D919">
        <v>98.444389000000001</v>
      </c>
      <c r="E919">
        <v>8.7392850000000006</v>
      </c>
      <c r="H919">
        <v>87.105051000000003</v>
      </c>
      <c r="I919">
        <v>8.8461730000000003</v>
      </c>
    </row>
    <row r="920" spans="1:9" x14ac:dyDescent="0.25">
      <c r="A920">
        <v>919</v>
      </c>
      <c r="D920">
        <v>98.444389000000001</v>
      </c>
      <c r="E920">
        <v>8.7392850000000006</v>
      </c>
      <c r="H920">
        <v>87.221277000000001</v>
      </c>
      <c r="I920">
        <v>8.7392850000000006</v>
      </c>
    </row>
    <row r="921" spans="1:9" x14ac:dyDescent="0.25">
      <c r="A921">
        <v>920</v>
      </c>
      <c r="D921">
        <v>98.444389000000001</v>
      </c>
      <c r="E921">
        <v>8.7392850000000006</v>
      </c>
      <c r="H921">
        <v>87.221277000000001</v>
      </c>
      <c r="I921">
        <v>8.7392850000000006</v>
      </c>
    </row>
    <row r="922" spans="1:9" x14ac:dyDescent="0.25">
      <c r="A922">
        <v>921</v>
      </c>
      <c r="D922">
        <v>98.444389000000001</v>
      </c>
      <c r="E922">
        <v>8.7392850000000006</v>
      </c>
      <c r="H922">
        <v>87.221277000000001</v>
      </c>
      <c r="I922">
        <v>8.7392850000000006</v>
      </c>
    </row>
    <row r="923" spans="1:9" x14ac:dyDescent="0.25">
      <c r="A923">
        <v>922</v>
      </c>
      <c r="D923">
        <v>98.444389000000001</v>
      </c>
      <c r="E923">
        <v>8.7392850000000006</v>
      </c>
      <c r="H923">
        <v>87.221277000000001</v>
      </c>
      <c r="I923">
        <v>8.7392850000000006</v>
      </c>
    </row>
    <row r="924" spans="1:9" x14ac:dyDescent="0.25">
      <c r="A924">
        <v>923</v>
      </c>
      <c r="D924">
        <v>98.444389000000001</v>
      </c>
      <c r="E924">
        <v>8.7392850000000006</v>
      </c>
      <c r="H924">
        <v>87.221277000000001</v>
      </c>
      <c r="I924">
        <v>8.7392850000000006</v>
      </c>
    </row>
    <row r="925" spans="1:9" x14ac:dyDescent="0.25">
      <c r="A925">
        <v>924</v>
      </c>
      <c r="D925">
        <v>98.444389000000001</v>
      </c>
      <c r="E925">
        <v>8.7392850000000006</v>
      </c>
      <c r="H925">
        <v>87.221277000000001</v>
      </c>
      <c r="I925">
        <v>8.7392850000000006</v>
      </c>
    </row>
    <row r="926" spans="1:9" x14ac:dyDescent="0.25">
      <c r="A926">
        <v>925</v>
      </c>
      <c r="D926">
        <v>98.444389000000001</v>
      </c>
      <c r="E926">
        <v>8.7392850000000006</v>
      </c>
      <c r="H926">
        <v>87.221277000000001</v>
      </c>
      <c r="I926">
        <v>8.7392850000000006</v>
      </c>
    </row>
    <row r="927" spans="1:9" x14ac:dyDescent="0.25">
      <c r="A927">
        <v>926</v>
      </c>
      <c r="D927">
        <v>98.444389000000001</v>
      </c>
      <c r="E927">
        <v>8.7392850000000006</v>
      </c>
      <c r="H927">
        <v>87.221277000000001</v>
      </c>
      <c r="I927">
        <v>8.7392850000000006</v>
      </c>
    </row>
    <row r="928" spans="1:9" x14ac:dyDescent="0.25">
      <c r="A928">
        <v>927</v>
      </c>
      <c r="D928">
        <v>98.444389000000001</v>
      </c>
      <c r="E928">
        <v>8.7392850000000006</v>
      </c>
      <c r="H928">
        <v>87.221277000000001</v>
      </c>
      <c r="I928">
        <v>8.7392850000000006</v>
      </c>
    </row>
    <row r="929" spans="1:9" x14ac:dyDescent="0.25">
      <c r="A929">
        <v>928</v>
      </c>
      <c r="D929">
        <v>98.444389000000001</v>
      </c>
      <c r="E929">
        <v>8.7392850000000006</v>
      </c>
      <c r="H929">
        <v>87.221277000000001</v>
      </c>
      <c r="I929">
        <v>8.7392850000000006</v>
      </c>
    </row>
    <row r="930" spans="1:9" x14ac:dyDescent="0.25">
      <c r="A930">
        <v>929</v>
      </c>
      <c r="D930">
        <v>98.397961000000009</v>
      </c>
      <c r="E930">
        <v>8.6857150000000001</v>
      </c>
      <c r="H930">
        <v>87.221277000000001</v>
      </c>
      <c r="I930">
        <v>8.7392850000000006</v>
      </c>
    </row>
    <row r="931" spans="1:9" x14ac:dyDescent="0.25">
      <c r="A931">
        <v>930</v>
      </c>
      <c r="B931">
        <v>108.84443900000001</v>
      </c>
      <c r="C931">
        <v>9.8117350000000005</v>
      </c>
      <c r="H931">
        <v>87.221277000000001</v>
      </c>
      <c r="I931">
        <v>8.7392850000000006</v>
      </c>
    </row>
    <row r="932" spans="1:9" x14ac:dyDescent="0.25">
      <c r="A932">
        <v>931</v>
      </c>
      <c r="B932">
        <v>108.92592</v>
      </c>
      <c r="C932">
        <v>9.874898</v>
      </c>
      <c r="F932">
        <v>94.74046100000001</v>
      </c>
      <c r="G932">
        <v>10.92449</v>
      </c>
      <c r="H932">
        <v>87.221277000000001</v>
      </c>
      <c r="I932">
        <v>8.7392850000000006</v>
      </c>
    </row>
    <row r="933" spans="1:9" x14ac:dyDescent="0.25">
      <c r="A933">
        <v>932</v>
      </c>
      <c r="B933">
        <v>108.92592</v>
      </c>
      <c r="C933">
        <v>9.874898</v>
      </c>
      <c r="F933">
        <v>95.032959000000005</v>
      </c>
      <c r="G933">
        <v>11.01051</v>
      </c>
      <c r="H933">
        <v>87.221277000000001</v>
      </c>
      <c r="I933">
        <v>8.7392850000000006</v>
      </c>
    </row>
    <row r="934" spans="1:9" x14ac:dyDescent="0.25">
      <c r="A934">
        <v>933</v>
      </c>
      <c r="B934">
        <v>108.92592</v>
      </c>
      <c r="C934">
        <v>9.874898</v>
      </c>
      <c r="F934">
        <v>95.032959000000005</v>
      </c>
      <c r="G934">
        <v>11.01051</v>
      </c>
      <c r="H934">
        <v>87.105051000000003</v>
      </c>
      <c r="I934">
        <v>8.8461730000000003</v>
      </c>
    </row>
    <row r="935" spans="1:9" x14ac:dyDescent="0.25">
      <c r="A935">
        <v>934</v>
      </c>
      <c r="B935">
        <v>108.92592</v>
      </c>
      <c r="C935">
        <v>9.874898</v>
      </c>
      <c r="F935">
        <v>95.032959000000005</v>
      </c>
      <c r="G935">
        <v>11.01051</v>
      </c>
      <c r="H935">
        <v>87.105051000000003</v>
      </c>
      <c r="I935">
        <v>8.8461730000000003</v>
      </c>
    </row>
    <row r="936" spans="1:9" x14ac:dyDescent="0.25">
      <c r="A936">
        <v>935</v>
      </c>
      <c r="B936">
        <v>108.92592</v>
      </c>
      <c r="C936">
        <v>9.874898</v>
      </c>
      <c r="F936">
        <v>95.032959000000005</v>
      </c>
      <c r="G936">
        <v>11.01051</v>
      </c>
    </row>
    <row r="937" spans="1:9" x14ac:dyDescent="0.25">
      <c r="A937">
        <v>936</v>
      </c>
      <c r="B937">
        <v>108.92592</v>
      </c>
      <c r="C937">
        <v>9.874898</v>
      </c>
      <c r="F937">
        <v>95.032959000000005</v>
      </c>
      <c r="G937">
        <v>11.01051</v>
      </c>
    </row>
    <row r="938" spans="1:9" x14ac:dyDescent="0.25">
      <c r="A938">
        <v>937</v>
      </c>
      <c r="B938">
        <v>108.92592</v>
      </c>
      <c r="C938">
        <v>9.874898</v>
      </c>
      <c r="F938">
        <v>95.032959000000005</v>
      </c>
      <c r="G938">
        <v>11.01051</v>
      </c>
    </row>
    <row r="939" spans="1:9" x14ac:dyDescent="0.25">
      <c r="A939">
        <v>938</v>
      </c>
      <c r="B939">
        <v>108.92592</v>
      </c>
      <c r="C939">
        <v>9.874898</v>
      </c>
      <c r="F939">
        <v>95.032959000000005</v>
      </c>
      <c r="G939">
        <v>11.01051</v>
      </c>
    </row>
    <row r="940" spans="1:9" x14ac:dyDescent="0.25">
      <c r="A940">
        <v>939</v>
      </c>
      <c r="B940">
        <v>108.92592</v>
      </c>
      <c r="C940">
        <v>9.874898</v>
      </c>
      <c r="F940">
        <v>95.032959000000005</v>
      </c>
      <c r="G940">
        <v>11.01051</v>
      </c>
    </row>
    <row r="941" spans="1:9" x14ac:dyDescent="0.25">
      <c r="A941">
        <v>940</v>
      </c>
      <c r="B941">
        <v>108.92592</v>
      </c>
      <c r="C941">
        <v>9.874898</v>
      </c>
      <c r="F941">
        <v>95.032959000000005</v>
      </c>
      <c r="G941">
        <v>11.01051</v>
      </c>
    </row>
    <row r="942" spans="1:9" x14ac:dyDescent="0.25">
      <c r="A942">
        <v>941</v>
      </c>
      <c r="B942">
        <v>108.92592</v>
      </c>
      <c r="C942">
        <v>9.874898</v>
      </c>
      <c r="F942">
        <v>95.032959000000005</v>
      </c>
      <c r="G942">
        <v>11.01051</v>
      </c>
    </row>
    <row r="943" spans="1:9" x14ac:dyDescent="0.25">
      <c r="A943">
        <v>942</v>
      </c>
      <c r="B943">
        <v>108.92592</v>
      </c>
      <c r="C943">
        <v>9.874898</v>
      </c>
      <c r="F943">
        <v>95.032959000000005</v>
      </c>
      <c r="G943">
        <v>11.01051</v>
      </c>
    </row>
    <row r="944" spans="1:9" x14ac:dyDescent="0.25">
      <c r="A944">
        <v>943</v>
      </c>
      <c r="B944">
        <v>108.92592</v>
      </c>
      <c r="C944">
        <v>9.874898</v>
      </c>
      <c r="D944">
        <v>117.23423600000001</v>
      </c>
      <c r="E944">
        <v>7.4532660000000002</v>
      </c>
      <c r="F944">
        <v>95.032959000000005</v>
      </c>
      <c r="G944">
        <v>11.01051</v>
      </c>
    </row>
    <row r="945" spans="1:9" x14ac:dyDescent="0.25">
      <c r="A945">
        <v>944</v>
      </c>
      <c r="B945">
        <v>108.84443900000001</v>
      </c>
      <c r="C945">
        <v>9.8117350000000005</v>
      </c>
      <c r="D945">
        <v>117.281431</v>
      </c>
      <c r="E945">
        <v>7.4555610000000003</v>
      </c>
      <c r="F945">
        <v>94.74046100000001</v>
      </c>
      <c r="G945">
        <v>10.92449</v>
      </c>
    </row>
    <row r="946" spans="1:9" x14ac:dyDescent="0.25">
      <c r="A946">
        <v>945</v>
      </c>
      <c r="D946">
        <v>117.281431</v>
      </c>
      <c r="E946">
        <v>7.4555610000000003</v>
      </c>
      <c r="F946">
        <v>94.74046100000001</v>
      </c>
      <c r="G946">
        <v>10.92449</v>
      </c>
    </row>
    <row r="947" spans="1:9" x14ac:dyDescent="0.25">
      <c r="A947">
        <v>946</v>
      </c>
      <c r="D947">
        <v>117.281431</v>
      </c>
      <c r="E947">
        <v>7.4555610000000003</v>
      </c>
    </row>
    <row r="948" spans="1:9" x14ac:dyDescent="0.25">
      <c r="A948">
        <v>947</v>
      </c>
      <c r="D948">
        <v>117.281431</v>
      </c>
      <c r="E948">
        <v>7.4555610000000003</v>
      </c>
    </row>
    <row r="949" spans="1:9" x14ac:dyDescent="0.25">
      <c r="A949">
        <v>948</v>
      </c>
      <c r="D949">
        <v>117.281431</v>
      </c>
      <c r="E949">
        <v>7.4555610000000003</v>
      </c>
      <c r="H949">
        <v>106.481482</v>
      </c>
      <c r="I949">
        <v>7.4361730000000001</v>
      </c>
    </row>
    <row r="950" spans="1:9" x14ac:dyDescent="0.25">
      <c r="A950">
        <v>949</v>
      </c>
      <c r="D950">
        <v>117.281431</v>
      </c>
      <c r="E950">
        <v>7.4555610000000003</v>
      </c>
      <c r="H950">
        <v>106.552706</v>
      </c>
      <c r="I950">
        <v>7.4061729999999999</v>
      </c>
    </row>
    <row r="951" spans="1:9" x14ac:dyDescent="0.25">
      <c r="A951">
        <v>950</v>
      </c>
      <c r="D951">
        <v>117.281431</v>
      </c>
      <c r="E951">
        <v>7.4555610000000003</v>
      </c>
      <c r="H951">
        <v>106.552706</v>
      </c>
      <c r="I951">
        <v>7.4061729999999999</v>
      </c>
    </row>
    <row r="952" spans="1:9" x14ac:dyDescent="0.25">
      <c r="A952">
        <v>951</v>
      </c>
      <c r="D952">
        <v>117.281431</v>
      </c>
      <c r="E952">
        <v>7.4555610000000003</v>
      </c>
      <c r="H952">
        <v>106.552706</v>
      </c>
      <c r="I952">
        <v>7.4061729999999999</v>
      </c>
    </row>
    <row r="953" spans="1:9" x14ac:dyDescent="0.25">
      <c r="A953">
        <v>952</v>
      </c>
      <c r="D953">
        <v>117.281431</v>
      </c>
      <c r="E953">
        <v>7.4555610000000003</v>
      </c>
      <c r="H953">
        <v>106.552706</v>
      </c>
      <c r="I953">
        <v>7.4061729999999999</v>
      </c>
    </row>
    <row r="954" spans="1:9" x14ac:dyDescent="0.25">
      <c r="A954">
        <v>953</v>
      </c>
      <c r="D954">
        <v>117.281431</v>
      </c>
      <c r="E954">
        <v>7.4555610000000003</v>
      </c>
      <c r="H954">
        <v>106.552706</v>
      </c>
      <c r="I954">
        <v>7.4061729999999999</v>
      </c>
    </row>
    <row r="955" spans="1:9" x14ac:dyDescent="0.25">
      <c r="A955">
        <v>954</v>
      </c>
      <c r="D955">
        <v>117.281431</v>
      </c>
      <c r="E955">
        <v>7.4555610000000003</v>
      </c>
      <c r="H955">
        <v>106.552706</v>
      </c>
      <c r="I955">
        <v>7.4061729999999999</v>
      </c>
    </row>
    <row r="956" spans="1:9" x14ac:dyDescent="0.25">
      <c r="A956">
        <v>955</v>
      </c>
      <c r="D956">
        <v>117.281431</v>
      </c>
      <c r="E956">
        <v>7.4555610000000003</v>
      </c>
      <c r="H956">
        <v>106.552706</v>
      </c>
      <c r="I956">
        <v>7.4061729999999999</v>
      </c>
    </row>
    <row r="957" spans="1:9" x14ac:dyDescent="0.25">
      <c r="A957">
        <v>956</v>
      </c>
      <c r="B957">
        <v>125.145815</v>
      </c>
      <c r="C957">
        <v>10.337909</v>
      </c>
      <c r="D957">
        <v>117.281431</v>
      </c>
      <c r="E957">
        <v>7.4555610000000003</v>
      </c>
      <c r="H957">
        <v>106.552706</v>
      </c>
      <c r="I957">
        <v>7.4061729999999999</v>
      </c>
    </row>
    <row r="958" spans="1:9" x14ac:dyDescent="0.25">
      <c r="A958">
        <v>957</v>
      </c>
      <c r="B958">
        <v>125.340307</v>
      </c>
      <c r="C958">
        <v>10.319285000000001</v>
      </c>
      <c r="D958">
        <v>117.23423600000001</v>
      </c>
      <c r="E958">
        <v>7.4532660000000002</v>
      </c>
      <c r="H958">
        <v>106.552706</v>
      </c>
      <c r="I958">
        <v>7.4061729999999999</v>
      </c>
    </row>
    <row r="959" spans="1:9" x14ac:dyDescent="0.25">
      <c r="A959">
        <v>958</v>
      </c>
      <c r="B959">
        <v>125.340307</v>
      </c>
      <c r="C959">
        <v>10.319285000000001</v>
      </c>
      <c r="H959">
        <v>106.552706</v>
      </c>
      <c r="I959">
        <v>7.4061729999999999</v>
      </c>
    </row>
    <row r="960" spans="1:9" x14ac:dyDescent="0.25">
      <c r="A960">
        <v>959</v>
      </c>
      <c r="B960">
        <v>125.340307</v>
      </c>
      <c r="C960">
        <v>10.319285000000001</v>
      </c>
      <c r="H960">
        <v>106.552706</v>
      </c>
      <c r="I960">
        <v>7.4061729999999999</v>
      </c>
    </row>
    <row r="961" spans="1:9" x14ac:dyDescent="0.25">
      <c r="A961">
        <v>960</v>
      </c>
      <c r="B961">
        <v>125.340307</v>
      </c>
      <c r="C961">
        <v>10.319285000000001</v>
      </c>
      <c r="H961">
        <v>106.552706</v>
      </c>
      <c r="I961">
        <v>7.4061729999999999</v>
      </c>
    </row>
    <row r="962" spans="1:9" x14ac:dyDescent="0.25">
      <c r="A962">
        <v>961</v>
      </c>
      <c r="B962">
        <v>125.340307</v>
      </c>
      <c r="C962">
        <v>10.319285000000001</v>
      </c>
      <c r="F962">
        <v>114.199747</v>
      </c>
      <c r="G962">
        <v>11.243570999999999</v>
      </c>
      <c r="H962">
        <v>106.552706</v>
      </c>
      <c r="I962">
        <v>7.4061729999999999</v>
      </c>
    </row>
    <row r="963" spans="1:9" x14ac:dyDescent="0.25">
      <c r="A963">
        <v>962</v>
      </c>
      <c r="B963">
        <v>125.340307</v>
      </c>
      <c r="C963">
        <v>10.319285000000001</v>
      </c>
      <c r="F963">
        <v>114.31495100000001</v>
      </c>
      <c r="G963">
        <v>11.257398999999999</v>
      </c>
      <c r="H963">
        <v>106.552706</v>
      </c>
      <c r="I963">
        <v>7.4061729999999999</v>
      </c>
    </row>
    <row r="964" spans="1:9" x14ac:dyDescent="0.25">
      <c r="A964">
        <v>963</v>
      </c>
      <c r="B964">
        <v>125.340307</v>
      </c>
      <c r="C964">
        <v>10.319285000000001</v>
      </c>
      <c r="F964">
        <v>114.31495100000001</v>
      </c>
      <c r="G964">
        <v>11.257398999999999</v>
      </c>
      <c r="H964">
        <v>106.552706</v>
      </c>
      <c r="I964">
        <v>7.4061729999999999</v>
      </c>
    </row>
    <row r="965" spans="1:9" x14ac:dyDescent="0.25">
      <c r="A965">
        <v>964</v>
      </c>
      <c r="B965">
        <v>125.340307</v>
      </c>
      <c r="C965">
        <v>10.319285000000001</v>
      </c>
      <c r="F965">
        <v>114.31495100000001</v>
      </c>
      <c r="G965">
        <v>11.257398999999999</v>
      </c>
      <c r="H965">
        <v>106.552706</v>
      </c>
      <c r="I965">
        <v>7.4061729999999999</v>
      </c>
    </row>
    <row r="966" spans="1:9" x14ac:dyDescent="0.25">
      <c r="A966">
        <v>965</v>
      </c>
      <c r="B966">
        <v>125.340307</v>
      </c>
      <c r="C966">
        <v>10.319285000000001</v>
      </c>
      <c r="F966">
        <v>114.31495100000001</v>
      </c>
      <c r="G966">
        <v>11.257398999999999</v>
      </c>
      <c r="H966">
        <v>106.481482</v>
      </c>
      <c r="I966">
        <v>7.4361730000000001</v>
      </c>
    </row>
    <row r="967" spans="1:9" x14ac:dyDescent="0.25">
      <c r="A967">
        <v>966</v>
      </c>
      <c r="B967">
        <v>125.340307</v>
      </c>
      <c r="C967">
        <v>10.319285000000001</v>
      </c>
      <c r="F967">
        <v>114.31495100000001</v>
      </c>
      <c r="G967">
        <v>11.257398999999999</v>
      </c>
    </row>
    <row r="968" spans="1:9" x14ac:dyDescent="0.25">
      <c r="A968">
        <v>967</v>
      </c>
      <c r="B968">
        <v>125.340307</v>
      </c>
      <c r="C968">
        <v>10.319285000000001</v>
      </c>
      <c r="F968">
        <v>114.31495100000001</v>
      </c>
      <c r="G968">
        <v>11.257398999999999</v>
      </c>
    </row>
    <row r="969" spans="1:9" x14ac:dyDescent="0.25">
      <c r="A969">
        <v>968</v>
      </c>
      <c r="B969">
        <v>125.340307</v>
      </c>
      <c r="C969">
        <v>10.319285000000001</v>
      </c>
      <c r="F969">
        <v>114.31495100000001</v>
      </c>
      <c r="G969">
        <v>11.257398999999999</v>
      </c>
    </row>
    <row r="970" spans="1:9" x14ac:dyDescent="0.25">
      <c r="A970">
        <v>969</v>
      </c>
      <c r="B970">
        <v>125.340307</v>
      </c>
      <c r="C970">
        <v>10.319285000000001</v>
      </c>
      <c r="F970">
        <v>114.31495100000001</v>
      </c>
      <c r="G970">
        <v>11.257398999999999</v>
      </c>
    </row>
    <row r="971" spans="1:9" x14ac:dyDescent="0.25">
      <c r="A971">
        <v>970</v>
      </c>
      <c r="B971">
        <v>125.340307</v>
      </c>
      <c r="C971">
        <v>10.319285000000001</v>
      </c>
      <c r="D971">
        <v>132.88250200000002</v>
      </c>
      <c r="E971">
        <v>7.3892860000000002</v>
      </c>
      <c r="F971">
        <v>114.31495100000001</v>
      </c>
      <c r="G971">
        <v>11.257398999999999</v>
      </c>
    </row>
    <row r="972" spans="1:9" x14ac:dyDescent="0.25">
      <c r="A972">
        <v>971</v>
      </c>
      <c r="B972">
        <v>125.145815</v>
      </c>
      <c r="C972">
        <v>10.337909</v>
      </c>
      <c r="D972">
        <v>133.00367900000001</v>
      </c>
      <c r="E972">
        <v>7.3074490000000001</v>
      </c>
      <c r="F972">
        <v>114.31495100000001</v>
      </c>
      <c r="G972">
        <v>11.257398999999999</v>
      </c>
    </row>
    <row r="973" spans="1:9" x14ac:dyDescent="0.25">
      <c r="A973">
        <v>972</v>
      </c>
      <c r="D973">
        <v>133.00367900000001</v>
      </c>
      <c r="E973">
        <v>7.3074490000000001</v>
      </c>
      <c r="F973">
        <v>114.31495100000001</v>
      </c>
      <c r="G973">
        <v>11.257398999999999</v>
      </c>
    </row>
    <row r="974" spans="1:9" x14ac:dyDescent="0.25">
      <c r="A974">
        <v>973</v>
      </c>
      <c r="D974">
        <v>133.00367900000001</v>
      </c>
      <c r="E974">
        <v>7.3074490000000001</v>
      </c>
      <c r="F974">
        <v>114.31495100000001</v>
      </c>
      <c r="G974">
        <v>11.257398999999999</v>
      </c>
    </row>
    <row r="975" spans="1:9" x14ac:dyDescent="0.25">
      <c r="A975">
        <v>974</v>
      </c>
      <c r="D975">
        <v>133.00367900000001</v>
      </c>
      <c r="E975">
        <v>7.3074490000000001</v>
      </c>
      <c r="F975">
        <v>114.31495100000001</v>
      </c>
      <c r="G975">
        <v>11.257398999999999</v>
      </c>
    </row>
    <row r="976" spans="1:9" x14ac:dyDescent="0.25">
      <c r="A976">
        <v>975</v>
      </c>
      <c r="D976">
        <v>133.00367900000001</v>
      </c>
      <c r="E976">
        <v>7.3074490000000001</v>
      </c>
      <c r="F976">
        <v>114.31495100000001</v>
      </c>
      <c r="G976">
        <v>11.257398999999999</v>
      </c>
    </row>
    <row r="977" spans="1:9" x14ac:dyDescent="0.25">
      <c r="A977">
        <v>976</v>
      </c>
      <c r="D977">
        <v>133.00367900000001</v>
      </c>
      <c r="E977">
        <v>7.3074490000000001</v>
      </c>
      <c r="F977">
        <v>114.31495100000001</v>
      </c>
      <c r="G977">
        <v>11.257398999999999</v>
      </c>
    </row>
    <row r="978" spans="1:9" x14ac:dyDescent="0.25">
      <c r="A978">
        <v>977</v>
      </c>
      <c r="D978">
        <v>133.00367900000001</v>
      </c>
      <c r="E978">
        <v>7.3074490000000001</v>
      </c>
      <c r="F978">
        <v>114.199747</v>
      </c>
      <c r="G978">
        <v>11.243570999999999</v>
      </c>
    </row>
    <row r="979" spans="1:9" x14ac:dyDescent="0.25">
      <c r="A979">
        <v>978</v>
      </c>
      <c r="D979">
        <v>133.00367900000001</v>
      </c>
      <c r="E979">
        <v>7.3074490000000001</v>
      </c>
    </row>
    <row r="980" spans="1:9" x14ac:dyDescent="0.25">
      <c r="A980">
        <v>979</v>
      </c>
      <c r="D980">
        <v>133.00367900000001</v>
      </c>
      <c r="E980">
        <v>7.3074490000000001</v>
      </c>
      <c r="H980">
        <v>124.912806</v>
      </c>
      <c r="I980">
        <v>7.4403059999999996</v>
      </c>
    </row>
    <row r="981" spans="1:9" x14ac:dyDescent="0.25">
      <c r="A981">
        <v>980</v>
      </c>
      <c r="D981">
        <v>133.00367900000001</v>
      </c>
      <c r="E981">
        <v>7.3074490000000001</v>
      </c>
      <c r="H981">
        <v>124.994238</v>
      </c>
      <c r="I981">
        <v>7.3568369999999996</v>
      </c>
    </row>
    <row r="982" spans="1:9" x14ac:dyDescent="0.25">
      <c r="A982">
        <v>981</v>
      </c>
      <c r="D982">
        <v>133.00367900000001</v>
      </c>
      <c r="E982">
        <v>7.3074490000000001</v>
      </c>
      <c r="H982">
        <v>124.994238</v>
      </c>
      <c r="I982">
        <v>7.3568369999999996</v>
      </c>
    </row>
    <row r="983" spans="1:9" x14ac:dyDescent="0.25">
      <c r="A983">
        <v>982</v>
      </c>
      <c r="D983">
        <v>133.00367900000001</v>
      </c>
      <c r="E983">
        <v>7.3074490000000001</v>
      </c>
      <c r="H983">
        <v>124.994238</v>
      </c>
      <c r="I983">
        <v>7.3568369999999996</v>
      </c>
    </row>
    <row r="984" spans="1:9" x14ac:dyDescent="0.25">
      <c r="A984">
        <v>983</v>
      </c>
      <c r="B984">
        <v>150.051525</v>
      </c>
      <c r="C984">
        <v>10.560981</v>
      </c>
      <c r="D984">
        <v>133.00367900000001</v>
      </c>
      <c r="E984">
        <v>7.3074490000000001</v>
      </c>
      <c r="H984">
        <v>124.994238</v>
      </c>
      <c r="I984">
        <v>7.3568369999999996</v>
      </c>
    </row>
    <row r="985" spans="1:9" x14ac:dyDescent="0.25">
      <c r="A985">
        <v>984</v>
      </c>
      <c r="B985">
        <v>150.199986</v>
      </c>
      <c r="C985">
        <v>10.466853</v>
      </c>
      <c r="D985">
        <v>132.88250200000002</v>
      </c>
      <c r="E985">
        <v>7.3892860000000002</v>
      </c>
      <c r="H985">
        <v>124.994238</v>
      </c>
      <c r="I985">
        <v>7.3568369999999996</v>
      </c>
    </row>
    <row r="986" spans="1:9" x14ac:dyDescent="0.25">
      <c r="A986">
        <v>985</v>
      </c>
      <c r="B986">
        <v>150.199986</v>
      </c>
      <c r="C986">
        <v>10.466853</v>
      </c>
      <c r="H986">
        <v>124.994238</v>
      </c>
      <c r="I986">
        <v>7.3568369999999996</v>
      </c>
    </row>
    <row r="987" spans="1:9" x14ac:dyDescent="0.25">
      <c r="A987">
        <v>986</v>
      </c>
      <c r="B987">
        <v>150.199986</v>
      </c>
      <c r="C987">
        <v>10.466853</v>
      </c>
      <c r="H987">
        <v>124.994238</v>
      </c>
      <c r="I987">
        <v>7.3568369999999996</v>
      </c>
    </row>
    <row r="988" spans="1:9" x14ac:dyDescent="0.25">
      <c r="A988">
        <v>987</v>
      </c>
      <c r="B988">
        <v>150.199986</v>
      </c>
      <c r="C988">
        <v>10.466853</v>
      </c>
      <c r="H988">
        <v>124.994238</v>
      </c>
      <c r="I988">
        <v>7.3568369999999996</v>
      </c>
    </row>
    <row r="989" spans="1:9" x14ac:dyDescent="0.25">
      <c r="A989">
        <v>988</v>
      </c>
      <c r="B989">
        <v>150.199986</v>
      </c>
      <c r="C989">
        <v>10.466853</v>
      </c>
      <c r="H989">
        <v>124.994238</v>
      </c>
      <c r="I989">
        <v>7.3568369999999996</v>
      </c>
    </row>
    <row r="990" spans="1:9" x14ac:dyDescent="0.25">
      <c r="A990">
        <v>989</v>
      </c>
      <c r="B990">
        <v>150.199986</v>
      </c>
      <c r="C990">
        <v>10.466853</v>
      </c>
      <c r="H990">
        <v>124.994238</v>
      </c>
      <c r="I990">
        <v>7.3568369999999996</v>
      </c>
    </row>
    <row r="991" spans="1:9" x14ac:dyDescent="0.25">
      <c r="A991">
        <v>990</v>
      </c>
      <c r="B991">
        <v>150.199986</v>
      </c>
      <c r="C991">
        <v>10.466853</v>
      </c>
      <c r="H991">
        <v>124.994238</v>
      </c>
      <c r="I991">
        <v>7.3568369999999996</v>
      </c>
    </row>
    <row r="992" spans="1:9" x14ac:dyDescent="0.25">
      <c r="A992">
        <v>991</v>
      </c>
      <c r="B992">
        <v>150.199986</v>
      </c>
      <c r="C992">
        <v>10.466853</v>
      </c>
      <c r="H992">
        <v>124.994238</v>
      </c>
      <c r="I992">
        <v>7.3568369999999996</v>
      </c>
    </row>
    <row r="993" spans="1:13" x14ac:dyDescent="0.25">
      <c r="A993">
        <v>992</v>
      </c>
      <c r="B993">
        <v>150.199986</v>
      </c>
      <c r="C993">
        <v>10.466853</v>
      </c>
      <c r="H993">
        <v>124.994238</v>
      </c>
      <c r="I993">
        <v>7.3568369999999996</v>
      </c>
      <c r="L993">
        <v>131.18388200000001</v>
      </c>
      <c r="M993">
        <v>11.345052000000001</v>
      </c>
    </row>
    <row r="994" spans="1:13" x14ac:dyDescent="0.25">
      <c r="A994">
        <v>993</v>
      </c>
      <c r="B994">
        <v>150.199986</v>
      </c>
      <c r="C994">
        <v>10.466853</v>
      </c>
      <c r="H994">
        <v>124.994238</v>
      </c>
      <c r="I994">
        <v>7.3568369999999996</v>
      </c>
      <c r="L994">
        <v>131.273268</v>
      </c>
      <c r="M994">
        <v>11.454898999999999</v>
      </c>
    </row>
    <row r="995" spans="1:13" x14ac:dyDescent="0.25">
      <c r="A995">
        <v>994</v>
      </c>
      <c r="B995">
        <v>150.199986</v>
      </c>
      <c r="C995">
        <v>10.466853</v>
      </c>
      <c r="H995">
        <v>124.912806</v>
      </c>
      <c r="I995">
        <v>7.4403059999999996</v>
      </c>
      <c r="L995">
        <v>131.22382899999999</v>
      </c>
      <c r="M995">
        <v>11.405511000000001</v>
      </c>
    </row>
    <row r="996" spans="1:13" x14ac:dyDescent="0.25">
      <c r="A996">
        <v>995</v>
      </c>
      <c r="B996">
        <v>150.199986</v>
      </c>
      <c r="C996">
        <v>10.466853</v>
      </c>
      <c r="L996">
        <v>131.22382899999999</v>
      </c>
      <c r="M996">
        <v>11.405511000000001</v>
      </c>
    </row>
    <row r="997" spans="1:13" x14ac:dyDescent="0.25">
      <c r="A997">
        <v>996</v>
      </c>
      <c r="B997">
        <v>150.199986</v>
      </c>
      <c r="C997">
        <v>10.466853</v>
      </c>
      <c r="L997">
        <v>131.22382899999999</v>
      </c>
      <c r="M997">
        <v>11.405511000000001</v>
      </c>
    </row>
    <row r="998" spans="1:13" x14ac:dyDescent="0.25">
      <c r="A998">
        <v>997</v>
      </c>
      <c r="B998">
        <v>150.199986</v>
      </c>
      <c r="C998">
        <v>10.466853</v>
      </c>
      <c r="L998">
        <v>131.22382899999999</v>
      </c>
      <c r="M998">
        <v>11.405511000000001</v>
      </c>
    </row>
    <row r="999" spans="1:13" x14ac:dyDescent="0.25">
      <c r="A999">
        <v>998</v>
      </c>
      <c r="B999">
        <v>150.199986</v>
      </c>
      <c r="C999">
        <v>10.466853</v>
      </c>
      <c r="L999">
        <v>131.22382899999999</v>
      </c>
      <c r="M999">
        <v>11.405511000000001</v>
      </c>
    </row>
    <row r="1000" spans="1:13" x14ac:dyDescent="0.25">
      <c r="A1000">
        <v>999</v>
      </c>
      <c r="B1000">
        <v>150.199986</v>
      </c>
      <c r="C1000">
        <v>10.466853</v>
      </c>
      <c r="D1000">
        <v>155.46925300000001</v>
      </c>
      <c r="E1000">
        <v>8.2527849999999994</v>
      </c>
      <c r="L1000">
        <v>131.22382899999999</v>
      </c>
      <c r="M1000">
        <v>11.405511000000001</v>
      </c>
    </row>
    <row r="1001" spans="1:13" x14ac:dyDescent="0.25">
      <c r="A1001">
        <v>1000</v>
      </c>
      <c r="B1001">
        <v>150.051525</v>
      </c>
      <c r="C1001">
        <v>10.560981</v>
      </c>
      <c r="D1001">
        <v>155.489915</v>
      </c>
      <c r="E1001">
        <v>8.2451319999999999</v>
      </c>
      <c r="L1001">
        <v>131.22382899999999</v>
      </c>
      <c r="M1001">
        <v>11.405511000000001</v>
      </c>
    </row>
    <row r="1002" spans="1:13" x14ac:dyDescent="0.25">
      <c r="A1002">
        <v>1001</v>
      </c>
      <c r="D1002">
        <v>155.489915</v>
      </c>
      <c r="E1002">
        <v>8.2451319999999999</v>
      </c>
      <c r="L1002">
        <v>131.22382899999999</v>
      </c>
      <c r="M1002">
        <v>11.405511000000001</v>
      </c>
    </row>
    <row r="1003" spans="1:13" x14ac:dyDescent="0.25">
      <c r="A1003">
        <v>1002</v>
      </c>
      <c r="D1003">
        <v>155.489915</v>
      </c>
      <c r="E1003">
        <v>8.2451319999999999</v>
      </c>
      <c r="L1003">
        <v>131.18388200000001</v>
      </c>
      <c r="M1003">
        <v>11.345052000000001</v>
      </c>
    </row>
    <row r="1004" spans="1:13" x14ac:dyDescent="0.25">
      <c r="A1004">
        <v>1003</v>
      </c>
      <c r="D1004">
        <v>155.489915</v>
      </c>
      <c r="E1004">
        <v>8.2451319999999999</v>
      </c>
    </row>
    <row r="1005" spans="1:13" x14ac:dyDescent="0.25">
      <c r="A1005">
        <v>1004</v>
      </c>
      <c r="D1005">
        <v>155.489915</v>
      </c>
      <c r="E1005">
        <v>8.2451319999999999</v>
      </c>
    </row>
    <row r="1006" spans="1:13" x14ac:dyDescent="0.25">
      <c r="A1006">
        <v>1005</v>
      </c>
      <c r="D1006">
        <v>155.489915</v>
      </c>
      <c r="E1006">
        <v>8.2451319999999999</v>
      </c>
    </row>
    <row r="1007" spans="1:13" x14ac:dyDescent="0.25">
      <c r="A1007">
        <v>1006</v>
      </c>
      <c r="D1007">
        <v>155.489915</v>
      </c>
      <c r="E1007">
        <v>8.2451319999999999</v>
      </c>
    </row>
    <row r="1008" spans="1:13" x14ac:dyDescent="0.25">
      <c r="A1008">
        <v>1007</v>
      </c>
      <c r="D1008">
        <v>155.489915</v>
      </c>
      <c r="E1008">
        <v>8.2451319999999999</v>
      </c>
      <c r="H1008">
        <v>149.22131300000001</v>
      </c>
      <c r="I1008">
        <v>8.4655280000000008</v>
      </c>
    </row>
    <row r="1009" spans="1:9" x14ac:dyDescent="0.25">
      <c r="A1009">
        <v>1008</v>
      </c>
      <c r="D1009">
        <v>155.489915</v>
      </c>
      <c r="E1009">
        <v>8.2451319999999999</v>
      </c>
      <c r="H1009">
        <v>149.458393</v>
      </c>
      <c r="I1009">
        <v>8.3932369999999992</v>
      </c>
    </row>
    <row r="1010" spans="1:9" x14ac:dyDescent="0.25">
      <c r="A1010">
        <v>1009</v>
      </c>
      <c r="D1010">
        <v>155.489915</v>
      </c>
      <c r="E1010">
        <v>8.2451319999999999</v>
      </c>
      <c r="H1010">
        <v>149.458393</v>
      </c>
      <c r="I1010">
        <v>8.3932369999999992</v>
      </c>
    </row>
    <row r="1011" spans="1:9" x14ac:dyDescent="0.25">
      <c r="A1011">
        <v>1010</v>
      </c>
      <c r="D1011">
        <v>155.489915</v>
      </c>
      <c r="E1011">
        <v>8.2451319999999999</v>
      </c>
      <c r="F1011">
        <v>149.85633100000001</v>
      </c>
      <c r="G1011">
        <v>12.132991000000001</v>
      </c>
      <c r="H1011">
        <v>149.458393</v>
      </c>
      <c r="I1011">
        <v>8.3932369999999992</v>
      </c>
    </row>
    <row r="1012" spans="1:9" x14ac:dyDescent="0.25">
      <c r="A1012">
        <v>1011</v>
      </c>
      <c r="B1012">
        <v>160.01462800000002</v>
      </c>
      <c r="C1012">
        <v>11.231711000000001</v>
      </c>
      <c r="D1012">
        <v>155.489915</v>
      </c>
      <c r="E1012">
        <v>8.2451319999999999</v>
      </c>
      <c r="F1012">
        <v>149.85633100000001</v>
      </c>
      <c r="G1012">
        <v>12.132991000000001</v>
      </c>
      <c r="H1012">
        <v>149.458393</v>
      </c>
      <c r="I1012">
        <v>8.3932369999999992</v>
      </c>
    </row>
    <row r="1013" spans="1:9" x14ac:dyDescent="0.25">
      <c r="A1013">
        <v>1012</v>
      </c>
      <c r="B1013">
        <v>160.08768700000002</v>
      </c>
      <c r="C1013">
        <v>11.207426999999999</v>
      </c>
      <c r="D1013">
        <v>155.489915</v>
      </c>
      <c r="E1013">
        <v>8.2451319999999999</v>
      </c>
      <c r="F1013">
        <v>149.85633100000001</v>
      </c>
      <c r="G1013">
        <v>12.132991000000001</v>
      </c>
      <c r="H1013">
        <v>149.458393</v>
      </c>
      <c r="I1013">
        <v>8.3932369999999992</v>
      </c>
    </row>
    <row r="1014" spans="1:9" x14ac:dyDescent="0.25">
      <c r="A1014">
        <v>1013</v>
      </c>
      <c r="B1014">
        <v>160.08768700000002</v>
      </c>
      <c r="C1014">
        <v>11.207426999999999</v>
      </c>
      <c r="D1014">
        <v>155.489915</v>
      </c>
      <c r="E1014">
        <v>8.2451319999999999</v>
      </c>
      <c r="F1014">
        <v>149.85633100000001</v>
      </c>
      <c r="G1014">
        <v>12.132991000000001</v>
      </c>
      <c r="H1014">
        <v>149.458393</v>
      </c>
      <c r="I1014">
        <v>8.3932369999999992</v>
      </c>
    </row>
    <row r="1015" spans="1:9" x14ac:dyDescent="0.25">
      <c r="A1015">
        <v>1014</v>
      </c>
      <c r="B1015">
        <v>160.08768700000002</v>
      </c>
      <c r="C1015">
        <v>11.207426999999999</v>
      </c>
      <c r="D1015">
        <v>155.489915</v>
      </c>
      <c r="E1015">
        <v>8.2451319999999999</v>
      </c>
      <c r="F1015">
        <v>149.85633100000001</v>
      </c>
      <c r="G1015">
        <v>12.132991000000001</v>
      </c>
      <c r="H1015">
        <v>149.458393</v>
      </c>
      <c r="I1015">
        <v>8.3932369999999992</v>
      </c>
    </row>
    <row r="1016" spans="1:9" x14ac:dyDescent="0.25">
      <c r="A1016">
        <v>1015</v>
      </c>
      <c r="B1016">
        <v>160.08768700000002</v>
      </c>
      <c r="C1016">
        <v>11.207426999999999</v>
      </c>
      <c r="D1016">
        <v>155.489915</v>
      </c>
      <c r="E1016">
        <v>8.2451319999999999</v>
      </c>
      <c r="F1016">
        <v>149.85633100000001</v>
      </c>
      <c r="G1016">
        <v>12.132991000000001</v>
      </c>
      <c r="H1016">
        <v>149.458393</v>
      </c>
      <c r="I1016">
        <v>8.3932369999999992</v>
      </c>
    </row>
    <row r="1017" spans="1:9" x14ac:dyDescent="0.25">
      <c r="A1017">
        <v>1016</v>
      </c>
      <c r="B1017">
        <v>160.08768700000002</v>
      </c>
      <c r="C1017">
        <v>11.207426999999999</v>
      </c>
      <c r="D1017">
        <v>155.46925300000001</v>
      </c>
      <c r="E1017">
        <v>8.2527849999999994</v>
      </c>
      <c r="F1017">
        <v>149.85633100000001</v>
      </c>
      <c r="G1017">
        <v>12.132991000000001</v>
      </c>
      <c r="H1017">
        <v>149.458393</v>
      </c>
      <c r="I1017">
        <v>8.3932369999999992</v>
      </c>
    </row>
    <row r="1018" spans="1:9" x14ac:dyDescent="0.25">
      <c r="A1018">
        <v>1017</v>
      </c>
      <c r="B1018">
        <v>160.08768700000002</v>
      </c>
      <c r="C1018">
        <v>11.207426999999999</v>
      </c>
      <c r="F1018">
        <v>149.85633100000001</v>
      </c>
      <c r="G1018">
        <v>12.132991000000001</v>
      </c>
      <c r="H1018">
        <v>149.458393</v>
      </c>
      <c r="I1018">
        <v>8.3932369999999992</v>
      </c>
    </row>
    <row r="1019" spans="1:9" x14ac:dyDescent="0.25">
      <c r="A1019">
        <v>1018</v>
      </c>
      <c r="B1019">
        <v>160.08768700000002</v>
      </c>
      <c r="C1019">
        <v>11.207426999999999</v>
      </c>
      <c r="F1019">
        <v>149.85633100000001</v>
      </c>
      <c r="G1019">
        <v>12.132991000000001</v>
      </c>
      <c r="H1019">
        <v>149.458393</v>
      </c>
      <c r="I1019">
        <v>8.3932369999999992</v>
      </c>
    </row>
    <row r="1020" spans="1:9" x14ac:dyDescent="0.25">
      <c r="A1020">
        <v>1019</v>
      </c>
      <c r="B1020">
        <v>160.08768700000002</v>
      </c>
      <c r="C1020">
        <v>11.207426999999999</v>
      </c>
      <c r="F1020">
        <v>149.85633100000001</v>
      </c>
      <c r="G1020">
        <v>12.132991000000001</v>
      </c>
      <c r="H1020">
        <v>149.458393</v>
      </c>
      <c r="I1020">
        <v>8.3932369999999992</v>
      </c>
    </row>
    <row r="1021" spans="1:9" x14ac:dyDescent="0.25">
      <c r="A1021">
        <v>1020</v>
      </c>
      <c r="B1021">
        <v>160.08768700000002</v>
      </c>
      <c r="C1021">
        <v>11.207426999999999</v>
      </c>
      <c r="F1021">
        <v>149.85633100000001</v>
      </c>
      <c r="G1021">
        <v>12.132991000000001</v>
      </c>
      <c r="H1021">
        <v>149.458393</v>
      </c>
      <c r="I1021">
        <v>8.3932369999999992</v>
      </c>
    </row>
    <row r="1022" spans="1:9" x14ac:dyDescent="0.25">
      <c r="A1022">
        <v>1021</v>
      </c>
      <c r="B1022">
        <v>160.08768700000002</v>
      </c>
      <c r="C1022">
        <v>11.207426999999999</v>
      </c>
      <c r="F1022">
        <v>149.85633100000001</v>
      </c>
      <c r="G1022">
        <v>12.132991000000001</v>
      </c>
      <c r="H1022">
        <v>149.458393</v>
      </c>
      <c r="I1022">
        <v>8.3932369999999992</v>
      </c>
    </row>
    <row r="1023" spans="1:9" x14ac:dyDescent="0.25">
      <c r="A1023">
        <v>1022</v>
      </c>
      <c r="B1023">
        <v>160.08768700000002</v>
      </c>
      <c r="C1023">
        <v>11.207426999999999</v>
      </c>
      <c r="F1023">
        <v>149.85633100000001</v>
      </c>
      <c r="G1023">
        <v>12.132991000000001</v>
      </c>
      <c r="H1023">
        <v>149.458393</v>
      </c>
      <c r="I1023">
        <v>8.3932369999999992</v>
      </c>
    </row>
    <row r="1024" spans="1:9" x14ac:dyDescent="0.25">
      <c r="A1024">
        <v>1023</v>
      </c>
      <c r="B1024">
        <v>160.08768700000002</v>
      </c>
      <c r="C1024">
        <v>11.207426999999999</v>
      </c>
      <c r="F1024">
        <v>149.85633100000001</v>
      </c>
      <c r="G1024">
        <v>12.132991000000001</v>
      </c>
      <c r="H1024">
        <v>149.458393</v>
      </c>
      <c r="I1024">
        <v>8.3932369999999992</v>
      </c>
    </row>
    <row r="1025" spans="1:9" x14ac:dyDescent="0.25">
      <c r="A1025">
        <v>1024</v>
      </c>
      <c r="B1025">
        <v>160.08768700000002</v>
      </c>
      <c r="C1025">
        <v>11.207426999999999</v>
      </c>
      <c r="F1025">
        <v>149.85633100000001</v>
      </c>
      <c r="G1025">
        <v>12.132991000000001</v>
      </c>
      <c r="H1025">
        <v>149.458393</v>
      </c>
      <c r="I1025">
        <v>8.3932369999999992</v>
      </c>
    </row>
    <row r="1026" spans="1:9" x14ac:dyDescent="0.25">
      <c r="A1026">
        <v>1025</v>
      </c>
      <c r="B1026">
        <v>160.08768700000002</v>
      </c>
      <c r="C1026">
        <v>11.207426999999999</v>
      </c>
      <c r="F1026">
        <v>149.85633100000001</v>
      </c>
      <c r="G1026">
        <v>12.132991000000001</v>
      </c>
      <c r="H1026">
        <v>149.458393</v>
      </c>
      <c r="I1026">
        <v>8.3932369999999992</v>
      </c>
    </row>
    <row r="1027" spans="1:9" x14ac:dyDescent="0.25">
      <c r="A1027">
        <v>1026</v>
      </c>
      <c r="B1027">
        <v>160.08768700000002</v>
      </c>
      <c r="C1027">
        <v>11.207426999999999</v>
      </c>
      <c r="H1027">
        <v>149.22131300000001</v>
      </c>
      <c r="I1027">
        <v>8.4655280000000008</v>
      </c>
    </row>
    <row r="1028" spans="1:9" x14ac:dyDescent="0.25">
      <c r="A1028">
        <v>1027</v>
      </c>
      <c r="B1028">
        <v>160.08768700000002</v>
      </c>
      <c r="C1028">
        <v>11.207426999999999</v>
      </c>
      <c r="H1028">
        <v>149.22131300000001</v>
      </c>
      <c r="I1028">
        <v>8.4655280000000008</v>
      </c>
    </row>
    <row r="1029" spans="1:9" x14ac:dyDescent="0.25">
      <c r="A1029">
        <v>1028</v>
      </c>
      <c r="B1029">
        <v>160.08768700000002</v>
      </c>
      <c r="C1029">
        <v>11.207426999999999</v>
      </c>
      <c r="D1029">
        <v>167.32996299999999</v>
      </c>
      <c r="E1029">
        <v>8.1767679999999991</v>
      </c>
    </row>
    <row r="1030" spans="1:9" x14ac:dyDescent="0.25">
      <c r="A1030">
        <v>1029</v>
      </c>
      <c r="B1030">
        <v>160.08768700000002</v>
      </c>
      <c r="C1030">
        <v>11.207426999999999</v>
      </c>
      <c r="D1030">
        <v>167.40455</v>
      </c>
      <c r="E1030">
        <v>8.1957470000000008</v>
      </c>
    </row>
    <row r="1031" spans="1:9" x14ac:dyDescent="0.25">
      <c r="A1031">
        <v>1030</v>
      </c>
      <c r="B1031">
        <v>160.01462800000002</v>
      </c>
      <c r="C1031">
        <v>11.231711000000001</v>
      </c>
      <c r="D1031">
        <v>167.40455</v>
      </c>
      <c r="E1031">
        <v>8.1957470000000008</v>
      </c>
    </row>
    <row r="1032" spans="1:9" x14ac:dyDescent="0.25">
      <c r="A1032">
        <v>1031</v>
      </c>
      <c r="D1032">
        <v>167.40455</v>
      </c>
      <c r="E1032">
        <v>8.1957470000000008</v>
      </c>
    </row>
    <row r="1033" spans="1:9" x14ac:dyDescent="0.25">
      <c r="A1033">
        <v>1032</v>
      </c>
      <c r="D1033">
        <v>167.40455</v>
      </c>
      <c r="E1033">
        <v>8.1957470000000008</v>
      </c>
    </row>
    <row r="1034" spans="1:9" x14ac:dyDescent="0.25">
      <c r="A1034">
        <v>1033</v>
      </c>
      <c r="D1034">
        <v>167.40455</v>
      </c>
      <c r="E1034">
        <v>8.1957470000000008</v>
      </c>
    </row>
    <row r="1035" spans="1:9" x14ac:dyDescent="0.25">
      <c r="A1035">
        <v>1034</v>
      </c>
      <c r="D1035">
        <v>167.40455</v>
      </c>
      <c r="E1035">
        <v>8.1957470000000008</v>
      </c>
    </row>
    <row r="1036" spans="1:9" x14ac:dyDescent="0.25">
      <c r="A1036">
        <v>1035</v>
      </c>
      <c r="D1036">
        <v>167.40455</v>
      </c>
      <c r="E1036">
        <v>8.1957470000000008</v>
      </c>
    </row>
    <row r="1037" spans="1:9" x14ac:dyDescent="0.25">
      <c r="A1037">
        <v>1036</v>
      </c>
      <c r="D1037">
        <v>167.40455</v>
      </c>
      <c r="E1037">
        <v>8.1957470000000008</v>
      </c>
      <c r="F1037">
        <v>159.55383699999999</v>
      </c>
      <c r="G1037">
        <v>12.205895</v>
      </c>
      <c r="H1037">
        <v>159.111512</v>
      </c>
      <c r="I1037">
        <v>7.6454180000000003</v>
      </c>
    </row>
    <row r="1038" spans="1:9" x14ac:dyDescent="0.25">
      <c r="A1038">
        <v>1037</v>
      </c>
      <c r="D1038">
        <v>167.40455</v>
      </c>
      <c r="E1038">
        <v>8.1957470000000008</v>
      </c>
      <c r="F1038">
        <v>159.55383699999999</v>
      </c>
      <c r="G1038">
        <v>12.205895</v>
      </c>
      <c r="H1038">
        <v>159.19778400000001</v>
      </c>
      <c r="I1038">
        <v>7.4551730000000003</v>
      </c>
    </row>
    <row r="1039" spans="1:9" x14ac:dyDescent="0.25">
      <c r="A1039">
        <v>1038</v>
      </c>
      <c r="D1039">
        <v>167.40455</v>
      </c>
      <c r="E1039">
        <v>8.1957470000000008</v>
      </c>
      <c r="F1039">
        <v>159.79106899999999</v>
      </c>
      <c r="G1039">
        <v>12.342979</v>
      </c>
      <c r="H1039">
        <v>159.19778400000001</v>
      </c>
      <c r="I1039">
        <v>7.4551730000000003</v>
      </c>
    </row>
    <row r="1040" spans="1:9" x14ac:dyDescent="0.25">
      <c r="A1040">
        <v>1039</v>
      </c>
      <c r="D1040">
        <v>167.40455</v>
      </c>
      <c r="E1040">
        <v>8.1957470000000008</v>
      </c>
      <c r="F1040">
        <v>159.79106899999999</v>
      </c>
      <c r="G1040">
        <v>12.342979</v>
      </c>
      <c r="H1040">
        <v>159.19778400000001</v>
      </c>
      <c r="I1040">
        <v>7.4551730000000003</v>
      </c>
    </row>
    <row r="1041" spans="1:9" x14ac:dyDescent="0.25">
      <c r="A1041">
        <v>1040</v>
      </c>
      <c r="D1041">
        <v>167.40455</v>
      </c>
      <c r="E1041">
        <v>8.1957470000000008</v>
      </c>
      <c r="F1041">
        <v>159.79106899999999</v>
      </c>
      <c r="G1041">
        <v>12.342979</v>
      </c>
      <c r="H1041">
        <v>159.19778400000001</v>
      </c>
      <c r="I1041">
        <v>7.4551730000000003</v>
      </c>
    </row>
    <row r="1042" spans="1:9" x14ac:dyDescent="0.25">
      <c r="A1042">
        <v>1041</v>
      </c>
      <c r="D1042">
        <v>167.40455</v>
      </c>
      <c r="E1042">
        <v>8.1957470000000008</v>
      </c>
      <c r="F1042">
        <v>159.79106899999999</v>
      </c>
      <c r="G1042">
        <v>12.342979</v>
      </c>
      <c r="H1042">
        <v>159.19778400000001</v>
      </c>
      <c r="I1042">
        <v>7.4551730000000003</v>
      </c>
    </row>
    <row r="1043" spans="1:9" x14ac:dyDescent="0.25">
      <c r="A1043">
        <v>1042</v>
      </c>
      <c r="D1043">
        <v>167.40455</v>
      </c>
      <c r="E1043">
        <v>8.1957470000000008</v>
      </c>
      <c r="F1043">
        <v>159.79106899999999</v>
      </c>
      <c r="G1043">
        <v>12.342979</v>
      </c>
      <c r="H1043">
        <v>159.19778400000001</v>
      </c>
      <c r="I1043">
        <v>7.4551730000000003</v>
      </c>
    </row>
    <row r="1044" spans="1:9" x14ac:dyDescent="0.25">
      <c r="A1044">
        <v>1043</v>
      </c>
      <c r="D1044">
        <v>167.40455</v>
      </c>
      <c r="E1044">
        <v>8.1957470000000008</v>
      </c>
      <c r="F1044">
        <v>159.79106899999999</v>
      </c>
      <c r="G1044">
        <v>12.342979</v>
      </c>
      <c r="H1044">
        <v>159.19778400000001</v>
      </c>
      <c r="I1044">
        <v>7.4551730000000003</v>
      </c>
    </row>
    <row r="1045" spans="1:9" x14ac:dyDescent="0.25">
      <c r="A1045">
        <v>1044</v>
      </c>
      <c r="D1045">
        <v>167.40455</v>
      </c>
      <c r="E1045">
        <v>8.1957470000000008</v>
      </c>
      <c r="F1045">
        <v>159.79106899999999</v>
      </c>
      <c r="G1045">
        <v>12.342979</v>
      </c>
      <c r="H1045">
        <v>159.19778400000001</v>
      </c>
      <c r="I1045">
        <v>7.4551730000000003</v>
      </c>
    </row>
    <row r="1046" spans="1:9" x14ac:dyDescent="0.25">
      <c r="A1046">
        <v>1045</v>
      </c>
      <c r="D1046">
        <v>167.40455</v>
      </c>
      <c r="E1046">
        <v>8.1957470000000008</v>
      </c>
      <c r="F1046">
        <v>159.79106899999999</v>
      </c>
      <c r="G1046">
        <v>12.342979</v>
      </c>
      <c r="H1046">
        <v>159.19778400000001</v>
      </c>
      <c r="I1046">
        <v>7.4551730000000003</v>
      </c>
    </row>
    <row r="1047" spans="1:9" x14ac:dyDescent="0.25">
      <c r="A1047">
        <v>1046</v>
      </c>
      <c r="B1047">
        <v>175.653865</v>
      </c>
      <c r="C1047">
        <v>9.0892719999999994</v>
      </c>
      <c r="D1047">
        <v>167.40455</v>
      </c>
      <c r="E1047">
        <v>8.1957470000000008</v>
      </c>
      <c r="F1047">
        <v>159.79106899999999</v>
      </c>
      <c r="G1047">
        <v>12.342979</v>
      </c>
      <c r="H1047">
        <v>159.19778400000001</v>
      </c>
      <c r="I1047">
        <v>7.4551730000000003</v>
      </c>
    </row>
    <row r="1048" spans="1:9" x14ac:dyDescent="0.25">
      <c r="A1048">
        <v>1047</v>
      </c>
      <c r="B1048">
        <v>175.710238</v>
      </c>
      <c r="C1048">
        <v>8.9857049999999994</v>
      </c>
      <c r="D1048">
        <v>167.32996299999999</v>
      </c>
      <c r="E1048">
        <v>8.1767679999999991</v>
      </c>
      <c r="F1048">
        <v>159.79106899999999</v>
      </c>
      <c r="G1048">
        <v>12.342979</v>
      </c>
      <c r="H1048">
        <v>159.19778400000001</v>
      </c>
      <c r="I1048">
        <v>7.4551730000000003</v>
      </c>
    </row>
    <row r="1049" spans="1:9" x14ac:dyDescent="0.25">
      <c r="A1049">
        <v>1048</v>
      </c>
      <c r="B1049">
        <v>175.710238</v>
      </c>
      <c r="C1049">
        <v>8.9857049999999994</v>
      </c>
      <c r="F1049">
        <v>159.79106899999999</v>
      </c>
      <c r="G1049">
        <v>12.342979</v>
      </c>
      <c r="H1049">
        <v>159.19778400000001</v>
      </c>
      <c r="I1049">
        <v>7.4551730000000003</v>
      </c>
    </row>
    <row r="1050" spans="1:9" x14ac:dyDescent="0.25">
      <c r="A1050">
        <v>1049</v>
      </c>
      <c r="B1050">
        <v>175.710238</v>
      </c>
      <c r="C1050">
        <v>8.9857049999999994</v>
      </c>
      <c r="F1050">
        <v>159.79106899999999</v>
      </c>
      <c r="G1050">
        <v>12.342979</v>
      </c>
      <c r="H1050">
        <v>159.19778400000001</v>
      </c>
      <c r="I1050">
        <v>7.4551730000000003</v>
      </c>
    </row>
    <row r="1051" spans="1:9" x14ac:dyDescent="0.25">
      <c r="A1051">
        <v>1050</v>
      </c>
      <c r="B1051">
        <v>175.710238</v>
      </c>
      <c r="C1051">
        <v>8.9857049999999994</v>
      </c>
      <c r="F1051">
        <v>159.79106899999999</v>
      </c>
      <c r="G1051">
        <v>12.342979</v>
      </c>
      <c r="H1051">
        <v>159.19778400000001</v>
      </c>
      <c r="I1051">
        <v>7.4551730000000003</v>
      </c>
    </row>
    <row r="1052" spans="1:9" x14ac:dyDescent="0.25">
      <c r="A1052">
        <v>1051</v>
      </c>
      <c r="B1052">
        <v>175.710238</v>
      </c>
      <c r="C1052">
        <v>8.9857049999999994</v>
      </c>
      <c r="F1052">
        <v>159.79106899999999</v>
      </c>
      <c r="G1052">
        <v>12.342979</v>
      </c>
      <c r="H1052">
        <v>159.19778400000001</v>
      </c>
      <c r="I1052">
        <v>7.4551730000000003</v>
      </c>
    </row>
    <row r="1053" spans="1:9" x14ac:dyDescent="0.25">
      <c r="A1053">
        <v>1052</v>
      </c>
      <c r="B1053">
        <v>175.710238</v>
      </c>
      <c r="C1053">
        <v>8.9857049999999994</v>
      </c>
      <c r="F1053">
        <v>159.79106899999999</v>
      </c>
      <c r="G1053">
        <v>12.342979</v>
      </c>
      <c r="H1053">
        <v>159.19778400000001</v>
      </c>
      <c r="I1053">
        <v>7.4551730000000003</v>
      </c>
    </row>
    <row r="1054" spans="1:9" x14ac:dyDescent="0.25">
      <c r="A1054">
        <v>1053</v>
      </c>
      <c r="B1054">
        <v>175.710238</v>
      </c>
      <c r="C1054">
        <v>8.9857049999999994</v>
      </c>
      <c r="F1054">
        <v>159.79106899999999</v>
      </c>
      <c r="G1054">
        <v>12.342979</v>
      </c>
      <c r="H1054">
        <v>159.111512</v>
      </c>
      <c r="I1054">
        <v>7.6454180000000003</v>
      </c>
    </row>
    <row r="1055" spans="1:9" x14ac:dyDescent="0.25">
      <c r="A1055">
        <v>1054</v>
      </c>
      <c r="B1055">
        <v>175.710238</v>
      </c>
      <c r="C1055">
        <v>8.9857049999999994</v>
      </c>
      <c r="F1055">
        <v>159.79106899999999</v>
      </c>
      <c r="G1055">
        <v>12.342979</v>
      </c>
      <c r="H1055">
        <v>159.111512</v>
      </c>
      <c r="I1055">
        <v>7.6454180000000003</v>
      </c>
    </row>
    <row r="1056" spans="1:9" x14ac:dyDescent="0.25">
      <c r="A1056">
        <v>1055</v>
      </c>
      <c r="B1056">
        <v>175.710238</v>
      </c>
      <c r="C1056">
        <v>8.9857049999999994</v>
      </c>
      <c r="F1056">
        <v>159.79106899999999</v>
      </c>
      <c r="G1056">
        <v>12.342979</v>
      </c>
    </row>
    <row r="1057" spans="1:15" x14ac:dyDescent="0.25">
      <c r="A1057">
        <v>1056</v>
      </c>
      <c r="B1057">
        <v>175.710238</v>
      </c>
      <c r="C1057">
        <v>8.9857049999999994</v>
      </c>
      <c r="F1057">
        <v>159.55383699999999</v>
      </c>
      <c r="G1057">
        <v>12.205895</v>
      </c>
    </row>
    <row r="1058" spans="1:15" x14ac:dyDescent="0.25">
      <c r="A1058">
        <v>1057</v>
      </c>
      <c r="B1058">
        <v>175.710238</v>
      </c>
      <c r="C1058">
        <v>8.9857049999999994</v>
      </c>
    </row>
    <row r="1059" spans="1:15" x14ac:dyDescent="0.25">
      <c r="A1059">
        <v>1058</v>
      </c>
      <c r="B1059">
        <v>175.710238</v>
      </c>
      <c r="C1059">
        <v>8.9857049999999994</v>
      </c>
    </row>
    <row r="1060" spans="1:15" x14ac:dyDescent="0.25">
      <c r="A1060">
        <v>1059</v>
      </c>
      <c r="B1060">
        <v>175.710238</v>
      </c>
      <c r="C1060">
        <v>8.9857049999999994</v>
      </c>
    </row>
    <row r="1061" spans="1:15" x14ac:dyDescent="0.25">
      <c r="A1061">
        <v>1060</v>
      </c>
      <c r="B1061">
        <v>175.710238</v>
      </c>
      <c r="C1061">
        <v>8.9857049999999994</v>
      </c>
    </row>
    <row r="1062" spans="1:15" x14ac:dyDescent="0.25">
      <c r="A1062">
        <v>1061</v>
      </c>
      <c r="B1062">
        <v>175.710238</v>
      </c>
      <c r="C1062">
        <v>8.9857049999999994</v>
      </c>
    </row>
    <row r="1063" spans="1:15" x14ac:dyDescent="0.25">
      <c r="A1063">
        <v>1062</v>
      </c>
      <c r="B1063">
        <v>175.710238</v>
      </c>
      <c r="C1063">
        <v>8.9857049999999994</v>
      </c>
      <c r="D1063">
        <v>183.44948099999999</v>
      </c>
      <c r="E1063">
        <v>6.2344200000000001</v>
      </c>
    </row>
    <row r="1064" spans="1:15" x14ac:dyDescent="0.25">
      <c r="A1064">
        <v>1063</v>
      </c>
      <c r="B1064">
        <v>175.710238</v>
      </c>
      <c r="C1064">
        <v>8.9857049999999994</v>
      </c>
      <c r="D1064">
        <v>183.62038699999999</v>
      </c>
      <c r="E1064">
        <v>6.2702349999999996</v>
      </c>
      <c r="N1064">
        <v>170.29847999999998</v>
      </c>
      <c r="O1064">
        <v>7.05152</v>
      </c>
    </row>
    <row r="1065" spans="1:15" x14ac:dyDescent="0.25">
      <c r="A1065">
        <v>1064</v>
      </c>
      <c r="B1065">
        <v>175.653865</v>
      </c>
      <c r="C1065">
        <v>9.0892719999999994</v>
      </c>
      <c r="D1065">
        <v>183.62038699999999</v>
      </c>
      <c r="E1065">
        <v>6.2702349999999996</v>
      </c>
      <c r="F1065">
        <v>172.15624099999999</v>
      </c>
      <c r="G1065">
        <v>11.816068</v>
      </c>
      <c r="N1065">
        <v>170.37087500000001</v>
      </c>
      <c r="O1065">
        <v>6.9614739999999999</v>
      </c>
    </row>
    <row r="1066" spans="1:15" x14ac:dyDescent="0.25">
      <c r="A1066">
        <v>1065</v>
      </c>
      <c r="D1066">
        <v>183.62038699999999</v>
      </c>
      <c r="E1066">
        <v>6.2702349999999996</v>
      </c>
      <c r="F1066">
        <v>172.24955299999999</v>
      </c>
      <c r="G1066">
        <v>11.750562</v>
      </c>
      <c r="N1066">
        <v>170.37087500000001</v>
      </c>
      <c r="O1066">
        <v>6.9614739999999999</v>
      </c>
    </row>
    <row r="1067" spans="1:15" x14ac:dyDescent="0.25">
      <c r="A1067">
        <v>1066</v>
      </c>
      <c r="D1067">
        <v>183.62038699999999</v>
      </c>
      <c r="E1067">
        <v>6.2702349999999996</v>
      </c>
      <c r="F1067">
        <v>172.24955299999999</v>
      </c>
      <c r="G1067">
        <v>11.750562</v>
      </c>
      <c r="N1067">
        <v>170.37087500000001</v>
      </c>
      <c r="O1067">
        <v>6.9614739999999999</v>
      </c>
    </row>
    <row r="1068" spans="1:15" x14ac:dyDescent="0.25">
      <c r="A1068">
        <v>1067</v>
      </c>
      <c r="D1068">
        <v>183.62038699999999</v>
      </c>
      <c r="E1068">
        <v>6.2702349999999996</v>
      </c>
      <c r="F1068">
        <v>172.24955299999999</v>
      </c>
      <c r="G1068">
        <v>11.750562</v>
      </c>
      <c r="N1068">
        <v>170.37087500000001</v>
      </c>
      <c r="O1068">
        <v>6.9614739999999999</v>
      </c>
    </row>
    <row r="1069" spans="1:15" x14ac:dyDescent="0.25">
      <c r="A1069">
        <v>1068</v>
      </c>
      <c r="D1069">
        <v>183.62038699999999</v>
      </c>
      <c r="E1069">
        <v>6.2702349999999996</v>
      </c>
      <c r="F1069">
        <v>172.24955299999999</v>
      </c>
      <c r="G1069">
        <v>11.750562</v>
      </c>
      <c r="N1069">
        <v>170.37087500000001</v>
      </c>
      <c r="O1069">
        <v>6.9614739999999999</v>
      </c>
    </row>
    <row r="1070" spans="1:15" x14ac:dyDescent="0.25">
      <c r="A1070">
        <v>1069</v>
      </c>
      <c r="D1070">
        <v>183.62038699999999</v>
      </c>
      <c r="E1070">
        <v>6.2702349999999996</v>
      </c>
      <c r="F1070">
        <v>172.24955299999999</v>
      </c>
      <c r="G1070">
        <v>11.750562</v>
      </c>
      <c r="N1070">
        <v>170.37087500000001</v>
      </c>
      <c r="O1070">
        <v>6.9614739999999999</v>
      </c>
    </row>
    <row r="1071" spans="1:15" x14ac:dyDescent="0.25">
      <c r="A1071">
        <v>1070</v>
      </c>
      <c r="D1071">
        <v>183.62038699999999</v>
      </c>
      <c r="E1071">
        <v>6.2702349999999996</v>
      </c>
      <c r="F1071">
        <v>172.24955299999999</v>
      </c>
      <c r="G1071">
        <v>11.750562</v>
      </c>
      <c r="N1071">
        <v>170.37087500000001</v>
      </c>
      <c r="O1071">
        <v>6.9614739999999999</v>
      </c>
    </row>
    <row r="1072" spans="1:15" x14ac:dyDescent="0.25">
      <c r="A1072">
        <v>1071</v>
      </c>
      <c r="D1072">
        <v>183.62038699999999</v>
      </c>
      <c r="E1072">
        <v>6.2702349999999996</v>
      </c>
      <c r="F1072">
        <v>172.24955299999999</v>
      </c>
      <c r="G1072">
        <v>11.750562</v>
      </c>
      <c r="N1072">
        <v>170.37087500000001</v>
      </c>
      <c r="O1072">
        <v>6.9614739999999999</v>
      </c>
    </row>
    <row r="1073" spans="1:15" x14ac:dyDescent="0.25">
      <c r="A1073">
        <v>1072</v>
      </c>
      <c r="D1073">
        <v>183.62038699999999</v>
      </c>
      <c r="E1073">
        <v>6.2702349999999996</v>
      </c>
      <c r="F1073">
        <v>172.24955299999999</v>
      </c>
      <c r="G1073">
        <v>11.750562</v>
      </c>
      <c r="N1073">
        <v>170.37087500000001</v>
      </c>
      <c r="O1073">
        <v>6.9614739999999999</v>
      </c>
    </row>
    <row r="1074" spans="1:15" x14ac:dyDescent="0.25">
      <c r="A1074">
        <v>1073</v>
      </c>
      <c r="D1074">
        <v>183.62038699999999</v>
      </c>
      <c r="E1074">
        <v>6.2702349999999996</v>
      </c>
      <c r="F1074">
        <v>172.24955299999999</v>
      </c>
      <c r="G1074">
        <v>11.750562</v>
      </c>
      <c r="N1074">
        <v>170.37087500000001</v>
      </c>
      <c r="O1074">
        <v>6.9614739999999999</v>
      </c>
    </row>
    <row r="1075" spans="1:15" x14ac:dyDescent="0.25">
      <c r="A1075">
        <v>1074</v>
      </c>
      <c r="D1075">
        <v>183.62038699999999</v>
      </c>
      <c r="E1075">
        <v>6.2702349999999996</v>
      </c>
      <c r="F1075">
        <v>172.24955299999999</v>
      </c>
      <c r="G1075">
        <v>11.750562</v>
      </c>
      <c r="N1075">
        <v>170.37087500000001</v>
      </c>
      <c r="O1075">
        <v>6.9614739999999999</v>
      </c>
    </row>
    <row r="1076" spans="1:15" x14ac:dyDescent="0.25">
      <c r="A1076">
        <v>1075</v>
      </c>
      <c r="D1076">
        <v>183.62038699999999</v>
      </c>
      <c r="E1076">
        <v>6.2702349999999996</v>
      </c>
      <c r="F1076">
        <v>172.24955299999999</v>
      </c>
      <c r="G1076">
        <v>11.750562</v>
      </c>
      <c r="N1076">
        <v>170.29847999999998</v>
      </c>
      <c r="O1076">
        <v>7.05152</v>
      </c>
    </row>
    <row r="1077" spans="1:15" x14ac:dyDescent="0.25">
      <c r="A1077">
        <v>1076</v>
      </c>
      <c r="D1077">
        <v>183.62038699999999</v>
      </c>
      <c r="E1077">
        <v>6.2702349999999996</v>
      </c>
      <c r="F1077">
        <v>172.24955299999999</v>
      </c>
      <c r="G1077">
        <v>11.750562</v>
      </c>
    </row>
    <row r="1078" spans="1:15" x14ac:dyDescent="0.25">
      <c r="A1078">
        <v>1077</v>
      </c>
      <c r="D1078">
        <v>183.62038699999999</v>
      </c>
      <c r="E1078">
        <v>6.2702349999999996</v>
      </c>
      <c r="F1078">
        <v>172.24955299999999</v>
      </c>
      <c r="G1078">
        <v>11.750562</v>
      </c>
    </row>
    <row r="1079" spans="1:15" x14ac:dyDescent="0.25">
      <c r="A1079">
        <v>1078</v>
      </c>
      <c r="B1079">
        <v>191.08795800000001</v>
      </c>
      <c r="C1079">
        <v>9.5906230000000008</v>
      </c>
      <c r="D1079">
        <v>183.62038699999999</v>
      </c>
      <c r="E1079">
        <v>6.2702349999999996</v>
      </c>
      <c r="F1079">
        <v>172.24955299999999</v>
      </c>
      <c r="G1079">
        <v>11.750562</v>
      </c>
    </row>
    <row r="1080" spans="1:15" x14ac:dyDescent="0.25">
      <c r="A1080">
        <v>1079</v>
      </c>
      <c r="B1080">
        <v>191.184482</v>
      </c>
      <c r="C1080">
        <v>9.5781749999999999</v>
      </c>
      <c r="D1080">
        <v>183.62038699999999</v>
      </c>
      <c r="E1080">
        <v>6.2702349999999996</v>
      </c>
      <c r="F1080">
        <v>172.24955299999999</v>
      </c>
      <c r="G1080">
        <v>11.750562</v>
      </c>
    </row>
    <row r="1081" spans="1:15" x14ac:dyDescent="0.25">
      <c r="A1081">
        <v>1080</v>
      </c>
      <c r="B1081">
        <v>191.184482</v>
      </c>
      <c r="C1081">
        <v>9.5781749999999999</v>
      </c>
      <c r="D1081">
        <v>183.62038699999999</v>
      </c>
      <c r="E1081">
        <v>6.2702349999999996</v>
      </c>
      <c r="F1081">
        <v>172.24955299999999</v>
      </c>
      <c r="G1081">
        <v>11.750562</v>
      </c>
    </row>
    <row r="1082" spans="1:15" x14ac:dyDescent="0.25">
      <c r="A1082">
        <v>1081</v>
      </c>
      <c r="B1082">
        <v>191.184482</v>
      </c>
      <c r="C1082">
        <v>9.5781749999999999</v>
      </c>
      <c r="D1082">
        <v>183.62038699999999</v>
      </c>
      <c r="E1082">
        <v>6.2702349999999996</v>
      </c>
      <c r="F1082">
        <v>172.24955299999999</v>
      </c>
      <c r="G1082">
        <v>11.750562</v>
      </c>
    </row>
    <row r="1083" spans="1:15" x14ac:dyDescent="0.25">
      <c r="A1083">
        <v>1082</v>
      </c>
      <c r="B1083">
        <v>191.184482</v>
      </c>
      <c r="C1083">
        <v>9.5781749999999999</v>
      </c>
      <c r="D1083">
        <v>183.44948099999999</v>
      </c>
      <c r="E1083">
        <v>6.2344200000000001</v>
      </c>
      <c r="F1083">
        <v>172.15624099999999</v>
      </c>
      <c r="G1083">
        <v>11.816068</v>
      </c>
    </row>
    <row r="1084" spans="1:15" x14ac:dyDescent="0.25">
      <c r="A1084">
        <v>1083</v>
      </c>
      <c r="B1084">
        <v>191.184482</v>
      </c>
      <c r="C1084">
        <v>9.5781749999999999</v>
      </c>
    </row>
    <row r="1085" spans="1:15" x14ac:dyDescent="0.25">
      <c r="A1085">
        <v>1084</v>
      </c>
      <c r="B1085">
        <v>191.184482</v>
      </c>
      <c r="C1085">
        <v>9.5781749999999999</v>
      </c>
    </row>
    <row r="1086" spans="1:15" x14ac:dyDescent="0.25">
      <c r="A1086">
        <v>1085</v>
      </c>
      <c r="B1086">
        <v>191.184482</v>
      </c>
      <c r="C1086">
        <v>9.5781749999999999</v>
      </c>
    </row>
    <row r="1087" spans="1:15" x14ac:dyDescent="0.25">
      <c r="A1087">
        <v>1086</v>
      </c>
      <c r="B1087">
        <v>191.184482</v>
      </c>
      <c r="C1087">
        <v>9.5781749999999999</v>
      </c>
      <c r="H1087">
        <v>182.3828</v>
      </c>
      <c r="I1087">
        <v>6.7916359999999996</v>
      </c>
    </row>
    <row r="1088" spans="1:15" x14ac:dyDescent="0.25">
      <c r="A1088">
        <v>1087</v>
      </c>
      <c r="B1088">
        <v>191.184482</v>
      </c>
      <c r="C1088">
        <v>9.5781749999999999</v>
      </c>
      <c r="H1088">
        <v>182.63161400000001</v>
      </c>
      <c r="I1088">
        <v>6.6652149999999999</v>
      </c>
    </row>
    <row r="1089" spans="1:9" x14ac:dyDescent="0.25">
      <c r="A1089">
        <v>1088</v>
      </c>
      <c r="B1089">
        <v>191.184482</v>
      </c>
      <c r="C1089">
        <v>9.5781749999999999</v>
      </c>
      <c r="H1089">
        <v>182.63161400000001</v>
      </c>
      <c r="I1089">
        <v>6.6652149999999999</v>
      </c>
    </row>
    <row r="1090" spans="1:9" x14ac:dyDescent="0.25">
      <c r="A1090">
        <v>1089</v>
      </c>
      <c r="B1090">
        <v>191.184482</v>
      </c>
      <c r="C1090">
        <v>9.5781749999999999</v>
      </c>
      <c r="H1090">
        <v>182.63161400000001</v>
      </c>
      <c r="I1090">
        <v>6.6652149999999999</v>
      </c>
    </row>
    <row r="1091" spans="1:9" x14ac:dyDescent="0.25">
      <c r="A1091">
        <v>1090</v>
      </c>
      <c r="B1091">
        <v>191.184482</v>
      </c>
      <c r="C1091">
        <v>9.5781749999999999</v>
      </c>
      <c r="H1091">
        <v>182.63161400000001</v>
      </c>
      <c r="I1091">
        <v>6.6652149999999999</v>
      </c>
    </row>
    <row r="1092" spans="1:9" x14ac:dyDescent="0.25">
      <c r="A1092">
        <v>1091</v>
      </c>
      <c r="B1092">
        <v>191.184482</v>
      </c>
      <c r="C1092">
        <v>9.5781749999999999</v>
      </c>
      <c r="F1092">
        <v>184.899303</v>
      </c>
      <c r="G1092">
        <v>11.667862</v>
      </c>
      <c r="H1092">
        <v>182.63161400000001</v>
      </c>
      <c r="I1092">
        <v>6.6652149999999999</v>
      </c>
    </row>
    <row r="1093" spans="1:9" x14ac:dyDescent="0.25">
      <c r="A1093">
        <v>1092</v>
      </c>
      <c r="B1093">
        <v>191.184482</v>
      </c>
      <c r="C1093">
        <v>9.5781749999999999</v>
      </c>
      <c r="F1093">
        <v>185.00465299999999</v>
      </c>
      <c r="G1093">
        <v>11.651790999999999</v>
      </c>
      <c r="H1093">
        <v>182.63161400000001</v>
      </c>
      <c r="I1093">
        <v>6.6652149999999999</v>
      </c>
    </row>
    <row r="1094" spans="1:9" x14ac:dyDescent="0.25">
      <c r="A1094">
        <v>1093</v>
      </c>
      <c r="B1094">
        <v>191.184482</v>
      </c>
      <c r="C1094">
        <v>9.5781749999999999</v>
      </c>
      <c r="F1094">
        <v>185.00465299999999</v>
      </c>
      <c r="G1094">
        <v>11.651790999999999</v>
      </c>
      <c r="H1094">
        <v>182.63161400000001</v>
      </c>
      <c r="I1094">
        <v>6.6652149999999999</v>
      </c>
    </row>
    <row r="1095" spans="1:9" x14ac:dyDescent="0.25">
      <c r="A1095">
        <v>1094</v>
      </c>
      <c r="B1095">
        <v>191.184482</v>
      </c>
      <c r="C1095">
        <v>9.5781749999999999</v>
      </c>
      <c r="F1095">
        <v>185.00465299999999</v>
      </c>
      <c r="G1095">
        <v>11.651790999999999</v>
      </c>
      <c r="H1095">
        <v>182.63161400000001</v>
      </c>
      <c r="I1095">
        <v>6.6652149999999999</v>
      </c>
    </row>
    <row r="1096" spans="1:9" x14ac:dyDescent="0.25">
      <c r="A1096">
        <v>1095</v>
      </c>
      <c r="B1096">
        <v>191.184482</v>
      </c>
      <c r="C1096">
        <v>9.5781749999999999</v>
      </c>
      <c r="F1096">
        <v>185.00465299999999</v>
      </c>
      <c r="G1096">
        <v>11.651790999999999</v>
      </c>
      <c r="H1096">
        <v>182.63161400000001</v>
      </c>
      <c r="I1096">
        <v>6.6652149999999999</v>
      </c>
    </row>
    <row r="1097" spans="1:9" x14ac:dyDescent="0.25">
      <c r="A1097">
        <v>1096</v>
      </c>
      <c r="B1097">
        <v>191.08795800000001</v>
      </c>
      <c r="C1097">
        <v>9.5906230000000008</v>
      </c>
      <c r="D1097">
        <v>200.85357199999999</v>
      </c>
      <c r="E1097">
        <v>6.8571429999999998</v>
      </c>
      <c r="F1097">
        <v>185.00465299999999</v>
      </c>
      <c r="G1097">
        <v>11.651790999999999</v>
      </c>
      <c r="H1097">
        <v>182.63161400000001</v>
      </c>
      <c r="I1097">
        <v>6.6652149999999999</v>
      </c>
    </row>
    <row r="1098" spans="1:9" x14ac:dyDescent="0.25">
      <c r="A1098">
        <v>1097</v>
      </c>
      <c r="D1098">
        <v>200.923877</v>
      </c>
      <c r="E1098">
        <v>6.8627039999999999</v>
      </c>
      <c r="F1098">
        <v>185.00465299999999</v>
      </c>
      <c r="G1098">
        <v>11.651790999999999</v>
      </c>
      <c r="H1098">
        <v>182.63161400000001</v>
      </c>
      <c r="I1098">
        <v>6.6652149999999999</v>
      </c>
    </row>
    <row r="1099" spans="1:9" x14ac:dyDescent="0.25">
      <c r="A1099">
        <v>1098</v>
      </c>
      <c r="D1099">
        <v>200.923877</v>
      </c>
      <c r="E1099">
        <v>6.8627039999999999</v>
      </c>
      <c r="F1099">
        <v>185.00465299999999</v>
      </c>
      <c r="G1099">
        <v>11.651790999999999</v>
      </c>
      <c r="H1099">
        <v>182.63161400000001</v>
      </c>
      <c r="I1099">
        <v>6.6652149999999999</v>
      </c>
    </row>
    <row r="1100" spans="1:9" x14ac:dyDescent="0.25">
      <c r="A1100">
        <v>1099</v>
      </c>
      <c r="D1100">
        <v>200.923877</v>
      </c>
      <c r="E1100">
        <v>6.8627039999999999</v>
      </c>
      <c r="F1100">
        <v>185.00465299999999</v>
      </c>
      <c r="G1100">
        <v>11.651790999999999</v>
      </c>
      <c r="H1100">
        <v>182.63161400000001</v>
      </c>
      <c r="I1100">
        <v>6.6652149999999999</v>
      </c>
    </row>
    <row r="1101" spans="1:9" x14ac:dyDescent="0.25">
      <c r="A1101">
        <v>1100</v>
      </c>
      <c r="D1101">
        <v>200.923877</v>
      </c>
      <c r="E1101">
        <v>6.8627039999999999</v>
      </c>
      <c r="F1101">
        <v>185.00465299999999</v>
      </c>
      <c r="G1101">
        <v>11.651790999999999</v>
      </c>
      <c r="H1101">
        <v>182.63161400000001</v>
      </c>
      <c r="I1101">
        <v>6.6652149999999999</v>
      </c>
    </row>
    <row r="1102" spans="1:9" x14ac:dyDescent="0.25">
      <c r="A1102">
        <v>1101</v>
      </c>
      <c r="D1102">
        <v>200.923877</v>
      </c>
      <c r="E1102">
        <v>6.8627039999999999</v>
      </c>
      <c r="F1102">
        <v>185.00465299999999</v>
      </c>
      <c r="G1102">
        <v>11.651790999999999</v>
      </c>
      <c r="H1102">
        <v>182.63161400000001</v>
      </c>
      <c r="I1102">
        <v>6.6652149999999999</v>
      </c>
    </row>
    <row r="1103" spans="1:9" x14ac:dyDescent="0.25">
      <c r="A1103">
        <v>1102</v>
      </c>
      <c r="D1103">
        <v>200.923877</v>
      </c>
      <c r="E1103">
        <v>6.8627039999999999</v>
      </c>
      <c r="F1103">
        <v>185.00465299999999</v>
      </c>
      <c r="G1103">
        <v>11.651790999999999</v>
      </c>
      <c r="H1103">
        <v>182.63161400000001</v>
      </c>
      <c r="I1103">
        <v>6.6652149999999999</v>
      </c>
    </row>
    <row r="1104" spans="1:9" x14ac:dyDescent="0.25">
      <c r="A1104">
        <v>1103</v>
      </c>
      <c r="D1104">
        <v>200.923877</v>
      </c>
      <c r="E1104">
        <v>6.8627039999999999</v>
      </c>
      <c r="F1104">
        <v>185.00465299999999</v>
      </c>
      <c r="G1104">
        <v>11.651790999999999</v>
      </c>
      <c r="H1104">
        <v>182.3828</v>
      </c>
      <c r="I1104">
        <v>6.7916359999999996</v>
      </c>
    </row>
    <row r="1105" spans="1:9" x14ac:dyDescent="0.25">
      <c r="A1105">
        <v>1104</v>
      </c>
      <c r="D1105">
        <v>200.923877</v>
      </c>
      <c r="E1105">
        <v>6.8627039999999999</v>
      </c>
      <c r="F1105">
        <v>185.00465299999999</v>
      </c>
      <c r="G1105">
        <v>11.651790999999999</v>
      </c>
    </row>
    <row r="1106" spans="1:9" x14ac:dyDescent="0.25">
      <c r="A1106">
        <v>1105</v>
      </c>
      <c r="D1106">
        <v>200.923877</v>
      </c>
      <c r="E1106">
        <v>6.8627039999999999</v>
      </c>
      <c r="F1106">
        <v>185.00465299999999</v>
      </c>
      <c r="G1106">
        <v>11.651790999999999</v>
      </c>
    </row>
    <row r="1107" spans="1:9" x14ac:dyDescent="0.25">
      <c r="A1107">
        <v>1106</v>
      </c>
      <c r="D1107">
        <v>200.923877</v>
      </c>
      <c r="E1107">
        <v>6.8627039999999999</v>
      </c>
      <c r="F1107">
        <v>185.00465299999999</v>
      </c>
      <c r="G1107">
        <v>11.651790999999999</v>
      </c>
    </row>
    <row r="1108" spans="1:9" x14ac:dyDescent="0.25">
      <c r="A1108">
        <v>1107</v>
      </c>
      <c r="D1108">
        <v>200.923877</v>
      </c>
      <c r="E1108">
        <v>6.8627039999999999</v>
      </c>
      <c r="F1108">
        <v>185.00465299999999</v>
      </c>
      <c r="G1108">
        <v>11.651790999999999</v>
      </c>
    </row>
    <row r="1109" spans="1:9" x14ac:dyDescent="0.25">
      <c r="A1109">
        <v>1108</v>
      </c>
      <c r="D1109">
        <v>200.923877</v>
      </c>
      <c r="E1109">
        <v>6.8627039999999999</v>
      </c>
      <c r="F1109">
        <v>185.00465299999999</v>
      </c>
      <c r="G1109">
        <v>11.651790999999999</v>
      </c>
    </row>
    <row r="1110" spans="1:9" x14ac:dyDescent="0.25">
      <c r="A1110">
        <v>1109</v>
      </c>
      <c r="D1110">
        <v>200.923877</v>
      </c>
      <c r="E1110">
        <v>6.8627039999999999</v>
      </c>
      <c r="F1110">
        <v>185.00465299999999</v>
      </c>
      <c r="G1110">
        <v>11.651790999999999</v>
      </c>
    </row>
    <row r="1111" spans="1:9" x14ac:dyDescent="0.25">
      <c r="A1111">
        <v>1110</v>
      </c>
      <c r="D1111">
        <v>200.923877</v>
      </c>
      <c r="E1111">
        <v>6.8627039999999999</v>
      </c>
      <c r="F1111">
        <v>184.899303</v>
      </c>
      <c r="G1111">
        <v>11.667862</v>
      </c>
    </row>
    <row r="1112" spans="1:9" x14ac:dyDescent="0.25">
      <c r="A1112">
        <v>1111</v>
      </c>
      <c r="D1112">
        <v>200.923877</v>
      </c>
      <c r="E1112">
        <v>6.8627039999999999</v>
      </c>
    </row>
    <row r="1113" spans="1:9" x14ac:dyDescent="0.25">
      <c r="A1113">
        <v>1112</v>
      </c>
      <c r="B1113">
        <v>208.92845399999999</v>
      </c>
      <c r="C1113">
        <v>8.3663500000000006</v>
      </c>
      <c r="D1113">
        <v>200.923877</v>
      </c>
      <c r="E1113">
        <v>6.8627039999999999</v>
      </c>
      <c r="H1113">
        <v>196.69613900000002</v>
      </c>
      <c r="I1113">
        <v>7.1015689999999996</v>
      </c>
    </row>
    <row r="1114" spans="1:9" x14ac:dyDescent="0.25">
      <c r="A1114">
        <v>1113</v>
      </c>
      <c r="B1114">
        <v>209.031768</v>
      </c>
      <c r="C1114">
        <v>8.3932369999999992</v>
      </c>
      <c r="D1114">
        <v>200.85357199999999</v>
      </c>
      <c r="E1114">
        <v>6.8571429999999998</v>
      </c>
      <c r="H1114">
        <v>196.82046400000002</v>
      </c>
      <c r="I1114">
        <v>7.0601929999999999</v>
      </c>
    </row>
    <row r="1115" spans="1:9" x14ac:dyDescent="0.25">
      <c r="A1115">
        <v>1114</v>
      </c>
      <c r="B1115">
        <v>209.031768</v>
      </c>
      <c r="C1115">
        <v>8.3932369999999992</v>
      </c>
      <c r="D1115">
        <v>200.85357199999999</v>
      </c>
      <c r="E1115">
        <v>6.8571429999999998</v>
      </c>
      <c r="H1115">
        <v>196.82046400000002</v>
      </c>
      <c r="I1115">
        <v>7.0601929999999999</v>
      </c>
    </row>
    <row r="1116" spans="1:9" x14ac:dyDescent="0.25">
      <c r="A1116">
        <v>1115</v>
      </c>
      <c r="B1116">
        <v>209.031768</v>
      </c>
      <c r="C1116">
        <v>8.3932369999999992</v>
      </c>
      <c r="H1116">
        <v>196.82046400000002</v>
      </c>
      <c r="I1116">
        <v>7.0601929999999999</v>
      </c>
    </row>
    <row r="1117" spans="1:9" x14ac:dyDescent="0.25">
      <c r="A1117">
        <v>1116</v>
      </c>
      <c r="B1117">
        <v>209.031768</v>
      </c>
      <c r="C1117">
        <v>8.3932369999999992</v>
      </c>
      <c r="H1117">
        <v>196.82046400000002</v>
      </c>
      <c r="I1117">
        <v>7.0601929999999999</v>
      </c>
    </row>
    <row r="1118" spans="1:9" x14ac:dyDescent="0.25">
      <c r="A1118">
        <v>1117</v>
      </c>
      <c r="B1118">
        <v>209.031768</v>
      </c>
      <c r="C1118">
        <v>8.3932369999999992</v>
      </c>
      <c r="H1118">
        <v>196.82046400000002</v>
      </c>
      <c r="I1118">
        <v>7.0601929999999999</v>
      </c>
    </row>
    <row r="1119" spans="1:9" x14ac:dyDescent="0.25">
      <c r="A1119">
        <v>1118</v>
      </c>
      <c r="B1119">
        <v>209.031768</v>
      </c>
      <c r="C1119">
        <v>8.3932369999999992</v>
      </c>
      <c r="H1119">
        <v>196.82046400000002</v>
      </c>
      <c r="I1119">
        <v>7.0601929999999999</v>
      </c>
    </row>
    <row r="1120" spans="1:9" x14ac:dyDescent="0.25">
      <c r="A1120">
        <v>1119</v>
      </c>
      <c r="B1120">
        <v>209.031768</v>
      </c>
      <c r="C1120">
        <v>8.3932369999999992</v>
      </c>
      <c r="H1120">
        <v>196.82046400000002</v>
      </c>
      <c r="I1120">
        <v>7.0601929999999999</v>
      </c>
    </row>
    <row r="1121" spans="1:9" x14ac:dyDescent="0.25">
      <c r="A1121">
        <v>1120</v>
      </c>
      <c r="B1121">
        <v>209.031768</v>
      </c>
      <c r="C1121">
        <v>8.3932369999999992</v>
      </c>
      <c r="H1121">
        <v>196.82046400000002</v>
      </c>
      <c r="I1121">
        <v>7.0601929999999999</v>
      </c>
    </row>
    <row r="1122" spans="1:9" x14ac:dyDescent="0.25">
      <c r="A1122">
        <v>1121</v>
      </c>
      <c r="B1122">
        <v>209.031768</v>
      </c>
      <c r="C1122">
        <v>8.3932369999999992</v>
      </c>
      <c r="H1122">
        <v>196.82046400000002</v>
      </c>
      <c r="I1122">
        <v>7.0601929999999999</v>
      </c>
    </row>
    <row r="1123" spans="1:9" x14ac:dyDescent="0.25">
      <c r="A1123">
        <v>1122</v>
      </c>
      <c r="B1123">
        <v>209.031768</v>
      </c>
      <c r="C1123">
        <v>8.3932369999999992</v>
      </c>
      <c r="H1123">
        <v>196.82046400000002</v>
      </c>
      <c r="I1123">
        <v>7.0601929999999999</v>
      </c>
    </row>
    <row r="1124" spans="1:9" x14ac:dyDescent="0.25">
      <c r="A1124">
        <v>1123</v>
      </c>
      <c r="B1124">
        <v>209.031768</v>
      </c>
      <c r="C1124">
        <v>8.3932369999999992</v>
      </c>
      <c r="H1124">
        <v>196.82046400000002</v>
      </c>
      <c r="I1124">
        <v>7.0601929999999999</v>
      </c>
    </row>
    <row r="1125" spans="1:9" x14ac:dyDescent="0.25">
      <c r="A1125">
        <v>1124</v>
      </c>
      <c r="B1125">
        <v>209.031768</v>
      </c>
      <c r="C1125">
        <v>8.3932369999999992</v>
      </c>
      <c r="H1125">
        <v>196.82046400000002</v>
      </c>
      <c r="I1125">
        <v>7.0601929999999999</v>
      </c>
    </row>
    <row r="1126" spans="1:9" x14ac:dyDescent="0.25">
      <c r="A1126">
        <v>1125</v>
      </c>
      <c r="B1126">
        <v>209.031768</v>
      </c>
      <c r="C1126">
        <v>8.3932369999999992</v>
      </c>
      <c r="H1126">
        <v>196.82046400000002</v>
      </c>
      <c r="I1126">
        <v>7.0601929999999999</v>
      </c>
    </row>
    <row r="1127" spans="1:9" x14ac:dyDescent="0.25">
      <c r="A1127">
        <v>1126</v>
      </c>
      <c r="B1127">
        <v>209.031768</v>
      </c>
      <c r="C1127">
        <v>8.3932369999999992</v>
      </c>
      <c r="D1127">
        <v>216.79642200000001</v>
      </c>
      <c r="E1127">
        <v>6.7441769999999996</v>
      </c>
      <c r="H1127">
        <v>196.82046400000002</v>
      </c>
      <c r="I1127">
        <v>7.0601929999999999</v>
      </c>
    </row>
    <row r="1128" spans="1:9" x14ac:dyDescent="0.25">
      <c r="A1128">
        <v>1127</v>
      </c>
      <c r="B1128">
        <v>209.031768</v>
      </c>
      <c r="C1128">
        <v>8.3932369999999992</v>
      </c>
      <c r="D1128">
        <v>216.93115800000001</v>
      </c>
      <c r="E1128">
        <v>6.6341840000000003</v>
      </c>
      <c r="F1128">
        <v>204.74627599999999</v>
      </c>
      <c r="G1128">
        <v>10.380888000000001</v>
      </c>
      <c r="H1128">
        <v>196.69613900000002</v>
      </c>
      <c r="I1128">
        <v>7.1015689999999996</v>
      </c>
    </row>
    <row r="1129" spans="1:9" x14ac:dyDescent="0.25">
      <c r="A1129">
        <v>1128</v>
      </c>
      <c r="B1129">
        <v>208.92845399999999</v>
      </c>
      <c r="C1129">
        <v>8.3663500000000006</v>
      </c>
      <c r="D1129">
        <v>216.93115800000001</v>
      </c>
      <c r="E1129">
        <v>6.6341840000000003</v>
      </c>
      <c r="F1129">
        <v>204.829486</v>
      </c>
      <c r="G1129">
        <v>10.417519</v>
      </c>
      <c r="H1129">
        <v>196.69613900000002</v>
      </c>
      <c r="I1129">
        <v>7.1015689999999996</v>
      </c>
    </row>
    <row r="1130" spans="1:9" x14ac:dyDescent="0.25">
      <c r="A1130">
        <v>1129</v>
      </c>
      <c r="D1130">
        <v>216.93115800000001</v>
      </c>
      <c r="E1130">
        <v>6.6341840000000003</v>
      </c>
      <c r="F1130">
        <v>204.829486</v>
      </c>
      <c r="G1130">
        <v>10.417519</v>
      </c>
      <c r="H1130">
        <v>196.69613900000002</v>
      </c>
      <c r="I1130">
        <v>7.1015689999999996</v>
      </c>
    </row>
    <row r="1131" spans="1:9" x14ac:dyDescent="0.25">
      <c r="A1131">
        <v>1130</v>
      </c>
      <c r="D1131">
        <v>216.93115800000001</v>
      </c>
      <c r="E1131">
        <v>6.6341840000000003</v>
      </c>
      <c r="F1131">
        <v>204.829486</v>
      </c>
      <c r="G1131">
        <v>10.417519</v>
      </c>
      <c r="H1131">
        <v>196.67481100000001</v>
      </c>
      <c r="I1131">
        <v>7.1382000000000003</v>
      </c>
    </row>
    <row r="1132" spans="1:9" x14ac:dyDescent="0.25">
      <c r="A1132">
        <v>1131</v>
      </c>
      <c r="D1132">
        <v>216.93115800000001</v>
      </c>
      <c r="E1132">
        <v>6.6341840000000003</v>
      </c>
      <c r="F1132">
        <v>204.829486</v>
      </c>
      <c r="G1132">
        <v>10.417519</v>
      </c>
    </row>
    <row r="1133" spans="1:9" x14ac:dyDescent="0.25">
      <c r="A1133">
        <v>1132</v>
      </c>
      <c r="D1133">
        <v>216.93115800000001</v>
      </c>
      <c r="E1133">
        <v>6.6341840000000003</v>
      </c>
      <c r="F1133">
        <v>204.829486</v>
      </c>
      <c r="G1133">
        <v>10.417519</v>
      </c>
    </row>
    <row r="1134" spans="1:9" x14ac:dyDescent="0.25">
      <c r="A1134">
        <v>1133</v>
      </c>
      <c r="D1134">
        <v>216.93115800000001</v>
      </c>
      <c r="E1134">
        <v>6.6341840000000003</v>
      </c>
      <c r="F1134">
        <v>204.829486</v>
      </c>
      <c r="G1134">
        <v>10.417519</v>
      </c>
    </row>
    <row r="1135" spans="1:9" x14ac:dyDescent="0.25">
      <c r="A1135">
        <v>1134</v>
      </c>
      <c r="D1135">
        <v>216.93115800000001</v>
      </c>
      <c r="E1135">
        <v>6.6341840000000003</v>
      </c>
      <c r="F1135">
        <v>204.829486</v>
      </c>
      <c r="G1135">
        <v>10.417519</v>
      </c>
    </row>
    <row r="1136" spans="1:9" x14ac:dyDescent="0.25">
      <c r="A1136">
        <v>1135</v>
      </c>
      <c r="D1136">
        <v>216.93115800000001</v>
      </c>
      <c r="E1136">
        <v>6.6341840000000003</v>
      </c>
      <c r="F1136">
        <v>204.829486</v>
      </c>
      <c r="G1136">
        <v>10.417519</v>
      </c>
    </row>
    <row r="1137" spans="1:9" x14ac:dyDescent="0.25">
      <c r="A1137">
        <v>1136</v>
      </c>
      <c r="D1137">
        <v>216.93115800000001</v>
      </c>
      <c r="E1137">
        <v>6.6341840000000003</v>
      </c>
      <c r="F1137">
        <v>204.829486</v>
      </c>
      <c r="G1137">
        <v>10.417519</v>
      </c>
    </row>
    <row r="1138" spans="1:9" x14ac:dyDescent="0.25">
      <c r="A1138">
        <v>1137</v>
      </c>
      <c r="D1138">
        <v>216.93115800000001</v>
      </c>
      <c r="E1138">
        <v>6.6341840000000003</v>
      </c>
      <c r="F1138">
        <v>204.829486</v>
      </c>
      <c r="G1138">
        <v>10.417519</v>
      </c>
    </row>
    <row r="1139" spans="1:9" x14ac:dyDescent="0.25">
      <c r="A1139">
        <v>1138</v>
      </c>
      <c r="D1139">
        <v>216.93115800000001</v>
      </c>
      <c r="E1139">
        <v>6.6341840000000003</v>
      </c>
      <c r="F1139">
        <v>204.829486</v>
      </c>
      <c r="G1139">
        <v>10.417519</v>
      </c>
    </row>
    <row r="1140" spans="1:9" x14ac:dyDescent="0.25">
      <c r="A1140">
        <v>1139</v>
      </c>
      <c r="D1140">
        <v>216.93115800000001</v>
      </c>
      <c r="E1140">
        <v>6.6341840000000003</v>
      </c>
      <c r="F1140">
        <v>204.829486</v>
      </c>
      <c r="G1140">
        <v>10.417519</v>
      </c>
    </row>
    <row r="1141" spans="1:9" x14ac:dyDescent="0.25">
      <c r="A1141">
        <v>1140</v>
      </c>
      <c r="D1141">
        <v>216.93115800000001</v>
      </c>
      <c r="E1141">
        <v>6.6341840000000003</v>
      </c>
      <c r="F1141">
        <v>204.829486</v>
      </c>
      <c r="G1141">
        <v>10.417519</v>
      </c>
    </row>
    <row r="1142" spans="1:9" x14ac:dyDescent="0.25">
      <c r="A1142">
        <v>1141</v>
      </c>
      <c r="B1142">
        <v>225.08778599999999</v>
      </c>
      <c r="C1142">
        <v>9.2540960000000005</v>
      </c>
      <c r="D1142">
        <v>216.79642200000001</v>
      </c>
      <c r="E1142">
        <v>6.7441769999999996</v>
      </c>
      <c r="F1142">
        <v>204.74627599999999</v>
      </c>
      <c r="G1142">
        <v>10.380888000000001</v>
      </c>
    </row>
    <row r="1143" spans="1:9" x14ac:dyDescent="0.25">
      <c r="A1143">
        <v>1142</v>
      </c>
      <c r="B1143">
        <v>225.07273599999999</v>
      </c>
      <c r="C1143">
        <v>9.1781210000000009</v>
      </c>
      <c r="H1143">
        <v>214.31536800000001</v>
      </c>
      <c r="I1143">
        <v>6.9716909999999999</v>
      </c>
    </row>
    <row r="1144" spans="1:9" x14ac:dyDescent="0.25">
      <c r="A1144">
        <v>1143</v>
      </c>
      <c r="B1144">
        <v>225.07273599999999</v>
      </c>
      <c r="C1144">
        <v>9.1781210000000009</v>
      </c>
      <c r="H1144">
        <v>214.433764</v>
      </c>
      <c r="I1144">
        <v>6.7838149999999997</v>
      </c>
    </row>
    <row r="1145" spans="1:9" x14ac:dyDescent="0.25">
      <c r="A1145">
        <v>1144</v>
      </c>
      <c r="B1145">
        <v>225.07273599999999</v>
      </c>
      <c r="C1145">
        <v>9.1781210000000009</v>
      </c>
      <c r="H1145">
        <v>214.433764</v>
      </c>
      <c r="I1145">
        <v>6.7838149999999997</v>
      </c>
    </row>
    <row r="1146" spans="1:9" x14ac:dyDescent="0.25">
      <c r="A1146">
        <v>1145</v>
      </c>
      <c r="B1146">
        <v>225.07273599999999</v>
      </c>
      <c r="C1146">
        <v>9.1781210000000009</v>
      </c>
      <c r="H1146">
        <v>214.433764</v>
      </c>
      <c r="I1146">
        <v>6.7838149999999997</v>
      </c>
    </row>
    <row r="1147" spans="1:9" x14ac:dyDescent="0.25">
      <c r="A1147">
        <v>1146</v>
      </c>
      <c r="B1147">
        <v>225.07273599999999</v>
      </c>
      <c r="C1147">
        <v>9.1781210000000009</v>
      </c>
      <c r="H1147">
        <v>214.433764</v>
      </c>
      <c r="I1147">
        <v>6.7838149999999997</v>
      </c>
    </row>
    <row r="1148" spans="1:9" x14ac:dyDescent="0.25">
      <c r="A1148">
        <v>1147</v>
      </c>
      <c r="B1148">
        <v>225.07273599999999</v>
      </c>
      <c r="C1148">
        <v>9.1781210000000009</v>
      </c>
      <c r="H1148">
        <v>214.433764</v>
      </c>
      <c r="I1148">
        <v>6.7838149999999997</v>
      </c>
    </row>
    <row r="1149" spans="1:9" x14ac:dyDescent="0.25">
      <c r="A1149">
        <v>1148</v>
      </c>
      <c r="B1149">
        <v>225.07273599999999</v>
      </c>
      <c r="C1149">
        <v>9.1781210000000009</v>
      </c>
      <c r="H1149">
        <v>214.433764</v>
      </c>
      <c r="I1149">
        <v>6.7838149999999997</v>
      </c>
    </row>
    <row r="1150" spans="1:9" x14ac:dyDescent="0.25">
      <c r="A1150">
        <v>1149</v>
      </c>
      <c r="B1150">
        <v>225.07273599999999</v>
      </c>
      <c r="C1150">
        <v>9.1781210000000009</v>
      </c>
      <c r="H1150">
        <v>214.433764</v>
      </c>
      <c r="I1150">
        <v>6.7838149999999997</v>
      </c>
    </row>
    <row r="1151" spans="1:9" x14ac:dyDescent="0.25">
      <c r="A1151">
        <v>1150</v>
      </c>
      <c r="B1151">
        <v>225.07273599999999</v>
      </c>
      <c r="C1151">
        <v>9.1781210000000009</v>
      </c>
      <c r="H1151">
        <v>214.433764</v>
      </c>
      <c r="I1151">
        <v>6.7838149999999997</v>
      </c>
    </row>
    <row r="1152" spans="1:9" x14ac:dyDescent="0.25">
      <c r="A1152">
        <v>1151</v>
      </c>
      <c r="B1152">
        <v>225.07273599999999</v>
      </c>
      <c r="C1152">
        <v>9.1781210000000009</v>
      </c>
      <c r="H1152">
        <v>214.433764</v>
      </c>
      <c r="I1152">
        <v>6.7838149999999997</v>
      </c>
    </row>
    <row r="1153" spans="1:9" x14ac:dyDescent="0.25">
      <c r="A1153">
        <v>1152</v>
      </c>
      <c r="B1153">
        <v>225.07273599999999</v>
      </c>
      <c r="C1153">
        <v>9.1781210000000009</v>
      </c>
      <c r="H1153">
        <v>214.433764</v>
      </c>
      <c r="I1153">
        <v>6.7838149999999997</v>
      </c>
    </row>
    <row r="1154" spans="1:9" x14ac:dyDescent="0.25">
      <c r="A1154">
        <v>1153</v>
      </c>
      <c r="B1154">
        <v>225.07273599999999</v>
      </c>
      <c r="C1154">
        <v>9.1781210000000009</v>
      </c>
      <c r="H1154">
        <v>214.433764</v>
      </c>
      <c r="I1154">
        <v>6.7838149999999997</v>
      </c>
    </row>
    <row r="1155" spans="1:9" x14ac:dyDescent="0.25">
      <c r="A1155">
        <v>1154</v>
      </c>
      <c r="B1155">
        <v>225.07273599999999</v>
      </c>
      <c r="C1155">
        <v>9.1781210000000009</v>
      </c>
      <c r="D1155">
        <v>233.20395400000001</v>
      </c>
      <c r="E1155">
        <v>6.7868560000000002</v>
      </c>
      <c r="H1155">
        <v>214.433764</v>
      </c>
      <c r="I1155">
        <v>6.7838149999999997</v>
      </c>
    </row>
    <row r="1156" spans="1:9" x14ac:dyDescent="0.25">
      <c r="A1156">
        <v>1155</v>
      </c>
      <c r="B1156">
        <v>225.07273599999999</v>
      </c>
      <c r="C1156">
        <v>9.1781210000000009</v>
      </c>
      <c r="D1156">
        <v>233.21426099999999</v>
      </c>
      <c r="E1156">
        <v>6.7339209999999996</v>
      </c>
      <c r="H1156">
        <v>214.31536800000001</v>
      </c>
      <c r="I1156">
        <v>6.9716909999999999</v>
      </c>
    </row>
    <row r="1157" spans="1:9" x14ac:dyDescent="0.25">
      <c r="A1157">
        <v>1156</v>
      </c>
      <c r="B1157">
        <v>225.08778599999999</v>
      </c>
      <c r="C1157">
        <v>9.2540960000000005</v>
      </c>
      <c r="D1157">
        <v>233.21426099999999</v>
      </c>
      <c r="E1157">
        <v>6.7339209999999996</v>
      </c>
      <c r="H1157">
        <v>214.31536800000001</v>
      </c>
      <c r="I1157">
        <v>6.9716909999999999</v>
      </c>
    </row>
    <row r="1158" spans="1:9" x14ac:dyDescent="0.25">
      <c r="A1158">
        <v>1157</v>
      </c>
      <c r="D1158">
        <v>233.21426099999999</v>
      </c>
      <c r="E1158">
        <v>6.7339209999999996</v>
      </c>
      <c r="H1158">
        <v>214.31536800000001</v>
      </c>
      <c r="I1158">
        <v>6.9716909999999999</v>
      </c>
    </row>
    <row r="1159" spans="1:9" x14ac:dyDescent="0.25">
      <c r="A1159">
        <v>1158</v>
      </c>
      <c r="D1159">
        <v>233.21426099999999</v>
      </c>
      <c r="E1159">
        <v>6.7339209999999996</v>
      </c>
      <c r="H1159">
        <v>214.31536800000001</v>
      </c>
      <c r="I1159">
        <v>6.9716909999999999</v>
      </c>
    </row>
    <row r="1160" spans="1:9" x14ac:dyDescent="0.25">
      <c r="A1160">
        <v>1159</v>
      </c>
      <c r="D1160">
        <v>233.21426099999999</v>
      </c>
      <c r="E1160">
        <v>6.7339209999999996</v>
      </c>
      <c r="F1160">
        <v>222.88635600000001</v>
      </c>
      <c r="G1160">
        <v>9.4336219999999997</v>
      </c>
    </row>
    <row r="1161" spans="1:9" x14ac:dyDescent="0.25">
      <c r="A1161">
        <v>1160</v>
      </c>
      <c r="D1161">
        <v>233.21426099999999</v>
      </c>
      <c r="E1161">
        <v>6.7339209999999996</v>
      </c>
      <c r="F1161">
        <v>223.12474499999999</v>
      </c>
      <c r="G1161">
        <v>9.5771200000000007</v>
      </c>
    </row>
    <row r="1162" spans="1:9" x14ac:dyDescent="0.25">
      <c r="A1162">
        <v>1161</v>
      </c>
      <c r="D1162">
        <v>233.21426099999999</v>
      </c>
      <c r="E1162">
        <v>6.7339209999999996</v>
      </c>
      <c r="F1162">
        <v>223.12474499999999</v>
      </c>
      <c r="G1162">
        <v>9.5771200000000007</v>
      </c>
    </row>
    <row r="1163" spans="1:9" x14ac:dyDescent="0.25">
      <c r="A1163">
        <v>1162</v>
      </c>
      <c r="D1163">
        <v>233.21426099999999</v>
      </c>
      <c r="E1163">
        <v>6.7339209999999996</v>
      </c>
      <c r="F1163">
        <v>223.12474499999999</v>
      </c>
      <c r="G1163">
        <v>9.5771200000000007</v>
      </c>
    </row>
    <row r="1164" spans="1:9" x14ac:dyDescent="0.25">
      <c r="A1164">
        <v>1163</v>
      </c>
      <c r="D1164">
        <v>233.21426099999999</v>
      </c>
      <c r="E1164">
        <v>6.7339209999999996</v>
      </c>
      <c r="F1164">
        <v>223.12474499999999</v>
      </c>
      <c r="G1164">
        <v>9.5771200000000007</v>
      </c>
    </row>
    <row r="1165" spans="1:9" x14ac:dyDescent="0.25">
      <c r="A1165">
        <v>1164</v>
      </c>
      <c r="D1165">
        <v>233.21426099999999</v>
      </c>
      <c r="E1165">
        <v>6.7339209999999996</v>
      </c>
      <c r="F1165">
        <v>223.12474499999999</v>
      </c>
      <c r="G1165">
        <v>9.5771200000000007</v>
      </c>
    </row>
    <row r="1166" spans="1:9" x14ac:dyDescent="0.25">
      <c r="A1166">
        <v>1165</v>
      </c>
      <c r="D1166">
        <v>233.21426099999999</v>
      </c>
      <c r="E1166">
        <v>6.7339209999999996</v>
      </c>
      <c r="F1166">
        <v>223.12474499999999</v>
      </c>
      <c r="G1166">
        <v>9.5771200000000007</v>
      </c>
    </row>
    <row r="1167" spans="1:9" x14ac:dyDescent="0.25">
      <c r="A1167">
        <v>1166</v>
      </c>
      <c r="D1167">
        <v>233.21426099999999</v>
      </c>
      <c r="E1167">
        <v>6.7339209999999996</v>
      </c>
      <c r="F1167">
        <v>223.12474499999999</v>
      </c>
      <c r="G1167">
        <v>9.5771200000000007</v>
      </c>
    </row>
    <row r="1168" spans="1:9" x14ac:dyDescent="0.25">
      <c r="A1168">
        <v>1167</v>
      </c>
      <c r="D1168">
        <v>233.21426099999999</v>
      </c>
      <c r="E1168">
        <v>6.7339209999999996</v>
      </c>
      <c r="F1168">
        <v>223.12474499999999</v>
      </c>
      <c r="G1168">
        <v>9.5771200000000007</v>
      </c>
    </row>
    <row r="1169" spans="1:9" x14ac:dyDescent="0.25">
      <c r="A1169">
        <v>1168</v>
      </c>
      <c r="D1169">
        <v>233.21426099999999</v>
      </c>
      <c r="E1169">
        <v>6.7339209999999996</v>
      </c>
      <c r="F1169">
        <v>223.12474499999999</v>
      </c>
      <c r="G1169">
        <v>9.5771200000000007</v>
      </c>
    </row>
    <row r="1170" spans="1:9" x14ac:dyDescent="0.25">
      <c r="A1170">
        <v>1169</v>
      </c>
      <c r="B1170">
        <v>243.79143400000001</v>
      </c>
      <c r="C1170">
        <v>8.8879809999999999</v>
      </c>
      <c r="D1170">
        <v>233.20395400000001</v>
      </c>
      <c r="E1170">
        <v>6.7868560000000002</v>
      </c>
      <c r="F1170">
        <v>223.12474499999999</v>
      </c>
      <c r="G1170">
        <v>9.5771200000000007</v>
      </c>
    </row>
    <row r="1171" spans="1:9" x14ac:dyDescent="0.25">
      <c r="A1171">
        <v>1170</v>
      </c>
      <c r="B1171">
        <v>243.853183</v>
      </c>
      <c r="C1171">
        <v>8.8788060000000009</v>
      </c>
      <c r="F1171">
        <v>223.12474499999999</v>
      </c>
      <c r="G1171">
        <v>9.5771200000000007</v>
      </c>
    </row>
    <row r="1172" spans="1:9" x14ac:dyDescent="0.25">
      <c r="A1172">
        <v>1171</v>
      </c>
      <c r="B1172">
        <v>243.853183</v>
      </c>
      <c r="C1172">
        <v>8.8788060000000009</v>
      </c>
      <c r="F1172">
        <v>222.88635600000001</v>
      </c>
      <c r="G1172">
        <v>9.4336219999999997</v>
      </c>
    </row>
    <row r="1173" spans="1:9" x14ac:dyDescent="0.25">
      <c r="A1173">
        <v>1172</v>
      </c>
      <c r="B1173">
        <v>243.853183</v>
      </c>
      <c r="C1173">
        <v>8.8788060000000009</v>
      </c>
      <c r="H1173">
        <v>232.145917</v>
      </c>
      <c r="I1173">
        <v>5.4571839999999998</v>
      </c>
    </row>
    <row r="1174" spans="1:9" x14ac:dyDescent="0.25">
      <c r="A1174">
        <v>1173</v>
      </c>
      <c r="B1174">
        <v>243.853183</v>
      </c>
      <c r="C1174">
        <v>8.8788060000000009</v>
      </c>
      <c r="H1174">
        <v>232.31518600000001</v>
      </c>
      <c r="I1174">
        <v>5.2873989999999997</v>
      </c>
    </row>
    <row r="1175" spans="1:9" x14ac:dyDescent="0.25">
      <c r="A1175">
        <v>1174</v>
      </c>
      <c r="B1175">
        <v>243.853183</v>
      </c>
      <c r="C1175">
        <v>8.8788060000000009</v>
      </c>
      <c r="H1175">
        <v>232.31518600000001</v>
      </c>
      <c r="I1175">
        <v>5.2873989999999997</v>
      </c>
    </row>
    <row r="1176" spans="1:9" x14ac:dyDescent="0.25">
      <c r="A1176">
        <v>1175</v>
      </c>
      <c r="B1176">
        <v>243.853183</v>
      </c>
      <c r="C1176">
        <v>8.8788060000000009</v>
      </c>
      <c r="H1176">
        <v>232.31518600000001</v>
      </c>
      <c r="I1176">
        <v>5.2873989999999997</v>
      </c>
    </row>
    <row r="1177" spans="1:9" x14ac:dyDescent="0.25">
      <c r="A1177">
        <v>1176</v>
      </c>
      <c r="B1177">
        <v>243.853183</v>
      </c>
      <c r="C1177">
        <v>8.8788060000000009</v>
      </c>
      <c r="H1177">
        <v>232.31518600000001</v>
      </c>
      <c r="I1177">
        <v>5.2873989999999997</v>
      </c>
    </row>
    <row r="1178" spans="1:9" x14ac:dyDescent="0.25">
      <c r="A1178">
        <v>1177</v>
      </c>
      <c r="B1178">
        <v>243.853183</v>
      </c>
      <c r="C1178">
        <v>8.8788060000000009</v>
      </c>
      <c r="H1178">
        <v>232.31518600000001</v>
      </c>
      <c r="I1178">
        <v>5.2873989999999997</v>
      </c>
    </row>
    <row r="1179" spans="1:9" x14ac:dyDescent="0.25">
      <c r="A1179">
        <v>1178</v>
      </c>
      <c r="B1179">
        <v>243.853183</v>
      </c>
      <c r="C1179">
        <v>8.8788060000000009</v>
      </c>
      <c r="H1179">
        <v>232.31518600000001</v>
      </c>
      <c r="I1179">
        <v>5.2873989999999997</v>
      </c>
    </row>
    <row r="1180" spans="1:9" x14ac:dyDescent="0.25">
      <c r="A1180">
        <v>1179</v>
      </c>
      <c r="B1180">
        <v>243.853183</v>
      </c>
      <c r="C1180">
        <v>8.8788060000000009</v>
      </c>
      <c r="H1180">
        <v>232.31518600000001</v>
      </c>
      <c r="I1180">
        <v>5.2873989999999997</v>
      </c>
    </row>
    <row r="1181" spans="1:9" x14ac:dyDescent="0.25">
      <c r="A1181">
        <v>1180</v>
      </c>
      <c r="B1181">
        <v>243.853183</v>
      </c>
      <c r="C1181">
        <v>8.8788060000000009</v>
      </c>
      <c r="H1181">
        <v>232.31518600000001</v>
      </c>
      <c r="I1181">
        <v>5.2873989999999997</v>
      </c>
    </row>
    <row r="1182" spans="1:9" x14ac:dyDescent="0.25">
      <c r="A1182">
        <v>1181</v>
      </c>
      <c r="B1182">
        <v>243.853183</v>
      </c>
      <c r="C1182">
        <v>8.8788060000000009</v>
      </c>
      <c r="H1182">
        <v>232.31518600000001</v>
      </c>
      <c r="I1182">
        <v>5.2873989999999997</v>
      </c>
    </row>
    <row r="1183" spans="1:9" x14ac:dyDescent="0.25">
      <c r="A1183">
        <v>1182</v>
      </c>
      <c r="B1183">
        <v>243.853183</v>
      </c>
      <c r="C1183">
        <v>8.8788060000000009</v>
      </c>
      <c r="H1183">
        <v>232.31518600000001</v>
      </c>
      <c r="I1183">
        <v>5.2873989999999997</v>
      </c>
    </row>
    <row r="1184" spans="1:9" x14ac:dyDescent="0.25">
      <c r="A1184">
        <v>1183</v>
      </c>
      <c r="B1184">
        <v>243.853183</v>
      </c>
      <c r="C1184">
        <v>8.8788060000000009</v>
      </c>
      <c r="D1184">
        <v>253.03779499999999</v>
      </c>
      <c r="E1184">
        <v>6.2001340000000003</v>
      </c>
      <c r="H1184">
        <v>232.31518600000001</v>
      </c>
      <c r="I1184">
        <v>5.2873989999999997</v>
      </c>
    </row>
    <row r="1185" spans="1:9" x14ac:dyDescent="0.25">
      <c r="A1185">
        <v>1184</v>
      </c>
      <c r="B1185">
        <v>243.853183</v>
      </c>
      <c r="C1185">
        <v>8.8788060000000009</v>
      </c>
      <c r="D1185">
        <v>253.143565</v>
      </c>
      <c r="E1185">
        <v>6.2351330000000003</v>
      </c>
      <c r="H1185">
        <v>232.31518600000001</v>
      </c>
      <c r="I1185">
        <v>5.2873989999999997</v>
      </c>
    </row>
    <row r="1186" spans="1:9" x14ac:dyDescent="0.25">
      <c r="A1186">
        <v>1185</v>
      </c>
      <c r="B1186">
        <v>243.79143400000001</v>
      </c>
      <c r="C1186">
        <v>8.8879809999999999</v>
      </c>
      <c r="D1186">
        <v>253.143565</v>
      </c>
      <c r="E1186">
        <v>6.2351330000000003</v>
      </c>
      <c r="H1186">
        <v>232.31518600000001</v>
      </c>
      <c r="I1186">
        <v>5.2873989999999997</v>
      </c>
    </row>
    <row r="1187" spans="1:9" x14ac:dyDescent="0.25">
      <c r="A1187">
        <v>1186</v>
      </c>
      <c r="D1187">
        <v>253.143565</v>
      </c>
      <c r="E1187">
        <v>6.2351330000000003</v>
      </c>
      <c r="H1187">
        <v>232.31518600000001</v>
      </c>
      <c r="I1187">
        <v>5.2873989999999997</v>
      </c>
    </row>
    <row r="1188" spans="1:9" x14ac:dyDescent="0.25">
      <c r="A1188">
        <v>1187</v>
      </c>
      <c r="D1188">
        <v>253.143565</v>
      </c>
      <c r="E1188">
        <v>6.2351330000000003</v>
      </c>
      <c r="H1188">
        <v>232.31518600000001</v>
      </c>
      <c r="I1188">
        <v>5.2873989999999997</v>
      </c>
    </row>
    <row r="1189" spans="1:9" x14ac:dyDescent="0.25">
      <c r="A1189">
        <v>1188</v>
      </c>
      <c r="D1189">
        <v>253.143565</v>
      </c>
      <c r="E1189">
        <v>6.2351330000000003</v>
      </c>
      <c r="F1189">
        <v>241.42068</v>
      </c>
      <c r="G1189">
        <v>10.077093</v>
      </c>
      <c r="H1189">
        <v>232.145917</v>
      </c>
      <c r="I1189">
        <v>5.4571839999999998</v>
      </c>
    </row>
    <row r="1190" spans="1:9" x14ac:dyDescent="0.25">
      <c r="A1190">
        <v>1189</v>
      </c>
      <c r="D1190">
        <v>253.143565</v>
      </c>
      <c r="E1190">
        <v>6.2351330000000003</v>
      </c>
      <c r="F1190">
        <v>241.55556999999999</v>
      </c>
      <c r="G1190">
        <v>10.175696</v>
      </c>
      <c r="H1190">
        <v>232.145917</v>
      </c>
      <c r="I1190">
        <v>5.4571839999999998</v>
      </c>
    </row>
    <row r="1191" spans="1:9" x14ac:dyDescent="0.25">
      <c r="A1191">
        <v>1190</v>
      </c>
      <c r="D1191">
        <v>253.143565</v>
      </c>
      <c r="E1191">
        <v>6.2351330000000003</v>
      </c>
      <c r="F1191">
        <v>241.55556999999999</v>
      </c>
      <c r="G1191">
        <v>10.175696</v>
      </c>
      <c r="H1191">
        <v>232.145917</v>
      </c>
      <c r="I1191">
        <v>5.4571839999999998</v>
      </c>
    </row>
    <row r="1192" spans="1:9" x14ac:dyDescent="0.25">
      <c r="A1192">
        <v>1191</v>
      </c>
      <c r="D1192">
        <v>253.143565</v>
      </c>
      <c r="E1192">
        <v>6.2351330000000003</v>
      </c>
      <c r="F1192">
        <v>241.55556999999999</v>
      </c>
      <c r="G1192">
        <v>10.175696</v>
      </c>
      <c r="H1192">
        <v>232.145917</v>
      </c>
      <c r="I1192">
        <v>5.4571839999999998</v>
      </c>
    </row>
    <row r="1193" spans="1:9" x14ac:dyDescent="0.25">
      <c r="A1193">
        <v>1192</v>
      </c>
      <c r="D1193">
        <v>253.143565</v>
      </c>
      <c r="E1193">
        <v>6.2351330000000003</v>
      </c>
      <c r="F1193">
        <v>241.55556999999999</v>
      </c>
      <c r="G1193">
        <v>10.175696</v>
      </c>
    </row>
    <row r="1194" spans="1:9" x14ac:dyDescent="0.25">
      <c r="A1194">
        <v>1193</v>
      </c>
      <c r="D1194">
        <v>253.143565</v>
      </c>
      <c r="E1194">
        <v>6.2351330000000003</v>
      </c>
      <c r="F1194">
        <v>241.55556999999999</v>
      </c>
      <c r="G1194">
        <v>10.175696</v>
      </c>
    </row>
    <row r="1195" spans="1:9" x14ac:dyDescent="0.25">
      <c r="A1195">
        <v>1194</v>
      </c>
      <c r="D1195">
        <v>253.143565</v>
      </c>
      <c r="E1195">
        <v>6.2351330000000003</v>
      </c>
      <c r="F1195">
        <v>241.55556999999999</v>
      </c>
      <c r="G1195">
        <v>10.175696</v>
      </c>
    </row>
    <row r="1196" spans="1:9" x14ac:dyDescent="0.25">
      <c r="A1196">
        <v>1195</v>
      </c>
      <c r="D1196">
        <v>253.143565</v>
      </c>
      <c r="E1196">
        <v>6.2351330000000003</v>
      </c>
      <c r="F1196">
        <v>241.55556999999999</v>
      </c>
      <c r="G1196">
        <v>10.175696</v>
      </c>
    </row>
    <row r="1197" spans="1:9" x14ac:dyDescent="0.25">
      <c r="A1197">
        <v>1196</v>
      </c>
      <c r="D1197">
        <v>253.143565</v>
      </c>
      <c r="E1197">
        <v>6.2351330000000003</v>
      </c>
      <c r="F1197">
        <v>241.55556999999999</v>
      </c>
      <c r="G1197">
        <v>10.175696</v>
      </c>
    </row>
    <row r="1198" spans="1:9" x14ac:dyDescent="0.25">
      <c r="A1198">
        <v>1197</v>
      </c>
      <c r="D1198">
        <v>253.143565</v>
      </c>
      <c r="E1198">
        <v>6.2351330000000003</v>
      </c>
      <c r="F1198">
        <v>241.55556999999999</v>
      </c>
      <c r="G1198">
        <v>10.175696</v>
      </c>
    </row>
    <row r="1199" spans="1:9" x14ac:dyDescent="0.25">
      <c r="A1199">
        <v>1198</v>
      </c>
      <c r="B1199">
        <v>261.66033099999999</v>
      </c>
      <c r="C1199">
        <v>9.033747</v>
      </c>
      <c r="D1199">
        <v>253.143565</v>
      </c>
      <c r="E1199">
        <v>6.2351330000000003</v>
      </c>
      <c r="F1199">
        <v>241.55556999999999</v>
      </c>
      <c r="G1199">
        <v>10.175696</v>
      </c>
    </row>
    <row r="1200" spans="1:9" x14ac:dyDescent="0.25">
      <c r="A1200">
        <v>1199</v>
      </c>
      <c r="B1200">
        <v>261.66033099999999</v>
      </c>
      <c r="C1200">
        <v>9.033747</v>
      </c>
      <c r="D1200">
        <v>253.143565</v>
      </c>
      <c r="E1200">
        <v>6.2351330000000003</v>
      </c>
      <c r="F1200">
        <v>241.55556999999999</v>
      </c>
      <c r="G1200">
        <v>10.175696</v>
      </c>
    </row>
    <row r="1201" spans="1:11" x14ac:dyDescent="0.25">
      <c r="A1201">
        <v>1200</v>
      </c>
      <c r="B1201">
        <v>261.66033099999999</v>
      </c>
      <c r="C1201">
        <v>9.033747</v>
      </c>
      <c r="D1201">
        <v>253.03779499999999</v>
      </c>
      <c r="E1201">
        <v>6.2001340000000003</v>
      </c>
      <c r="F1201">
        <v>241.55556999999999</v>
      </c>
      <c r="G1201">
        <v>10.175696</v>
      </c>
    </row>
    <row r="1202" spans="1:11" x14ac:dyDescent="0.25">
      <c r="A1202">
        <v>1201</v>
      </c>
      <c r="B1202">
        <v>261.66033099999999</v>
      </c>
      <c r="C1202">
        <v>9.033747</v>
      </c>
      <c r="D1202">
        <v>253.03779499999999</v>
      </c>
      <c r="E1202">
        <v>6.2001340000000003</v>
      </c>
      <c r="F1202">
        <v>241.42068</v>
      </c>
      <c r="G1202">
        <v>10.077093</v>
      </c>
    </row>
    <row r="1203" spans="1:11" x14ac:dyDescent="0.25">
      <c r="A1203">
        <v>1202</v>
      </c>
      <c r="B1203">
        <v>261.64326799999998</v>
      </c>
      <c r="C1203">
        <v>8.9965320000000002</v>
      </c>
      <c r="F1203">
        <v>241.42068</v>
      </c>
      <c r="G1203">
        <v>10.077093</v>
      </c>
    </row>
    <row r="1204" spans="1:11" x14ac:dyDescent="0.25">
      <c r="A1204">
        <v>1203</v>
      </c>
      <c r="B1204">
        <v>261.64326799999998</v>
      </c>
      <c r="C1204">
        <v>8.9965320000000002</v>
      </c>
      <c r="F1204">
        <v>241.42068</v>
      </c>
      <c r="G1204">
        <v>10.077093</v>
      </c>
      <c r="J1204">
        <v>235.76469299999999</v>
      </c>
      <c r="K1204">
        <v>14.217441000000001</v>
      </c>
    </row>
    <row r="1205" spans="1:11" x14ac:dyDescent="0.25">
      <c r="A1205">
        <v>1204</v>
      </c>
    </row>
    <row r="1206" spans="1:11" x14ac:dyDescent="0.25">
      <c r="A1206">
        <v>1205</v>
      </c>
    </row>
    <row r="1207" spans="1:11" x14ac:dyDescent="0.25">
      <c r="A1207">
        <v>1206</v>
      </c>
    </row>
    <row r="1208" spans="1:11" x14ac:dyDescent="0.25">
      <c r="A1208">
        <v>1207</v>
      </c>
    </row>
    <row r="1209" spans="1:11" x14ac:dyDescent="0.25">
      <c r="A1209">
        <v>1208</v>
      </c>
    </row>
    <row r="1210" spans="1:11" x14ac:dyDescent="0.25">
      <c r="A1210">
        <v>1209</v>
      </c>
    </row>
    <row r="1211" spans="1:11" x14ac:dyDescent="0.25">
      <c r="A1211">
        <v>1210</v>
      </c>
    </row>
    <row r="1212" spans="1:11" x14ac:dyDescent="0.25">
      <c r="A1212">
        <v>1211</v>
      </c>
    </row>
    <row r="1213" spans="1:11" x14ac:dyDescent="0.25">
      <c r="A1213">
        <v>1212</v>
      </c>
    </row>
    <row r="1214" spans="1:11" x14ac:dyDescent="0.25">
      <c r="A1214">
        <v>1213</v>
      </c>
    </row>
    <row r="1215" spans="1:11" x14ac:dyDescent="0.25">
      <c r="A1215">
        <v>1214</v>
      </c>
    </row>
    <row r="1216" spans="1:1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1" x14ac:dyDescent="0.25">
      <c r="A1233">
        <v>1232</v>
      </c>
    </row>
    <row r="1234" spans="1:11" x14ac:dyDescent="0.25">
      <c r="A1234">
        <v>1233</v>
      </c>
    </row>
    <row r="1235" spans="1:11" x14ac:dyDescent="0.25">
      <c r="A1235">
        <v>1234</v>
      </c>
    </row>
    <row r="1236" spans="1:11" x14ac:dyDescent="0.25">
      <c r="A1236">
        <v>1235</v>
      </c>
    </row>
    <row r="1237" spans="1:11" x14ac:dyDescent="0.25">
      <c r="A1237">
        <v>1236</v>
      </c>
      <c r="J1237">
        <v>38.086463999999999</v>
      </c>
      <c r="K1237">
        <v>14.055075</v>
      </c>
    </row>
    <row r="1238" spans="1:11" x14ac:dyDescent="0.25">
      <c r="A1238">
        <v>1237</v>
      </c>
      <c r="D1238">
        <v>40.208611000000005</v>
      </c>
      <c r="E1238">
        <v>8.1806730000000005</v>
      </c>
    </row>
    <row r="1239" spans="1:11" x14ac:dyDescent="0.25">
      <c r="A1239">
        <v>1238</v>
      </c>
      <c r="D1239">
        <v>40.380913</v>
      </c>
      <c r="E1239">
        <v>8.1131349999999998</v>
      </c>
      <c r="H1239">
        <v>26.720598000000003</v>
      </c>
      <c r="I1239">
        <v>9.9136830000000007</v>
      </c>
    </row>
    <row r="1240" spans="1:11" x14ac:dyDescent="0.25">
      <c r="A1240">
        <v>1239</v>
      </c>
      <c r="D1240">
        <v>40.380913</v>
      </c>
      <c r="E1240">
        <v>8.1131349999999998</v>
      </c>
      <c r="H1240">
        <v>26.857599000000008</v>
      </c>
      <c r="I1240">
        <v>9.7257020000000001</v>
      </c>
    </row>
    <row r="1241" spans="1:11" x14ac:dyDescent="0.25">
      <c r="A1241">
        <v>1240</v>
      </c>
      <c r="D1241">
        <v>40.380913</v>
      </c>
      <c r="E1241">
        <v>8.1131349999999998</v>
      </c>
      <c r="H1241">
        <v>26.857599000000008</v>
      </c>
      <c r="I1241">
        <v>9.7257020000000001</v>
      </c>
    </row>
    <row r="1242" spans="1:11" x14ac:dyDescent="0.25">
      <c r="A1242">
        <v>1241</v>
      </c>
      <c r="D1242">
        <v>40.380913</v>
      </c>
      <c r="E1242">
        <v>8.1131349999999998</v>
      </c>
      <c r="H1242">
        <v>26.857599000000008</v>
      </c>
      <c r="I1242">
        <v>9.7257020000000001</v>
      </c>
    </row>
    <row r="1243" spans="1:11" x14ac:dyDescent="0.25">
      <c r="A1243">
        <v>1242</v>
      </c>
      <c r="D1243">
        <v>40.380913</v>
      </c>
      <c r="E1243">
        <v>8.1131349999999998</v>
      </c>
      <c r="H1243">
        <v>26.857599000000008</v>
      </c>
      <c r="I1243">
        <v>9.7257020000000001</v>
      </c>
    </row>
    <row r="1244" spans="1:11" x14ac:dyDescent="0.25">
      <c r="A1244">
        <v>1243</v>
      </c>
      <c r="D1244">
        <v>40.380913</v>
      </c>
      <c r="E1244">
        <v>8.1131349999999998</v>
      </c>
      <c r="H1244">
        <v>26.857599000000008</v>
      </c>
      <c r="I1244">
        <v>9.7257020000000001</v>
      </c>
    </row>
    <row r="1245" spans="1:11" x14ac:dyDescent="0.25">
      <c r="A1245">
        <v>1244</v>
      </c>
      <c r="D1245">
        <v>40.380913</v>
      </c>
      <c r="E1245">
        <v>8.1131349999999998</v>
      </c>
      <c r="H1245">
        <v>26.857599000000008</v>
      </c>
      <c r="I1245">
        <v>9.7257020000000001</v>
      </c>
    </row>
    <row r="1246" spans="1:11" x14ac:dyDescent="0.25">
      <c r="A1246">
        <v>1245</v>
      </c>
      <c r="D1246">
        <v>40.380913</v>
      </c>
      <c r="E1246">
        <v>8.1131349999999998</v>
      </c>
      <c r="H1246">
        <v>26.857599000000008</v>
      </c>
      <c r="I1246">
        <v>9.7257020000000001</v>
      </c>
    </row>
    <row r="1247" spans="1:11" x14ac:dyDescent="0.25">
      <c r="A1247">
        <v>1246</v>
      </c>
      <c r="D1247">
        <v>40.380913</v>
      </c>
      <c r="E1247">
        <v>8.1131349999999998</v>
      </c>
      <c r="H1247">
        <v>26.857599000000008</v>
      </c>
      <c r="I1247">
        <v>9.7257020000000001</v>
      </c>
    </row>
    <row r="1248" spans="1:11" x14ac:dyDescent="0.25">
      <c r="A1248">
        <v>1247</v>
      </c>
      <c r="D1248">
        <v>40.380913</v>
      </c>
      <c r="E1248">
        <v>8.1131349999999998</v>
      </c>
      <c r="H1248">
        <v>26.857599000000008</v>
      </c>
      <c r="I1248">
        <v>9.7257020000000001</v>
      </c>
    </row>
    <row r="1249" spans="1:9" x14ac:dyDescent="0.25">
      <c r="A1249">
        <v>1248</v>
      </c>
      <c r="D1249">
        <v>40.380913</v>
      </c>
      <c r="E1249">
        <v>8.1131349999999998</v>
      </c>
      <c r="H1249">
        <v>26.857599000000008</v>
      </c>
      <c r="I1249">
        <v>9.7257020000000001</v>
      </c>
    </row>
    <row r="1250" spans="1:9" x14ac:dyDescent="0.25">
      <c r="A1250">
        <v>1249</v>
      </c>
      <c r="D1250">
        <v>40.380913</v>
      </c>
      <c r="E1250">
        <v>8.1131349999999998</v>
      </c>
      <c r="H1250">
        <v>26.857599000000008</v>
      </c>
      <c r="I1250">
        <v>9.7257020000000001</v>
      </c>
    </row>
    <row r="1251" spans="1:9" x14ac:dyDescent="0.25">
      <c r="A1251">
        <v>1250</v>
      </c>
      <c r="D1251">
        <v>40.380913</v>
      </c>
      <c r="E1251">
        <v>8.1131349999999998</v>
      </c>
      <c r="H1251">
        <v>26.857599000000008</v>
      </c>
      <c r="I1251">
        <v>9.7257020000000001</v>
      </c>
    </row>
    <row r="1252" spans="1:9" x14ac:dyDescent="0.25">
      <c r="A1252">
        <v>1251</v>
      </c>
      <c r="D1252">
        <v>40.380913</v>
      </c>
      <c r="E1252">
        <v>8.1131349999999998</v>
      </c>
      <c r="H1252">
        <v>26.857599000000008</v>
      </c>
      <c r="I1252">
        <v>9.7257020000000001</v>
      </c>
    </row>
    <row r="1253" spans="1:9" x14ac:dyDescent="0.25">
      <c r="A1253">
        <v>1252</v>
      </c>
      <c r="B1253">
        <v>50.043194</v>
      </c>
      <c r="C1253">
        <v>9.5256939999999997</v>
      </c>
      <c r="D1253">
        <v>40.208611000000005</v>
      </c>
      <c r="E1253">
        <v>8.1806730000000005</v>
      </c>
      <c r="H1253">
        <v>26.857599000000008</v>
      </c>
      <c r="I1253">
        <v>9.7257020000000001</v>
      </c>
    </row>
    <row r="1254" spans="1:9" x14ac:dyDescent="0.25">
      <c r="A1254">
        <v>1253</v>
      </c>
      <c r="B1254">
        <v>50.119736000000003</v>
      </c>
      <c r="C1254">
        <v>9.5241319999999998</v>
      </c>
      <c r="F1254">
        <v>35.628302000000005</v>
      </c>
      <c r="G1254">
        <v>11.140656</v>
      </c>
      <c r="H1254">
        <v>26.857599000000008</v>
      </c>
      <c r="I1254">
        <v>9.7257020000000001</v>
      </c>
    </row>
    <row r="1255" spans="1:9" x14ac:dyDescent="0.25">
      <c r="A1255">
        <v>1254</v>
      </c>
      <c r="B1255">
        <v>50.119736000000003</v>
      </c>
      <c r="C1255">
        <v>9.5241319999999998</v>
      </c>
      <c r="F1255">
        <v>35.688130999999998</v>
      </c>
      <c r="G1255">
        <v>11.237456999999999</v>
      </c>
      <c r="H1255">
        <v>26.720598000000003</v>
      </c>
      <c r="I1255">
        <v>9.9136830000000007</v>
      </c>
    </row>
    <row r="1256" spans="1:9" x14ac:dyDescent="0.25">
      <c r="A1256">
        <v>1255</v>
      </c>
      <c r="B1256">
        <v>50.119736000000003</v>
      </c>
      <c r="C1256">
        <v>9.5241319999999998</v>
      </c>
      <c r="F1256">
        <v>35.688130999999998</v>
      </c>
      <c r="G1256">
        <v>11.237456999999999</v>
      </c>
    </row>
    <row r="1257" spans="1:9" x14ac:dyDescent="0.25">
      <c r="A1257">
        <v>1256</v>
      </c>
      <c r="B1257">
        <v>50.119736000000003</v>
      </c>
      <c r="C1257">
        <v>9.5241319999999998</v>
      </c>
      <c r="F1257">
        <v>35.688130999999998</v>
      </c>
      <c r="G1257">
        <v>11.237456999999999</v>
      </c>
    </row>
    <row r="1258" spans="1:9" x14ac:dyDescent="0.25">
      <c r="A1258">
        <v>1257</v>
      </c>
      <c r="B1258">
        <v>50.119736000000003</v>
      </c>
      <c r="C1258">
        <v>9.5241319999999998</v>
      </c>
      <c r="F1258">
        <v>35.688130999999998</v>
      </c>
      <c r="G1258">
        <v>11.237456999999999</v>
      </c>
    </row>
    <row r="1259" spans="1:9" x14ac:dyDescent="0.25">
      <c r="A1259">
        <v>1258</v>
      </c>
      <c r="B1259">
        <v>50.119736000000003</v>
      </c>
      <c r="C1259">
        <v>9.5241319999999998</v>
      </c>
      <c r="F1259">
        <v>35.688130999999998</v>
      </c>
      <c r="G1259">
        <v>11.237456999999999</v>
      </c>
    </row>
    <row r="1260" spans="1:9" x14ac:dyDescent="0.25">
      <c r="A1260">
        <v>1259</v>
      </c>
      <c r="B1260">
        <v>50.119736000000003</v>
      </c>
      <c r="C1260">
        <v>9.5241319999999998</v>
      </c>
      <c r="F1260">
        <v>35.688130999999998</v>
      </c>
      <c r="G1260">
        <v>11.237456999999999</v>
      </c>
    </row>
    <row r="1261" spans="1:9" x14ac:dyDescent="0.25">
      <c r="A1261">
        <v>1260</v>
      </c>
      <c r="B1261">
        <v>50.119736000000003</v>
      </c>
      <c r="C1261">
        <v>9.5241319999999998</v>
      </c>
      <c r="F1261">
        <v>35.688130999999998</v>
      </c>
      <c r="G1261">
        <v>11.237456999999999</v>
      </c>
    </row>
    <row r="1262" spans="1:9" x14ac:dyDescent="0.25">
      <c r="A1262">
        <v>1261</v>
      </c>
      <c r="B1262">
        <v>50.119736000000003</v>
      </c>
      <c r="C1262">
        <v>9.5241319999999998</v>
      </c>
      <c r="F1262">
        <v>35.688130999999998</v>
      </c>
      <c r="G1262">
        <v>11.237456999999999</v>
      </c>
    </row>
    <row r="1263" spans="1:9" x14ac:dyDescent="0.25">
      <c r="A1263">
        <v>1262</v>
      </c>
      <c r="B1263">
        <v>50.119736000000003</v>
      </c>
      <c r="C1263">
        <v>9.5241319999999998</v>
      </c>
      <c r="F1263">
        <v>35.688130999999998</v>
      </c>
      <c r="G1263">
        <v>11.237456999999999</v>
      </c>
    </row>
    <row r="1264" spans="1:9" x14ac:dyDescent="0.25">
      <c r="A1264">
        <v>1263</v>
      </c>
      <c r="B1264">
        <v>50.119736000000003</v>
      </c>
      <c r="C1264">
        <v>9.5241319999999998</v>
      </c>
      <c r="F1264">
        <v>35.688130999999998</v>
      </c>
      <c r="G1264">
        <v>11.237456999999999</v>
      </c>
    </row>
    <row r="1265" spans="1:9" x14ac:dyDescent="0.25">
      <c r="A1265">
        <v>1264</v>
      </c>
      <c r="B1265">
        <v>50.119736000000003</v>
      </c>
      <c r="C1265">
        <v>9.5241319999999998</v>
      </c>
      <c r="F1265">
        <v>35.688130999999998</v>
      </c>
      <c r="G1265">
        <v>11.237456999999999</v>
      </c>
    </row>
    <row r="1266" spans="1:9" x14ac:dyDescent="0.25">
      <c r="A1266">
        <v>1265</v>
      </c>
      <c r="B1266">
        <v>50.119736000000003</v>
      </c>
      <c r="C1266">
        <v>9.5241319999999998</v>
      </c>
      <c r="D1266">
        <v>58.492508000000001</v>
      </c>
      <c r="E1266">
        <v>7.635427</v>
      </c>
      <c r="F1266">
        <v>35.688130999999998</v>
      </c>
      <c r="G1266">
        <v>11.237456999999999</v>
      </c>
    </row>
    <row r="1267" spans="1:9" x14ac:dyDescent="0.25">
      <c r="A1267">
        <v>1266</v>
      </c>
      <c r="B1267">
        <v>50.043194</v>
      </c>
      <c r="C1267">
        <v>9.5256939999999997</v>
      </c>
      <c r="D1267">
        <v>58.597011999999999</v>
      </c>
      <c r="E1267">
        <v>7.6092339999999998</v>
      </c>
      <c r="F1267">
        <v>35.628302000000005</v>
      </c>
      <c r="G1267">
        <v>11.140656</v>
      </c>
    </row>
    <row r="1268" spans="1:9" x14ac:dyDescent="0.25">
      <c r="A1268">
        <v>1267</v>
      </c>
      <c r="D1268">
        <v>58.597011999999999</v>
      </c>
      <c r="E1268">
        <v>7.6092339999999998</v>
      </c>
    </row>
    <row r="1269" spans="1:9" x14ac:dyDescent="0.25">
      <c r="A1269">
        <v>1268</v>
      </c>
      <c r="D1269">
        <v>58.597011999999999</v>
      </c>
      <c r="E1269">
        <v>7.6092339999999998</v>
      </c>
      <c r="H1269">
        <v>47.005364</v>
      </c>
      <c r="I1269">
        <v>8.179684</v>
      </c>
    </row>
    <row r="1270" spans="1:9" x14ac:dyDescent="0.25">
      <c r="A1270">
        <v>1269</v>
      </c>
      <c r="D1270">
        <v>58.597011999999999</v>
      </c>
      <c r="E1270">
        <v>7.6092339999999998</v>
      </c>
      <c r="H1270">
        <v>47.142574000000003</v>
      </c>
      <c r="I1270">
        <v>7.96197</v>
      </c>
    </row>
    <row r="1271" spans="1:9" x14ac:dyDescent="0.25">
      <c r="A1271">
        <v>1270</v>
      </c>
      <c r="D1271">
        <v>58.597011999999999</v>
      </c>
      <c r="E1271">
        <v>7.6092339999999998</v>
      </c>
      <c r="H1271">
        <v>47.142574000000003</v>
      </c>
      <c r="I1271">
        <v>7.96197</v>
      </c>
    </row>
    <row r="1272" spans="1:9" x14ac:dyDescent="0.25">
      <c r="A1272">
        <v>1271</v>
      </c>
      <c r="D1272">
        <v>58.597011999999999</v>
      </c>
      <c r="E1272">
        <v>7.6092339999999998</v>
      </c>
      <c r="H1272">
        <v>47.142574000000003</v>
      </c>
      <c r="I1272">
        <v>7.96197</v>
      </c>
    </row>
    <row r="1273" spans="1:9" x14ac:dyDescent="0.25">
      <c r="A1273">
        <v>1272</v>
      </c>
      <c r="D1273">
        <v>58.597011999999999</v>
      </c>
      <c r="E1273">
        <v>7.6092339999999998</v>
      </c>
      <c r="H1273">
        <v>47.142574000000003</v>
      </c>
      <c r="I1273">
        <v>7.96197</v>
      </c>
    </row>
    <row r="1274" spans="1:9" x14ac:dyDescent="0.25">
      <c r="A1274">
        <v>1273</v>
      </c>
      <c r="D1274">
        <v>58.597011999999999</v>
      </c>
      <c r="E1274">
        <v>7.6092339999999998</v>
      </c>
      <c r="H1274">
        <v>47.142574000000003</v>
      </c>
      <c r="I1274">
        <v>7.96197</v>
      </c>
    </row>
    <row r="1275" spans="1:9" x14ac:dyDescent="0.25">
      <c r="A1275">
        <v>1274</v>
      </c>
      <c r="D1275">
        <v>58.597011999999999</v>
      </c>
      <c r="E1275">
        <v>7.6092339999999998</v>
      </c>
      <c r="H1275">
        <v>47.142574000000003</v>
      </c>
      <c r="I1275">
        <v>7.96197</v>
      </c>
    </row>
    <row r="1276" spans="1:9" x14ac:dyDescent="0.25">
      <c r="A1276">
        <v>1275</v>
      </c>
      <c r="D1276">
        <v>58.597011999999999</v>
      </c>
      <c r="E1276">
        <v>7.6092339999999998</v>
      </c>
      <c r="H1276">
        <v>47.142574000000003</v>
      </c>
      <c r="I1276">
        <v>7.96197</v>
      </c>
    </row>
    <row r="1277" spans="1:9" x14ac:dyDescent="0.25">
      <c r="A1277">
        <v>1276</v>
      </c>
      <c r="D1277">
        <v>58.597011999999999</v>
      </c>
      <c r="E1277">
        <v>7.6092339999999998</v>
      </c>
      <c r="H1277">
        <v>47.142574000000003</v>
      </c>
      <c r="I1277">
        <v>7.96197</v>
      </c>
    </row>
    <row r="1278" spans="1:9" x14ac:dyDescent="0.25">
      <c r="A1278">
        <v>1277</v>
      </c>
      <c r="D1278">
        <v>58.492508000000001</v>
      </c>
      <c r="E1278">
        <v>7.635427</v>
      </c>
      <c r="H1278">
        <v>47.142574000000003</v>
      </c>
      <c r="I1278">
        <v>7.96197</v>
      </c>
    </row>
    <row r="1279" spans="1:9" x14ac:dyDescent="0.25">
      <c r="A1279">
        <v>1278</v>
      </c>
      <c r="H1279">
        <v>47.142574000000003</v>
      </c>
      <c r="I1279">
        <v>7.96197</v>
      </c>
    </row>
    <row r="1280" spans="1:9" x14ac:dyDescent="0.25">
      <c r="A1280">
        <v>1279</v>
      </c>
      <c r="B1280">
        <v>69.948520000000002</v>
      </c>
      <c r="C1280">
        <v>10.113419</v>
      </c>
      <c r="H1280">
        <v>47.142574000000003</v>
      </c>
      <c r="I1280">
        <v>7.96197</v>
      </c>
    </row>
    <row r="1281" spans="1:9" x14ac:dyDescent="0.25">
      <c r="A1281">
        <v>1280</v>
      </c>
      <c r="B1281">
        <v>70.065255000000008</v>
      </c>
      <c r="C1281">
        <v>10.072398</v>
      </c>
      <c r="H1281">
        <v>47.142574000000003</v>
      </c>
      <c r="I1281">
        <v>7.96197</v>
      </c>
    </row>
    <row r="1282" spans="1:9" x14ac:dyDescent="0.25">
      <c r="A1282">
        <v>1281</v>
      </c>
      <c r="B1282">
        <v>70.065255000000008</v>
      </c>
      <c r="C1282">
        <v>10.072398</v>
      </c>
      <c r="H1282">
        <v>47.142574000000003</v>
      </c>
      <c r="I1282">
        <v>7.96197</v>
      </c>
    </row>
    <row r="1283" spans="1:9" x14ac:dyDescent="0.25">
      <c r="A1283">
        <v>1282</v>
      </c>
      <c r="B1283">
        <v>70.065255000000008</v>
      </c>
      <c r="C1283">
        <v>10.072398</v>
      </c>
      <c r="H1283">
        <v>47.005364</v>
      </c>
      <c r="I1283">
        <v>8.179684</v>
      </c>
    </row>
    <row r="1284" spans="1:9" x14ac:dyDescent="0.25">
      <c r="A1284">
        <v>1283</v>
      </c>
      <c r="B1284">
        <v>70.065255000000008</v>
      </c>
      <c r="C1284">
        <v>10.072398</v>
      </c>
      <c r="F1284">
        <v>57.069950000000006</v>
      </c>
      <c r="G1284">
        <v>10.281103</v>
      </c>
    </row>
    <row r="1285" spans="1:9" x14ac:dyDescent="0.25">
      <c r="A1285">
        <v>1284</v>
      </c>
      <c r="B1285">
        <v>70.065255000000008</v>
      </c>
      <c r="C1285">
        <v>10.072398</v>
      </c>
      <c r="F1285">
        <v>57.2346</v>
      </c>
      <c r="G1285">
        <v>10.280009</v>
      </c>
    </row>
    <row r="1286" spans="1:9" x14ac:dyDescent="0.25">
      <c r="A1286">
        <v>1285</v>
      </c>
      <c r="B1286">
        <v>70.065255000000008</v>
      </c>
      <c r="C1286">
        <v>10.072398</v>
      </c>
      <c r="F1286">
        <v>57.2346</v>
      </c>
      <c r="G1286">
        <v>10.280009</v>
      </c>
    </row>
    <row r="1287" spans="1:9" x14ac:dyDescent="0.25">
      <c r="A1287">
        <v>1286</v>
      </c>
      <c r="B1287">
        <v>70.065255000000008</v>
      </c>
      <c r="C1287">
        <v>10.072398</v>
      </c>
      <c r="F1287">
        <v>57.2346</v>
      </c>
      <c r="G1287">
        <v>10.280009</v>
      </c>
    </row>
    <row r="1288" spans="1:9" x14ac:dyDescent="0.25">
      <c r="A1288">
        <v>1287</v>
      </c>
      <c r="B1288">
        <v>70.065255000000008</v>
      </c>
      <c r="C1288">
        <v>10.072398</v>
      </c>
      <c r="F1288">
        <v>57.2346</v>
      </c>
      <c r="G1288">
        <v>10.280009</v>
      </c>
    </row>
    <row r="1289" spans="1:9" x14ac:dyDescent="0.25">
      <c r="A1289">
        <v>1288</v>
      </c>
      <c r="B1289">
        <v>70.065255000000008</v>
      </c>
      <c r="C1289">
        <v>10.072398</v>
      </c>
      <c r="F1289">
        <v>57.2346</v>
      </c>
      <c r="G1289">
        <v>10.280009</v>
      </c>
    </row>
    <row r="1290" spans="1:9" x14ac:dyDescent="0.25">
      <c r="A1290">
        <v>1289</v>
      </c>
      <c r="B1290">
        <v>70.065255000000008</v>
      </c>
      <c r="C1290">
        <v>10.072398</v>
      </c>
      <c r="D1290">
        <v>74.497194000000007</v>
      </c>
      <c r="E1290">
        <v>7.9121430000000004</v>
      </c>
      <c r="F1290">
        <v>57.2346</v>
      </c>
      <c r="G1290">
        <v>10.280009</v>
      </c>
    </row>
    <row r="1291" spans="1:9" x14ac:dyDescent="0.25">
      <c r="A1291">
        <v>1290</v>
      </c>
      <c r="B1291">
        <v>69.948520000000002</v>
      </c>
      <c r="C1291">
        <v>10.113419</v>
      </c>
      <c r="D1291">
        <v>74.66326500000001</v>
      </c>
      <c r="E1291">
        <v>7.850562</v>
      </c>
      <c r="F1291">
        <v>57.2346</v>
      </c>
      <c r="G1291">
        <v>10.280009</v>
      </c>
    </row>
    <row r="1292" spans="1:9" x14ac:dyDescent="0.25">
      <c r="A1292">
        <v>1291</v>
      </c>
      <c r="D1292">
        <v>74.66326500000001</v>
      </c>
      <c r="E1292">
        <v>7.850562</v>
      </c>
      <c r="F1292">
        <v>57.2346</v>
      </c>
      <c r="G1292">
        <v>10.280009</v>
      </c>
    </row>
    <row r="1293" spans="1:9" x14ac:dyDescent="0.25">
      <c r="A1293">
        <v>1292</v>
      </c>
      <c r="D1293">
        <v>74.66326500000001</v>
      </c>
      <c r="E1293">
        <v>7.850562</v>
      </c>
      <c r="F1293">
        <v>57.2346</v>
      </c>
      <c r="G1293">
        <v>10.280009</v>
      </c>
    </row>
    <row r="1294" spans="1:9" x14ac:dyDescent="0.25">
      <c r="A1294">
        <v>1293</v>
      </c>
      <c r="D1294">
        <v>74.66326500000001</v>
      </c>
      <c r="E1294">
        <v>7.850562</v>
      </c>
      <c r="F1294">
        <v>57.2346</v>
      </c>
      <c r="G1294">
        <v>10.280009</v>
      </c>
    </row>
    <row r="1295" spans="1:9" x14ac:dyDescent="0.25">
      <c r="A1295">
        <v>1294</v>
      </c>
      <c r="D1295">
        <v>74.66326500000001</v>
      </c>
      <c r="E1295">
        <v>7.850562</v>
      </c>
      <c r="F1295">
        <v>57.2346</v>
      </c>
      <c r="G1295">
        <v>10.280009</v>
      </c>
    </row>
    <row r="1296" spans="1:9" x14ac:dyDescent="0.25">
      <c r="A1296">
        <v>1295</v>
      </c>
      <c r="D1296">
        <v>74.66326500000001</v>
      </c>
      <c r="E1296">
        <v>7.850562</v>
      </c>
      <c r="F1296">
        <v>57.069950000000006</v>
      </c>
      <c r="G1296">
        <v>10.281103</v>
      </c>
    </row>
    <row r="1297" spans="1:9" x14ac:dyDescent="0.25">
      <c r="A1297">
        <v>1296</v>
      </c>
      <c r="D1297">
        <v>74.66326500000001</v>
      </c>
      <c r="E1297">
        <v>7.850562</v>
      </c>
    </row>
    <row r="1298" spans="1:9" x14ac:dyDescent="0.25">
      <c r="A1298">
        <v>1297</v>
      </c>
      <c r="D1298">
        <v>74.66326500000001</v>
      </c>
      <c r="E1298">
        <v>7.850562</v>
      </c>
      <c r="H1298">
        <v>69.169234000000003</v>
      </c>
      <c r="I1298">
        <v>7.4703569999999999</v>
      </c>
    </row>
    <row r="1299" spans="1:9" x14ac:dyDescent="0.25">
      <c r="A1299">
        <v>1298</v>
      </c>
      <c r="D1299">
        <v>74.66326500000001</v>
      </c>
      <c r="E1299">
        <v>7.850562</v>
      </c>
      <c r="H1299">
        <v>69.125867</v>
      </c>
      <c r="I1299">
        <v>7.4061729999999999</v>
      </c>
    </row>
    <row r="1300" spans="1:9" x14ac:dyDescent="0.25">
      <c r="A1300">
        <v>1299</v>
      </c>
      <c r="D1300">
        <v>74.66326500000001</v>
      </c>
      <c r="E1300">
        <v>7.850562</v>
      </c>
      <c r="H1300">
        <v>69.125867</v>
      </c>
      <c r="I1300">
        <v>7.4061729999999999</v>
      </c>
    </row>
    <row r="1301" spans="1:9" x14ac:dyDescent="0.25">
      <c r="A1301">
        <v>1300</v>
      </c>
      <c r="D1301">
        <v>74.66326500000001</v>
      </c>
      <c r="E1301">
        <v>7.850562</v>
      </c>
      <c r="H1301">
        <v>69.125867</v>
      </c>
      <c r="I1301">
        <v>7.4061729999999999</v>
      </c>
    </row>
    <row r="1302" spans="1:9" x14ac:dyDescent="0.25">
      <c r="A1302">
        <v>1301</v>
      </c>
      <c r="B1302">
        <v>80.960051000000007</v>
      </c>
      <c r="C1302">
        <v>10.665562</v>
      </c>
      <c r="D1302">
        <v>74.66326500000001</v>
      </c>
      <c r="E1302">
        <v>7.850562</v>
      </c>
      <c r="H1302">
        <v>69.125867</v>
      </c>
      <c r="I1302">
        <v>7.4061729999999999</v>
      </c>
    </row>
    <row r="1303" spans="1:9" x14ac:dyDescent="0.25">
      <c r="A1303">
        <v>1302</v>
      </c>
      <c r="B1303">
        <v>81.090612000000007</v>
      </c>
      <c r="C1303">
        <v>10.615561</v>
      </c>
      <c r="D1303">
        <v>74.497194000000007</v>
      </c>
      <c r="E1303">
        <v>7.9121430000000004</v>
      </c>
      <c r="H1303">
        <v>69.125867</v>
      </c>
      <c r="I1303">
        <v>7.4061729999999999</v>
      </c>
    </row>
    <row r="1304" spans="1:9" x14ac:dyDescent="0.25">
      <c r="A1304">
        <v>1303</v>
      </c>
      <c r="B1304">
        <v>81.090612000000007</v>
      </c>
      <c r="C1304">
        <v>10.615561</v>
      </c>
      <c r="H1304">
        <v>69.125867</v>
      </c>
      <c r="I1304">
        <v>7.4061729999999999</v>
      </c>
    </row>
    <row r="1305" spans="1:9" x14ac:dyDescent="0.25">
      <c r="A1305">
        <v>1304</v>
      </c>
      <c r="B1305">
        <v>81.090612000000007</v>
      </c>
      <c r="C1305">
        <v>10.615561</v>
      </c>
      <c r="H1305">
        <v>69.125867</v>
      </c>
      <c r="I1305">
        <v>7.4061729999999999</v>
      </c>
    </row>
    <row r="1306" spans="1:9" x14ac:dyDescent="0.25">
      <c r="A1306">
        <v>1305</v>
      </c>
      <c r="B1306">
        <v>81.090612000000007</v>
      </c>
      <c r="C1306">
        <v>10.615561</v>
      </c>
      <c r="H1306">
        <v>69.125867</v>
      </c>
      <c r="I1306">
        <v>7.4061729999999999</v>
      </c>
    </row>
    <row r="1307" spans="1:9" x14ac:dyDescent="0.25">
      <c r="A1307">
        <v>1306</v>
      </c>
      <c r="B1307">
        <v>81.090612000000007</v>
      </c>
      <c r="C1307">
        <v>10.615561</v>
      </c>
      <c r="H1307">
        <v>69.125867</v>
      </c>
      <c r="I1307">
        <v>7.4061729999999999</v>
      </c>
    </row>
    <row r="1308" spans="1:9" x14ac:dyDescent="0.25">
      <c r="A1308">
        <v>1307</v>
      </c>
      <c r="B1308">
        <v>81.090612000000007</v>
      </c>
      <c r="C1308">
        <v>10.615561</v>
      </c>
      <c r="H1308">
        <v>69.125867</v>
      </c>
      <c r="I1308">
        <v>7.4061729999999999</v>
      </c>
    </row>
    <row r="1309" spans="1:9" x14ac:dyDescent="0.25">
      <c r="A1309">
        <v>1308</v>
      </c>
      <c r="B1309">
        <v>81.090612000000007</v>
      </c>
      <c r="C1309">
        <v>10.615561</v>
      </c>
      <c r="H1309">
        <v>69.125867</v>
      </c>
      <c r="I1309">
        <v>7.4061729999999999</v>
      </c>
    </row>
    <row r="1310" spans="1:9" x14ac:dyDescent="0.25">
      <c r="A1310">
        <v>1309</v>
      </c>
      <c r="B1310">
        <v>81.090612000000007</v>
      </c>
      <c r="C1310">
        <v>10.615561</v>
      </c>
      <c r="H1310">
        <v>69.125867</v>
      </c>
      <c r="I1310">
        <v>7.4061729999999999</v>
      </c>
    </row>
    <row r="1311" spans="1:9" x14ac:dyDescent="0.25">
      <c r="A1311">
        <v>1310</v>
      </c>
      <c r="B1311">
        <v>81.090612000000007</v>
      </c>
      <c r="C1311">
        <v>10.615561</v>
      </c>
      <c r="H1311">
        <v>69.125867</v>
      </c>
      <c r="I1311">
        <v>7.4061729999999999</v>
      </c>
    </row>
    <row r="1312" spans="1:9" x14ac:dyDescent="0.25">
      <c r="A1312">
        <v>1311</v>
      </c>
      <c r="B1312">
        <v>81.090612000000007</v>
      </c>
      <c r="C1312">
        <v>10.615561</v>
      </c>
      <c r="H1312">
        <v>69.125867</v>
      </c>
      <c r="I1312">
        <v>7.4061729999999999</v>
      </c>
    </row>
    <row r="1313" spans="1:9" x14ac:dyDescent="0.25">
      <c r="A1313">
        <v>1312</v>
      </c>
      <c r="B1313">
        <v>81.090612000000007</v>
      </c>
      <c r="C1313">
        <v>10.615561</v>
      </c>
      <c r="F1313">
        <v>75.616939000000002</v>
      </c>
      <c r="G1313">
        <v>11.137703999999999</v>
      </c>
      <c r="H1313">
        <v>69.169234000000003</v>
      </c>
      <c r="I1313">
        <v>7.4703569999999999</v>
      </c>
    </row>
    <row r="1314" spans="1:9" x14ac:dyDescent="0.25">
      <c r="A1314">
        <v>1313</v>
      </c>
      <c r="B1314">
        <v>81.090612000000007</v>
      </c>
      <c r="C1314">
        <v>10.615561</v>
      </c>
      <c r="D1314">
        <v>87.770817000000008</v>
      </c>
      <c r="E1314">
        <v>7.8310709999999997</v>
      </c>
      <c r="F1314">
        <v>75.602653000000004</v>
      </c>
      <c r="G1314">
        <v>11.158674</v>
      </c>
    </row>
    <row r="1315" spans="1:9" x14ac:dyDescent="0.25">
      <c r="A1315">
        <v>1314</v>
      </c>
      <c r="B1315">
        <v>81.090612000000007</v>
      </c>
      <c r="C1315">
        <v>10.615561</v>
      </c>
      <c r="D1315">
        <v>87.814592000000005</v>
      </c>
      <c r="E1315">
        <v>7.8011739999999996</v>
      </c>
      <c r="F1315">
        <v>75.602653000000004</v>
      </c>
      <c r="G1315">
        <v>11.158674</v>
      </c>
    </row>
    <row r="1316" spans="1:9" x14ac:dyDescent="0.25">
      <c r="A1316">
        <v>1315</v>
      </c>
      <c r="B1316">
        <v>80.960051000000007</v>
      </c>
      <c r="C1316">
        <v>10.665562</v>
      </c>
      <c r="D1316">
        <v>87.814592000000005</v>
      </c>
      <c r="E1316">
        <v>7.8011739999999996</v>
      </c>
      <c r="F1316">
        <v>75.602653000000004</v>
      </c>
      <c r="G1316">
        <v>11.158674</v>
      </c>
    </row>
    <row r="1317" spans="1:9" x14ac:dyDescent="0.25">
      <c r="A1317">
        <v>1316</v>
      </c>
      <c r="D1317">
        <v>87.814592000000005</v>
      </c>
      <c r="E1317">
        <v>7.8011739999999996</v>
      </c>
      <c r="F1317">
        <v>75.602653000000004</v>
      </c>
      <c r="G1317">
        <v>11.158674</v>
      </c>
    </row>
    <row r="1318" spans="1:9" x14ac:dyDescent="0.25">
      <c r="A1318">
        <v>1317</v>
      </c>
      <c r="D1318">
        <v>87.814592000000005</v>
      </c>
      <c r="E1318">
        <v>7.8011739999999996</v>
      </c>
      <c r="F1318">
        <v>75.602653000000004</v>
      </c>
      <c r="G1318">
        <v>11.158674</v>
      </c>
    </row>
    <row r="1319" spans="1:9" x14ac:dyDescent="0.25">
      <c r="A1319">
        <v>1318</v>
      </c>
      <c r="D1319">
        <v>87.814592000000005</v>
      </c>
      <c r="E1319">
        <v>7.8011739999999996</v>
      </c>
      <c r="F1319">
        <v>75.602653000000004</v>
      </c>
      <c r="G1319">
        <v>11.158674</v>
      </c>
    </row>
    <row r="1320" spans="1:9" x14ac:dyDescent="0.25">
      <c r="A1320">
        <v>1319</v>
      </c>
      <c r="D1320">
        <v>87.814592000000005</v>
      </c>
      <c r="E1320">
        <v>7.8011739999999996</v>
      </c>
      <c r="F1320">
        <v>75.602653000000004</v>
      </c>
      <c r="G1320">
        <v>11.158674</v>
      </c>
    </row>
    <row r="1321" spans="1:9" x14ac:dyDescent="0.25">
      <c r="A1321">
        <v>1320</v>
      </c>
      <c r="D1321">
        <v>87.814592000000005</v>
      </c>
      <c r="E1321">
        <v>7.8011739999999996</v>
      </c>
      <c r="F1321">
        <v>75.602653000000004</v>
      </c>
      <c r="G1321">
        <v>11.158674</v>
      </c>
    </row>
    <row r="1322" spans="1:9" x14ac:dyDescent="0.25">
      <c r="A1322">
        <v>1321</v>
      </c>
      <c r="D1322">
        <v>87.814592000000005</v>
      </c>
      <c r="E1322">
        <v>7.8011739999999996</v>
      </c>
      <c r="F1322">
        <v>75.602653000000004</v>
      </c>
      <c r="G1322">
        <v>11.158674</v>
      </c>
    </row>
    <row r="1323" spans="1:9" x14ac:dyDescent="0.25">
      <c r="A1323">
        <v>1322</v>
      </c>
      <c r="D1323">
        <v>87.814592000000005</v>
      </c>
      <c r="E1323">
        <v>7.8011739999999996</v>
      </c>
      <c r="F1323">
        <v>75.602653000000004</v>
      </c>
      <c r="G1323">
        <v>11.158674</v>
      </c>
    </row>
    <row r="1324" spans="1:9" x14ac:dyDescent="0.25">
      <c r="A1324">
        <v>1323</v>
      </c>
      <c r="D1324">
        <v>87.814592000000005</v>
      </c>
      <c r="E1324">
        <v>7.8011739999999996</v>
      </c>
      <c r="F1324">
        <v>75.602653000000004</v>
      </c>
      <c r="G1324">
        <v>11.158674</v>
      </c>
    </row>
    <row r="1325" spans="1:9" x14ac:dyDescent="0.25">
      <c r="A1325">
        <v>1324</v>
      </c>
      <c r="D1325">
        <v>87.814592000000005</v>
      </c>
      <c r="E1325">
        <v>7.8011739999999996</v>
      </c>
      <c r="F1325">
        <v>75.602653000000004</v>
      </c>
      <c r="G1325">
        <v>11.158674</v>
      </c>
    </row>
    <row r="1326" spans="1:9" x14ac:dyDescent="0.25">
      <c r="A1326">
        <v>1325</v>
      </c>
      <c r="D1326">
        <v>87.814592000000005</v>
      </c>
      <c r="E1326">
        <v>7.8011739999999996</v>
      </c>
      <c r="F1326">
        <v>75.616939000000002</v>
      </c>
      <c r="G1326">
        <v>11.137703999999999</v>
      </c>
    </row>
    <row r="1327" spans="1:9" x14ac:dyDescent="0.25">
      <c r="A1327">
        <v>1326</v>
      </c>
      <c r="B1327">
        <v>96.324900000000014</v>
      </c>
      <c r="C1327">
        <v>10.644285999999999</v>
      </c>
      <c r="D1327">
        <v>87.814592000000005</v>
      </c>
      <c r="E1327">
        <v>7.8011739999999996</v>
      </c>
    </row>
    <row r="1328" spans="1:9" x14ac:dyDescent="0.25">
      <c r="A1328">
        <v>1327</v>
      </c>
      <c r="B1328">
        <v>96.367857000000015</v>
      </c>
      <c r="C1328">
        <v>10.664898000000001</v>
      </c>
      <c r="D1328">
        <v>87.814592000000005</v>
      </c>
      <c r="E1328">
        <v>7.8011739999999996</v>
      </c>
    </row>
    <row r="1329" spans="1:9" x14ac:dyDescent="0.25">
      <c r="A1329">
        <v>1328</v>
      </c>
      <c r="B1329">
        <v>96.367857000000015</v>
      </c>
      <c r="C1329">
        <v>10.664898000000001</v>
      </c>
      <c r="D1329">
        <v>87.770817000000008</v>
      </c>
      <c r="E1329">
        <v>7.8310709999999997</v>
      </c>
      <c r="H1329">
        <v>84.393879000000013</v>
      </c>
      <c r="I1329">
        <v>6.704745</v>
      </c>
    </row>
    <row r="1330" spans="1:9" x14ac:dyDescent="0.25">
      <c r="A1330">
        <v>1329</v>
      </c>
      <c r="B1330">
        <v>96.367857000000015</v>
      </c>
      <c r="C1330">
        <v>10.664898000000001</v>
      </c>
      <c r="H1330">
        <v>84.403164000000004</v>
      </c>
      <c r="I1330">
        <v>6.616174</v>
      </c>
    </row>
    <row r="1331" spans="1:9" x14ac:dyDescent="0.25">
      <c r="A1331">
        <v>1330</v>
      </c>
      <c r="B1331">
        <v>96.367857000000015</v>
      </c>
      <c r="C1331">
        <v>10.664898000000001</v>
      </c>
      <c r="H1331">
        <v>84.403164000000004</v>
      </c>
      <c r="I1331">
        <v>6.616174</v>
      </c>
    </row>
    <row r="1332" spans="1:9" x14ac:dyDescent="0.25">
      <c r="A1332">
        <v>1331</v>
      </c>
      <c r="B1332">
        <v>96.367857000000015</v>
      </c>
      <c r="C1332">
        <v>10.664898000000001</v>
      </c>
      <c r="H1332">
        <v>84.403164000000004</v>
      </c>
      <c r="I1332">
        <v>6.616174</v>
      </c>
    </row>
    <row r="1333" spans="1:9" x14ac:dyDescent="0.25">
      <c r="A1333">
        <v>1332</v>
      </c>
      <c r="B1333">
        <v>96.367857000000015</v>
      </c>
      <c r="C1333">
        <v>10.714286</v>
      </c>
      <c r="H1333">
        <v>84.403164000000004</v>
      </c>
      <c r="I1333">
        <v>6.616174</v>
      </c>
    </row>
    <row r="1334" spans="1:9" x14ac:dyDescent="0.25">
      <c r="A1334">
        <v>1333</v>
      </c>
      <c r="B1334">
        <v>96.367857000000015</v>
      </c>
      <c r="C1334">
        <v>10.714286</v>
      </c>
      <c r="H1334">
        <v>84.403164000000004</v>
      </c>
      <c r="I1334">
        <v>6.616174</v>
      </c>
    </row>
    <row r="1335" spans="1:9" x14ac:dyDescent="0.25">
      <c r="A1335">
        <v>1334</v>
      </c>
      <c r="B1335">
        <v>96.367857000000015</v>
      </c>
      <c r="C1335">
        <v>10.714286</v>
      </c>
      <c r="H1335">
        <v>84.403164000000004</v>
      </c>
      <c r="I1335">
        <v>6.616174</v>
      </c>
    </row>
    <row r="1336" spans="1:9" x14ac:dyDescent="0.25">
      <c r="A1336">
        <v>1335</v>
      </c>
      <c r="B1336">
        <v>96.367857000000015</v>
      </c>
      <c r="C1336">
        <v>10.714286</v>
      </c>
      <c r="H1336">
        <v>84.403164000000004</v>
      </c>
      <c r="I1336">
        <v>6.616174</v>
      </c>
    </row>
    <row r="1337" spans="1:9" x14ac:dyDescent="0.25">
      <c r="A1337">
        <v>1336</v>
      </c>
      <c r="B1337">
        <v>96.367857000000015</v>
      </c>
      <c r="C1337">
        <v>10.714286</v>
      </c>
      <c r="H1337">
        <v>84.403164000000004</v>
      </c>
      <c r="I1337">
        <v>6.616174</v>
      </c>
    </row>
    <row r="1338" spans="1:9" x14ac:dyDescent="0.25">
      <c r="A1338">
        <v>1337</v>
      </c>
      <c r="B1338">
        <v>96.367857000000015</v>
      </c>
      <c r="C1338">
        <v>10.714286</v>
      </c>
      <c r="H1338">
        <v>84.403164000000004</v>
      </c>
      <c r="I1338">
        <v>6.616174</v>
      </c>
    </row>
    <row r="1339" spans="1:9" x14ac:dyDescent="0.25">
      <c r="A1339">
        <v>1338</v>
      </c>
      <c r="B1339">
        <v>96.367857000000015</v>
      </c>
      <c r="C1339">
        <v>10.714286</v>
      </c>
      <c r="H1339">
        <v>84.403164000000004</v>
      </c>
      <c r="I1339">
        <v>6.616174</v>
      </c>
    </row>
    <row r="1340" spans="1:9" x14ac:dyDescent="0.25">
      <c r="A1340">
        <v>1339</v>
      </c>
      <c r="B1340">
        <v>96.367857000000015</v>
      </c>
      <c r="C1340">
        <v>10.714286</v>
      </c>
      <c r="H1340">
        <v>84.403164000000004</v>
      </c>
      <c r="I1340">
        <v>6.616174</v>
      </c>
    </row>
    <row r="1341" spans="1:9" x14ac:dyDescent="0.25">
      <c r="A1341">
        <v>1340</v>
      </c>
      <c r="B1341">
        <v>96.367857000000015</v>
      </c>
      <c r="C1341">
        <v>10.714286</v>
      </c>
      <c r="D1341">
        <v>105.06760200000001</v>
      </c>
      <c r="E1341">
        <v>7.4110719999999999</v>
      </c>
      <c r="H1341">
        <v>84.403164000000004</v>
      </c>
      <c r="I1341">
        <v>6.616174</v>
      </c>
    </row>
    <row r="1342" spans="1:9" x14ac:dyDescent="0.25">
      <c r="A1342">
        <v>1341</v>
      </c>
      <c r="B1342">
        <v>96.324900000000014</v>
      </c>
      <c r="C1342">
        <v>10.644285999999999</v>
      </c>
      <c r="D1342">
        <v>105.11892900000001</v>
      </c>
      <c r="E1342">
        <v>7.4061729999999999</v>
      </c>
      <c r="H1342">
        <v>84.403164000000004</v>
      </c>
      <c r="I1342">
        <v>6.616174</v>
      </c>
    </row>
    <row r="1343" spans="1:9" x14ac:dyDescent="0.25">
      <c r="A1343">
        <v>1342</v>
      </c>
      <c r="B1343">
        <v>96.324900000000014</v>
      </c>
      <c r="C1343">
        <v>10.644285999999999</v>
      </c>
      <c r="D1343">
        <v>105.11892900000001</v>
      </c>
      <c r="E1343">
        <v>7.4061729999999999</v>
      </c>
      <c r="F1343">
        <v>92.345459000000005</v>
      </c>
      <c r="G1343">
        <v>11.941072</v>
      </c>
      <c r="H1343">
        <v>84.403164000000004</v>
      </c>
      <c r="I1343">
        <v>6.616174</v>
      </c>
    </row>
    <row r="1344" spans="1:9" x14ac:dyDescent="0.25">
      <c r="A1344">
        <v>1343</v>
      </c>
      <c r="D1344">
        <v>105.11892900000001</v>
      </c>
      <c r="E1344">
        <v>7.4061729999999999</v>
      </c>
      <c r="F1344">
        <v>92.560919000000013</v>
      </c>
      <c r="G1344">
        <v>11.998011</v>
      </c>
      <c r="H1344">
        <v>84.393879000000013</v>
      </c>
      <c r="I1344">
        <v>6.704745</v>
      </c>
    </row>
    <row r="1345" spans="1:9" x14ac:dyDescent="0.25">
      <c r="A1345">
        <v>1344</v>
      </c>
      <c r="D1345">
        <v>105.11892900000001</v>
      </c>
      <c r="E1345">
        <v>7.4061729999999999</v>
      </c>
      <c r="F1345">
        <v>92.560919000000013</v>
      </c>
      <c r="G1345">
        <v>11.998011</v>
      </c>
    </row>
    <row r="1346" spans="1:9" x14ac:dyDescent="0.25">
      <c r="A1346">
        <v>1345</v>
      </c>
      <c r="D1346">
        <v>105.11892900000001</v>
      </c>
      <c r="E1346">
        <v>7.4061729999999999</v>
      </c>
      <c r="F1346">
        <v>92.560919000000013</v>
      </c>
      <c r="G1346">
        <v>11.998011</v>
      </c>
    </row>
    <row r="1347" spans="1:9" x14ac:dyDescent="0.25">
      <c r="A1347">
        <v>1346</v>
      </c>
      <c r="D1347">
        <v>105.11892900000001</v>
      </c>
      <c r="E1347">
        <v>7.4061729999999999</v>
      </c>
      <c r="F1347">
        <v>92.560919000000013</v>
      </c>
      <c r="G1347">
        <v>11.998011</v>
      </c>
    </row>
    <row r="1348" spans="1:9" x14ac:dyDescent="0.25">
      <c r="A1348">
        <v>1347</v>
      </c>
      <c r="D1348">
        <v>105.11892900000001</v>
      </c>
      <c r="E1348">
        <v>7.4061729999999999</v>
      </c>
      <c r="F1348">
        <v>92.560919000000013</v>
      </c>
      <c r="G1348">
        <v>11.998011</v>
      </c>
    </row>
    <row r="1349" spans="1:9" x14ac:dyDescent="0.25">
      <c r="A1349">
        <v>1348</v>
      </c>
      <c r="D1349">
        <v>105.11892900000001</v>
      </c>
      <c r="E1349">
        <v>7.4061729999999999</v>
      </c>
      <c r="F1349">
        <v>92.560919000000013</v>
      </c>
      <c r="G1349">
        <v>11.998011</v>
      </c>
    </row>
    <row r="1350" spans="1:9" x14ac:dyDescent="0.25">
      <c r="A1350">
        <v>1349</v>
      </c>
      <c r="D1350">
        <v>105.11892900000001</v>
      </c>
      <c r="E1350">
        <v>7.4061729999999999</v>
      </c>
      <c r="F1350">
        <v>92.560919000000013</v>
      </c>
      <c r="G1350">
        <v>11.998011</v>
      </c>
    </row>
    <row r="1351" spans="1:9" x14ac:dyDescent="0.25">
      <c r="A1351">
        <v>1350</v>
      </c>
      <c r="D1351">
        <v>105.11892900000001</v>
      </c>
      <c r="E1351">
        <v>7.4061729999999999</v>
      </c>
      <c r="F1351">
        <v>92.560919000000013</v>
      </c>
      <c r="G1351">
        <v>11.998011</v>
      </c>
    </row>
    <row r="1352" spans="1:9" x14ac:dyDescent="0.25">
      <c r="A1352">
        <v>1351</v>
      </c>
      <c r="D1352">
        <v>105.11892900000001</v>
      </c>
      <c r="E1352">
        <v>7.4061729999999999</v>
      </c>
      <c r="F1352">
        <v>92.560919000000013</v>
      </c>
      <c r="G1352">
        <v>11.998011</v>
      </c>
    </row>
    <row r="1353" spans="1:9" x14ac:dyDescent="0.25">
      <c r="A1353">
        <v>1352</v>
      </c>
      <c r="D1353">
        <v>105.11892900000001</v>
      </c>
      <c r="E1353">
        <v>7.4061729999999999</v>
      </c>
      <c r="F1353">
        <v>92.560919000000013</v>
      </c>
      <c r="G1353">
        <v>11.998011</v>
      </c>
    </row>
    <row r="1354" spans="1:9" x14ac:dyDescent="0.25">
      <c r="A1354">
        <v>1353</v>
      </c>
      <c r="D1354">
        <v>105.11892900000001</v>
      </c>
      <c r="E1354">
        <v>7.4061729999999999</v>
      </c>
      <c r="F1354">
        <v>92.560919000000013</v>
      </c>
      <c r="G1354">
        <v>11.998011</v>
      </c>
    </row>
    <row r="1355" spans="1:9" x14ac:dyDescent="0.25">
      <c r="A1355">
        <v>1354</v>
      </c>
      <c r="D1355">
        <v>105.11892900000001</v>
      </c>
      <c r="E1355">
        <v>7.4061729999999999</v>
      </c>
      <c r="F1355">
        <v>92.560919000000013</v>
      </c>
      <c r="G1355">
        <v>11.998011</v>
      </c>
    </row>
    <row r="1356" spans="1:9" x14ac:dyDescent="0.25">
      <c r="A1356">
        <v>1355</v>
      </c>
      <c r="B1356">
        <v>115.22413400000001</v>
      </c>
      <c r="C1356">
        <v>10.236428999999999</v>
      </c>
      <c r="D1356">
        <v>105.06760200000001</v>
      </c>
      <c r="E1356">
        <v>7.4110719999999999</v>
      </c>
      <c r="F1356">
        <v>92.560919000000013</v>
      </c>
      <c r="G1356">
        <v>11.998011</v>
      </c>
    </row>
    <row r="1357" spans="1:9" x14ac:dyDescent="0.25">
      <c r="A1357">
        <v>1356</v>
      </c>
      <c r="B1357">
        <v>115.204897</v>
      </c>
      <c r="C1357">
        <v>10.269897</v>
      </c>
      <c r="F1357">
        <v>92.345459000000005</v>
      </c>
      <c r="G1357">
        <v>11.941072</v>
      </c>
    </row>
    <row r="1358" spans="1:9" x14ac:dyDescent="0.25">
      <c r="A1358">
        <v>1357</v>
      </c>
      <c r="B1358">
        <v>115.204897</v>
      </c>
      <c r="C1358">
        <v>10.269897</v>
      </c>
      <c r="H1358">
        <v>102.608114</v>
      </c>
      <c r="I1358">
        <v>7.2786739999999996</v>
      </c>
    </row>
    <row r="1359" spans="1:9" x14ac:dyDescent="0.25">
      <c r="A1359">
        <v>1358</v>
      </c>
      <c r="B1359">
        <v>115.204897</v>
      </c>
      <c r="C1359">
        <v>10.269897</v>
      </c>
      <c r="H1359">
        <v>102.54801399999999</v>
      </c>
      <c r="I1359">
        <v>7.2580609999999997</v>
      </c>
    </row>
    <row r="1360" spans="1:9" x14ac:dyDescent="0.25">
      <c r="A1360">
        <v>1359</v>
      </c>
      <c r="B1360">
        <v>115.204897</v>
      </c>
      <c r="C1360">
        <v>10.269897</v>
      </c>
      <c r="H1360">
        <v>102.54801399999999</v>
      </c>
      <c r="I1360">
        <v>7.2580609999999997</v>
      </c>
    </row>
    <row r="1361" spans="1:9" x14ac:dyDescent="0.25">
      <c r="A1361">
        <v>1360</v>
      </c>
      <c r="B1361">
        <v>115.204897</v>
      </c>
      <c r="C1361">
        <v>10.269897</v>
      </c>
      <c r="H1361">
        <v>102.54801399999999</v>
      </c>
      <c r="I1361">
        <v>7.2580609999999997</v>
      </c>
    </row>
    <row r="1362" spans="1:9" x14ac:dyDescent="0.25">
      <c r="A1362">
        <v>1361</v>
      </c>
      <c r="B1362">
        <v>115.204897</v>
      </c>
      <c r="C1362">
        <v>10.269897</v>
      </c>
      <c r="H1362">
        <v>102.54801399999999</v>
      </c>
      <c r="I1362">
        <v>7.2580609999999997</v>
      </c>
    </row>
    <row r="1363" spans="1:9" x14ac:dyDescent="0.25">
      <c r="A1363">
        <v>1362</v>
      </c>
      <c r="B1363">
        <v>115.204897</v>
      </c>
      <c r="C1363">
        <v>10.269897</v>
      </c>
      <c r="H1363">
        <v>102.54801399999999</v>
      </c>
      <c r="I1363">
        <v>7.2580609999999997</v>
      </c>
    </row>
    <row r="1364" spans="1:9" x14ac:dyDescent="0.25">
      <c r="A1364">
        <v>1363</v>
      </c>
      <c r="B1364">
        <v>115.204897</v>
      </c>
      <c r="C1364">
        <v>10.269897</v>
      </c>
      <c r="H1364">
        <v>102.54801399999999</v>
      </c>
      <c r="I1364">
        <v>7.2580609999999997</v>
      </c>
    </row>
    <row r="1365" spans="1:9" x14ac:dyDescent="0.25">
      <c r="A1365">
        <v>1364</v>
      </c>
      <c r="B1365">
        <v>115.204897</v>
      </c>
      <c r="C1365">
        <v>10.269897</v>
      </c>
      <c r="H1365">
        <v>102.54801399999999</v>
      </c>
      <c r="I1365">
        <v>7.2580609999999997</v>
      </c>
    </row>
    <row r="1366" spans="1:9" x14ac:dyDescent="0.25">
      <c r="A1366">
        <v>1365</v>
      </c>
      <c r="B1366">
        <v>115.204897</v>
      </c>
      <c r="C1366">
        <v>10.269897</v>
      </c>
      <c r="H1366">
        <v>102.54801399999999</v>
      </c>
      <c r="I1366">
        <v>7.2580609999999997</v>
      </c>
    </row>
    <row r="1367" spans="1:9" x14ac:dyDescent="0.25">
      <c r="A1367">
        <v>1366</v>
      </c>
      <c r="B1367">
        <v>115.204897</v>
      </c>
      <c r="C1367">
        <v>10.269897</v>
      </c>
      <c r="H1367">
        <v>102.54801399999999</v>
      </c>
      <c r="I1367">
        <v>7.2580609999999997</v>
      </c>
    </row>
    <row r="1368" spans="1:9" x14ac:dyDescent="0.25">
      <c r="A1368">
        <v>1367</v>
      </c>
      <c r="B1368">
        <v>115.204897</v>
      </c>
      <c r="C1368">
        <v>10.269897</v>
      </c>
      <c r="H1368">
        <v>102.54801399999999</v>
      </c>
      <c r="I1368">
        <v>7.2580609999999997</v>
      </c>
    </row>
    <row r="1369" spans="1:9" x14ac:dyDescent="0.25">
      <c r="A1369">
        <v>1368</v>
      </c>
      <c r="B1369">
        <v>115.204897</v>
      </c>
      <c r="C1369">
        <v>10.269897</v>
      </c>
      <c r="H1369">
        <v>102.54801399999999</v>
      </c>
      <c r="I1369">
        <v>7.2580609999999997</v>
      </c>
    </row>
    <row r="1370" spans="1:9" x14ac:dyDescent="0.25">
      <c r="A1370">
        <v>1369</v>
      </c>
      <c r="B1370">
        <v>115.204897</v>
      </c>
      <c r="C1370">
        <v>10.269897</v>
      </c>
      <c r="H1370">
        <v>102.54801399999999</v>
      </c>
      <c r="I1370">
        <v>7.2580609999999997</v>
      </c>
    </row>
    <row r="1371" spans="1:9" x14ac:dyDescent="0.25">
      <c r="A1371">
        <v>1370</v>
      </c>
      <c r="B1371">
        <v>115.204897</v>
      </c>
      <c r="C1371">
        <v>10.269897</v>
      </c>
      <c r="D1371">
        <v>124.439852</v>
      </c>
      <c r="E1371">
        <v>7.4105109999999996</v>
      </c>
      <c r="H1371">
        <v>102.54801399999999</v>
      </c>
      <c r="I1371">
        <v>7.2580609999999997</v>
      </c>
    </row>
    <row r="1372" spans="1:9" x14ac:dyDescent="0.25">
      <c r="A1372">
        <v>1371</v>
      </c>
      <c r="B1372">
        <v>115.22413400000001</v>
      </c>
      <c r="C1372">
        <v>10.236428999999999</v>
      </c>
      <c r="D1372">
        <v>124.549284</v>
      </c>
      <c r="E1372">
        <v>7.3568369999999996</v>
      </c>
      <c r="H1372">
        <v>102.54801399999999</v>
      </c>
      <c r="I1372">
        <v>7.2580609999999997</v>
      </c>
    </row>
    <row r="1373" spans="1:9" x14ac:dyDescent="0.25">
      <c r="A1373">
        <v>1372</v>
      </c>
      <c r="D1373">
        <v>124.549284</v>
      </c>
      <c r="E1373">
        <v>7.3568369999999996</v>
      </c>
      <c r="H1373">
        <v>102.54801399999999</v>
      </c>
      <c r="I1373">
        <v>7.2580609999999997</v>
      </c>
    </row>
    <row r="1374" spans="1:9" x14ac:dyDescent="0.25">
      <c r="A1374">
        <v>1373</v>
      </c>
      <c r="D1374">
        <v>124.549284</v>
      </c>
      <c r="E1374">
        <v>7.3568369999999996</v>
      </c>
      <c r="H1374">
        <v>102.608114</v>
      </c>
      <c r="I1374">
        <v>7.2786739999999996</v>
      </c>
    </row>
    <row r="1375" spans="1:9" x14ac:dyDescent="0.25">
      <c r="A1375">
        <v>1374</v>
      </c>
      <c r="D1375">
        <v>124.549284</v>
      </c>
      <c r="E1375">
        <v>7.3568369999999996</v>
      </c>
      <c r="F1375">
        <v>112.95490100000001</v>
      </c>
      <c r="G1375">
        <v>11.320255</v>
      </c>
    </row>
    <row r="1376" spans="1:9" x14ac:dyDescent="0.25">
      <c r="A1376">
        <v>1375</v>
      </c>
      <c r="D1376">
        <v>124.549284</v>
      </c>
      <c r="E1376">
        <v>7.3568369999999996</v>
      </c>
      <c r="F1376">
        <v>113.22724700000001</v>
      </c>
      <c r="G1376">
        <v>11.405511000000001</v>
      </c>
    </row>
    <row r="1377" spans="1:9" x14ac:dyDescent="0.25">
      <c r="A1377">
        <v>1376</v>
      </c>
      <c r="D1377">
        <v>124.549284</v>
      </c>
      <c r="E1377">
        <v>7.3568369999999996</v>
      </c>
      <c r="F1377">
        <v>113.22724700000001</v>
      </c>
      <c r="G1377">
        <v>11.405511000000001</v>
      </c>
    </row>
    <row r="1378" spans="1:9" x14ac:dyDescent="0.25">
      <c r="A1378">
        <v>1377</v>
      </c>
      <c r="D1378">
        <v>124.549284</v>
      </c>
      <c r="E1378">
        <v>7.3568369999999996</v>
      </c>
      <c r="F1378">
        <v>113.22724700000001</v>
      </c>
      <c r="G1378">
        <v>11.405511000000001</v>
      </c>
    </row>
    <row r="1379" spans="1:9" x14ac:dyDescent="0.25">
      <c r="A1379">
        <v>1378</v>
      </c>
      <c r="D1379">
        <v>124.549284</v>
      </c>
      <c r="E1379">
        <v>7.3568369999999996</v>
      </c>
      <c r="F1379">
        <v>113.22724700000001</v>
      </c>
      <c r="G1379">
        <v>11.405511000000001</v>
      </c>
    </row>
    <row r="1380" spans="1:9" x14ac:dyDescent="0.25">
      <c r="A1380">
        <v>1379</v>
      </c>
      <c r="D1380">
        <v>124.549284</v>
      </c>
      <c r="E1380">
        <v>7.3568369999999996</v>
      </c>
      <c r="F1380">
        <v>113.22724700000001</v>
      </c>
      <c r="G1380">
        <v>11.405511000000001</v>
      </c>
    </row>
    <row r="1381" spans="1:9" x14ac:dyDescent="0.25">
      <c r="A1381">
        <v>1380</v>
      </c>
      <c r="D1381">
        <v>124.549284</v>
      </c>
      <c r="E1381">
        <v>7.3568369999999996</v>
      </c>
      <c r="F1381">
        <v>113.22724700000001</v>
      </c>
      <c r="G1381">
        <v>11.405511000000001</v>
      </c>
    </row>
    <row r="1382" spans="1:9" x14ac:dyDescent="0.25">
      <c r="A1382">
        <v>1381</v>
      </c>
      <c r="D1382">
        <v>124.549284</v>
      </c>
      <c r="E1382">
        <v>7.3568369999999996</v>
      </c>
      <c r="F1382">
        <v>113.22724700000001</v>
      </c>
      <c r="G1382">
        <v>11.405511000000001</v>
      </c>
    </row>
    <row r="1383" spans="1:9" x14ac:dyDescent="0.25">
      <c r="A1383">
        <v>1382</v>
      </c>
      <c r="D1383">
        <v>124.549284</v>
      </c>
      <c r="E1383">
        <v>7.3568369999999996</v>
      </c>
      <c r="F1383">
        <v>113.22724700000001</v>
      </c>
      <c r="G1383">
        <v>11.405511000000001</v>
      </c>
    </row>
    <row r="1384" spans="1:9" x14ac:dyDescent="0.25">
      <c r="A1384">
        <v>1383</v>
      </c>
      <c r="D1384">
        <v>124.549284</v>
      </c>
      <c r="E1384">
        <v>7.3568369999999996</v>
      </c>
      <c r="F1384">
        <v>113.22724700000001</v>
      </c>
      <c r="G1384">
        <v>11.405511000000001</v>
      </c>
    </row>
    <row r="1385" spans="1:9" x14ac:dyDescent="0.25">
      <c r="A1385">
        <v>1384</v>
      </c>
      <c r="D1385">
        <v>124.549284</v>
      </c>
      <c r="E1385">
        <v>7.3568369999999996</v>
      </c>
      <c r="F1385">
        <v>113.22724700000001</v>
      </c>
      <c r="G1385">
        <v>11.405511000000001</v>
      </c>
    </row>
    <row r="1386" spans="1:9" x14ac:dyDescent="0.25">
      <c r="A1386">
        <v>1385</v>
      </c>
      <c r="B1386">
        <v>133.297045</v>
      </c>
      <c r="C1386">
        <v>8.800459</v>
      </c>
      <c r="D1386">
        <v>124.439852</v>
      </c>
      <c r="E1386">
        <v>7.4105109999999996</v>
      </c>
      <c r="F1386">
        <v>113.22724700000001</v>
      </c>
      <c r="G1386">
        <v>11.405511000000001</v>
      </c>
    </row>
    <row r="1387" spans="1:9" x14ac:dyDescent="0.25">
      <c r="A1387">
        <v>1386</v>
      </c>
      <c r="B1387">
        <v>133.39923999999999</v>
      </c>
      <c r="C1387">
        <v>8.8380609999999997</v>
      </c>
      <c r="F1387">
        <v>113.22724700000001</v>
      </c>
      <c r="G1387">
        <v>11.405511000000001</v>
      </c>
    </row>
    <row r="1388" spans="1:9" x14ac:dyDescent="0.25">
      <c r="A1388">
        <v>1387</v>
      </c>
      <c r="B1388">
        <v>133.39923999999999</v>
      </c>
      <c r="C1388">
        <v>8.8380609999999997</v>
      </c>
      <c r="F1388">
        <v>113.22724700000001</v>
      </c>
      <c r="G1388">
        <v>11.405511000000001</v>
      </c>
    </row>
    <row r="1389" spans="1:9" x14ac:dyDescent="0.25">
      <c r="A1389">
        <v>1388</v>
      </c>
      <c r="B1389">
        <v>133.39923999999999</v>
      </c>
      <c r="C1389">
        <v>8.8380609999999997</v>
      </c>
      <c r="F1389">
        <v>112.95490100000001</v>
      </c>
      <c r="G1389">
        <v>11.320255</v>
      </c>
      <c r="H1389">
        <v>122.560461</v>
      </c>
      <c r="I1389">
        <v>6.6628569999999998</v>
      </c>
    </row>
    <row r="1390" spans="1:9" x14ac:dyDescent="0.25">
      <c r="A1390">
        <v>1389</v>
      </c>
      <c r="B1390">
        <v>133.39923999999999</v>
      </c>
      <c r="C1390">
        <v>8.8380609999999997</v>
      </c>
      <c r="H1390">
        <v>122.76938800000001</v>
      </c>
      <c r="I1390">
        <v>6.517449</v>
      </c>
    </row>
    <row r="1391" spans="1:9" x14ac:dyDescent="0.25">
      <c r="A1391">
        <v>1390</v>
      </c>
      <c r="B1391">
        <v>133.39923999999999</v>
      </c>
      <c r="C1391">
        <v>8.8380609999999997</v>
      </c>
      <c r="H1391">
        <v>122.76938800000001</v>
      </c>
      <c r="I1391">
        <v>6.517449</v>
      </c>
    </row>
    <row r="1392" spans="1:9" x14ac:dyDescent="0.25">
      <c r="A1392">
        <v>1391</v>
      </c>
      <c r="B1392">
        <v>133.39923999999999</v>
      </c>
      <c r="C1392">
        <v>8.8380609999999997</v>
      </c>
      <c r="H1392">
        <v>122.76938800000001</v>
      </c>
      <c r="I1392">
        <v>6.517449</v>
      </c>
    </row>
    <row r="1393" spans="1:9" x14ac:dyDescent="0.25">
      <c r="A1393">
        <v>1392</v>
      </c>
      <c r="B1393">
        <v>133.39923999999999</v>
      </c>
      <c r="C1393">
        <v>8.8380609999999997</v>
      </c>
      <c r="H1393">
        <v>122.76938800000001</v>
      </c>
      <c r="I1393">
        <v>6.517449</v>
      </c>
    </row>
    <row r="1394" spans="1:9" x14ac:dyDescent="0.25">
      <c r="A1394">
        <v>1393</v>
      </c>
      <c r="B1394">
        <v>133.39923999999999</v>
      </c>
      <c r="C1394">
        <v>8.8380609999999997</v>
      </c>
      <c r="H1394">
        <v>122.76938800000001</v>
      </c>
      <c r="I1394">
        <v>6.517449</v>
      </c>
    </row>
    <row r="1395" spans="1:9" x14ac:dyDescent="0.25">
      <c r="A1395">
        <v>1394</v>
      </c>
      <c r="B1395">
        <v>133.39923999999999</v>
      </c>
      <c r="C1395">
        <v>8.8380609999999997</v>
      </c>
      <c r="H1395">
        <v>122.76938800000001</v>
      </c>
      <c r="I1395">
        <v>6.517449</v>
      </c>
    </row>
    <row r="1396" spans="1:9" x14ac:dyDescent="0.25">
      <c r="A1396">
        <v>1395</v>
      </c>
      <c r="B1396">
        <v>133.39923999999999</v>
      </c>
      <c r="C1396">
        <v>8.8380609999999997</v>
      </c>
      <c r="H1396">
        <v>122.76938800000001</v>
      </c>
      <c r="I1396">
        <v>6.517449</v>
      </c>
    </row>
    <row r="1397" spans="1:9" x14ac:dyDescent="0.25">
      <c r="A1397">
        <v>1396</v>
      </c>
      <c r="B1397">
        <v>133.39923999999999</v>
      </c>
      <c r="C1397">
        <v>8.8380609999999997</v>
      </c>
      <c r="H1397">
        <v>122.76938800000001</v>
      </c>
      <c r="I1397">
        <v>6.517449</v>
      </c>
    </row>
    <row r="1398" spans="1:9" x14ac:dyDescent="0.25">
      <c r="A1398">
        <v>1397</v>
      </c>
      <c r="B1398">
        <v>133.39923999999999</v>
      </c>
      <c r="C1398">
        <v>8.8380609999999997</v>
      </c>
      <c r="D1398">
        <v>150.26615700000002</v>
      </c>
      <c r="E1398">
        <v>7.2017680000000004</v>
      </c>
      <c r="H1398">
        <v>122.76938800000001</v>
      </c>
      <c r="I1398">
        <v>6.517449</v>
      </c>
    </row>
    <row r="1399" spans="1:9" x14ac:dyDescent="0.25">
      <c r="A1399">
        <v>1398</v>
      </c>
      <c r="B1399">
        <v>133.39923999999999</v>
      </c>
      <c r="C1399">
        <v>8.8380609999999997</v>
      </c>
      <c r="D1399">
        <v>150.34829500000001</v>
      </c>
      <c r="E1399">
        <v>7.1589640000000001</v>
      </c>
      <c r="H1399">
        <v>122.76938800000001</v>
      </c>
      <c r="I1399">
        <v>6.517449</v>
      </c>
    </row>
    <row r="1400" spans="1:9" x14ac:dyDescent="0.25">
      <c r="A1400">
        <v>1399</v>
      </c>
      <c r="B1400">
        <v>133.39923999999999</v>
      </c>
      <c r="C1400">
        <v>8.8380609999999997</v>
      </c>
      <c r="D1400">
        <v>150.34829500000001</v>
      </c>
      <c r="E1400">
        <v>7.1589640000000001</v>
      </c>
      <c r="H1400">
        <v>122.76938800000001</v>
      </c>
      <c r="I1400">
        <v>6.517449</v>
      </c>
    </row>
    <row r="1401" spans="1:9" x14ac:dyDescent="0.25">
      <c r="A1401">
        <v>1400</v>
      </c>
      <c r="B1401">
        <v>133.39923999999999</v>
      </c>
      <c r="C1401">
        <v>8.8380609999999997</v>
      </c>
      <c r="D1401">
        <v>150.34829500000001</v>
      </c>
      <c r="E1401">
        <v>7.1589640000000001</v>
      </c>
      <c r="H1401">
        <v>122.76938800000001</v>
      </c>
      <c r="I1401">
        <v>6.517449</v>
      </c>
    </row>
    <row r="1402" spans="1:9" x14ac:dyDescent="0.25">
      <c r="A1402">
        <v>1401</v>
      </c>
      <c r="B1402">
        <v>133.297045</v>
      </c>
      <c r="C1402">
        <v>8.800459</v>
      </c>
      <c r="D1402">
        <v>150.34829500000001</v>
      </c>
      <c r="E1402">
        <v>7.1589640000000001</v>
      </c>
      <c r="H1402">
        <v>122.76938800000001</v>
      </c>
      <c r="I1402">
        <v>6.517449</v>
      </c>
    </row>
    <row r="1403" spans="1:9" x14ac:dyDescent="0.25">
      <c r="A1403">
        <v>1402</v>
      </c>
      <c r="D1403">
        <v>150.34829500000001</v>
      </c>
      <c r="E1403">
        <v>7.1589640000000001</v>
      </c>
      <c r="H1403">
        <v>122.76938800000001</v>
      </c>
      <c r="I1403">
        <v>6.517449</v>
      </c>
    </row>
    <row r="1404" spans="1:9" x14ac:dyDescent="0.25">
      <c r="A1404">
        <v>1403</v>
      </c>
      <c r="D1404">
        <v>150.34829500000001</v>
      </c>
      <c r="E1404">
        <v>7.1589640000000001</v>
      </c>
      <c r="H1404">
        <v>122.560461</v>
      </c>
      <c r="I1404">
        <v>6.6628569999999998</v>
      </c>
    </row>
    <row r="1405" spans="1:9" x14ac:dyDescent="0.25">
      <c r="A1405">
        <v>1404</v>
      </c>
      <c r="D1405">
        <v>150.34829500000001</v>
      </c>
      <c r="E1405">
        <v>7.1589640000000001</v>
      </c>
      <c r="F1405">
        <v>131.58541300000002</v>
      </c>
      <c r="G1405">
        <v>8.7535720000000001</v>
      </c>
      <c r="H1405">
        <v>122.560461</v>
      </c>
      <c r="I1405">
        <v>6.6628569999999998</v>
      </c>
    </row>
    <row r="1406" spans="1:9" x14ac:dyDescent="0.25">
      <c r="A1406">
        <v>1405</v>
      </c>
      <c r="D1406">
        <v>150.34829500000001</v>
      </c>
      <c r="E1406">
        <v>7.1589640000000001</v>
      </c>
      <c r="F1406">
        <v>131.668779</v>
      </c>
      <c r="G1406">
        <v>8.7886729999999993</v>
      </c>
    </row>
    <row r="1407" spans="1:9" x14ac:dyDescent="0.25">
      <c r="A1407">
        <v>1406</v>
      </c>
      <c r="D1407">
        <v>150.34829500000001</v>
      </c>
      <c r="E1407">
        <v>7.1589640000000001</v>
      </c>
      <c r="F1407">
        <v>131.668779</v>
      </c>
      <c r="G1407">
        <v>8.7886729999999993</v>
      </c>
    </row>
    <row r="1408" spans="1:9" x14ac:dyDescent="0.25">
      <c r="A1408">
        <v>1407</v>
      </c>
      <c r="D1408">
        <v>150.34829500000001</v>
      </c>
      <c r="E1408">
        <v>7.1589640000000001</v>
      </c>
      <c r="F1408">
        <v>131.668779</v>
      </c>
      <c r="G1408">
        <v>8.7886729999999993</v>
      </c>
    </row>
    <row r="1409" spans="1:9" x14ac:dyDescent="0.25">
      <c r="A1409">
        <v>1408</v>
      </c>
      <c r="D1409">
        <v>150.34829500000001</v>
      </c>
      <c r="E1409">
        <v>7.1589640000000001</v>
      </c>
      <c r="F1409">
        <v>131.668779</v>
      </c>
      <c r="G1409">
        <v>8.7886729999999993</v>
      </c>
    </row>
    <row r="1410" spans="1:9" x14ac:dyDescent="0.25">
      <c r="A1410">
        <v>1409</v>
      </c>
      <c r="D1410">
        <v>150.34829500000001</v>
      </c>
      <c r="E1410">
        <v>7.1589640000000001</v>
      </c>
      <c r="F1410">
        <v>131.668779</v>
      </c>
      <c r="G1410">
        <v>8.7886729999999993</v>
      </c>
    </row>
    <row r="1411" spans="1:9" x14ac:dyDescent="0.25">
      <c r="A1411">
        <v>1410</v>
      </c>
      <c r="D1411">
        <v>150.34829500000001</v>
      </c>
      <c r="E1411">
        <v>7.1589640000000001</v>
      </c>
      <c r="F1411">
        <v>131.668779</v>
      </c>
      <c r="G1411">
        <v>8.7886729999999993</v>
      </c>
    </row>
    <row r="1412" spans="1:9" x14ac:dyDescent="0.25">
      <c r="A1412">
        <v>1411</v>
      </c>
      <c r="D1412">
        <v>150.34829500000001</v>
      </c>
      <c r="E1412">
        <v>7.1589640000000001</v>
      </c>
      <c r="F1412">
        <v>131.668779</v>
      </c>
      <c r="G1412">
        <v>8.7886729999999993</v>
      </c>
    </row>
    <row r="1413" spans="1:9" x14ac:dyDescent="0.25">
      <c r="A1413">
        <v>1412</v>
      </c>
      <c r="D1413">
        <v>150.34829500000001</v>
      </c>
      <c r="E1413">
        <v>7.1589640000000001</v>
      </c>
      <c r="F1413">
        <v>131.668779</v>
      </c>
      <c r="G1413">
        <v>8.7886729999999993</v>
      </c>
    </row>
    <row r="1414" spans="1:9" x14ac:dyDescent="0.25">
      <c r="A1414">
        <v>1413</v>
      </c>
      <c r="D1414">
        <v>150.26615700000002</v>
      </c>
      <c r="E1414">
        <v>7.2017680000000004</v>
      </c>
      <c r="F1414">
        <v>131.668779</v>
      </c>
      <c r="G1414">
        <v>8.7886729999999993</v>
      </c>
    </row>
    <row r="1415" spans="1:9" x14ac:dyDescent="0.25">
      <c r="A1415">
        <v>1414</v>
      </c>
      <c r="F1415">
        <v>131.668779</v>
      </c>
      <c r="G1415">
        <v>8.7886729999999993</v>
      </c>
    </row>
    <row r="1416" spans="1:9" x14ac:dyDescent="0.25">
      <c r="A1416">
        <v>1415</v>
      </c>
      <c r="B1416">
        <v>157.10396399999999</v>
      </c>
      <c r="C1416">
        <v>8.7879609999999992</v>
      </c>
      <c r="F1416">
        <v>131.668779</v>
      </c>
      <c r="G1416">
        <v>8.7886729999999993</v>
      </c>
    </row>
    <row r="1417" spans="1:9" x14ac:dyDescent="0.25">
      <c r="A1417">
        <v>1416</v>
      </c>
      <c r="B1417">
        <v>157.12136100000001</v>
      </c>
      <c r="C1417">
        <v>8.7388309999999993</v>
      </c>
      <c r="F1417">
        <v>131.668779</v>
      </c>
      <c r="G1417">
        <v>8.7886729999999993</v>
      </c>
    </row>
    <row r="1418" spans="1:9" x14ac:dyDescent="0.25">
      <c r="A1418">
        <v>1417</v>
      </c>
      <c r="B1418">
        <v>157.12136100000001</v>
      </c>
      <c r="C1418">
        <v>8.7388309999999993</v>
      </c>
      <c r="F1418">
        <v>131.668779</v>
      </c>
      <c r="G1418">
        <v>8.7886729999999993</v>
      </c>
      <c r="H1418">
        <v>149.75781599999999</v>
      </c>
      <c r="I1418">
        <v>5.9099469999999998</v>
      </c>
    </row>
    <row r="1419" spans="1:9" x14ac:dyDescent="0.25">
      <c r="A1419">
        <v>1418</v>
      </c>
      <c r="B1419">
        <v>157.12136100000001</v>
      </c>
      <c r="C1419">
        <v>8.7388309999999993</v>
      </c>
      <c r="F1419">
        <v>131.668779</v>
      </c>
      <c r="G1419">
        <v>8.7886729999999993</v>
      </c>
      <c r="H1419">
        <v>149.903369</v>
      </c>
      <c r="I1419">
        <v>5.7765360000000001</v>
      </c>
    </row>
    <row r="1420" spans="1:9" x14ac:dyDescent="0.25">
      <c r="A1420">
        <v>1419</v>
      </c>
      <c r="B1420">
        <v>157.12136100000001</v>
      </c>
      <c r="C1420">
        <v>8.7388309999999993</v>
      </c>
      <c r="F1420">
        <v>131.58541300000002</v>
      </c>
      <c r="G1420">
        <v>8.7535720000000001</v>
      </c>
      <c r="H1420">
        <v>149.903369</v>
      </c>
      <c r="I1420">
        <v>5.7765360000000001</v>
      </c>
    </row>
    <row r="1421" spans="1:9" x14ac:dyDescent="0.25">
      <c r="A1421">
        <v>1420</v>
      </c>
      <c r="B1421">
        <v>157.12136100000001</v>
      </c>
      <c r="C1421">
        <v>8.7388309999999993</v>
      </c>
      <c r="H1421">
        <v>149.903369</v>
      </c>
      <c r="I1421">
        <v>5.7765360000000001</v>
      </c>
    </row>
    <row r="1422" spans="1:9" x14ac:dyDescent="0.25">
      <c r="A1422">
        <v>1421</v>
      </c>
      <c r="B1422">
        <v>157.12136100000001</v>
      </c>
      <c r="C1422">
        <v>8.7388309999999993</v>
      </c>
      <c r="H1422">
        <v>149.903369</v>
      </c>
      <c r="I1422">
        <v>5.7765360000000001</v>
      </c>
    </row>
    <row r="1423" spans="1:9" x14ac:dyDescent="0.25">
      <c r="A1423">
        <v>1422</v>
      </c>
      <c r="B1423">
        <v>157.12136100000001</v>
      </c>
      <c r="C1423">
        <v>8.7388309999999993</v>
      </c>
      <c r="H1423">
        <v>149.903369</v>
      </c>
      <c r="I1423">
        <v>5.7765360000000001</v>
      </c>
    </row>
    <row r="1424" spans="1:9" x14ac:dyDescent="0.25">
      <c r="A1424">
        <v>1423</v>
      </c>
      <c r="B1424">
        <v>157.12136100000001</v>
      </c>
      <c r="C1424">
        <v>8.7388309999999993</v>
      </c>
      <c r="H1424">
        <v>149.903369</v>
      </c>
      <c r="I1424">
        <v>5.7765360000000001</v>
      </c>
    </row>
    <row r="1425" spans="1:9" x14ac:dyDescent="0.25">
      <c r="A1425">
        <v>1424</v>
      </c>
      <c r="B1425">
        <v>157.12136100000001</v>
      </c>
      <c r="C1425">
        <v>8.7388309999999993</v>
      </c>
      <c r="H1425">
        <v>149.903369</v>
      </c>
      <c r="I1425">
        <v>5.7765360000000001</v>
      </c>
    </row>
    <row r="1426" spans="1:9" x14ac:dyDescent="0.25">
      <c r="A1426">
        <v>1425</v>
      </c>
      <c r="B1426">
        <v>157.12136100000001</v>
      </c>
      <c r="C1426">
        <v>8.7388309999999993</v>
      </c>
      <c r="H1426">
        <v>149.903369</v>
      </c>
      <c r="I1426">
        <v>5.7765360000000001</v>
      </c>
    </row>
    <row r="1427" spans="1:9" x14ac:dyDescent="0.25">
      <c r="A1427">
        <v>1426</v>
      </c>
      <c r="B1427">
        <v>157.12136100000001</v>
      </c>
      <c r="C1427">
        <v>8.7388309999999993</v>
      </c>
      <c r="H1427">
        <v>149.903369</v>
      </c>
      <c r="I1427">
        <v>5.7765360000000001</v>
      </c>
    </row>
    <row r="1428" spans="1:9" x14ac:dyDescent="0.25">
      <c r="A1428">
        <v>1427</v>
      </c>
      <c r="B1428">
        <v>157.12136100000001</v>
      </c>
      <c r="C1428">
        <v>8.7388309999999993</v>
      </c>
      <c r="H1428">
        <v>149.903369</v>
      </c>
      <c r="I1428">
        <v>5.7765360000000001</v>
      </c>
    </row>
    <row r="1429" spans="1:9" x14ac:dyDescent="0.25">
      <c r="A1429">
        <v>1428</v>
      </c>
      <c r="B1429">
        <v>157.12136100000001</v>
      </c>
      <c r="C1429">
        <v>8.7388309999999993</v>
      </c>
      <c r="D1429">
        <v>164.132169</v>
      </c>
      <c r="E1429">
        <v>6.4441540000000002</v>
      </c>
      <c r="H1429">
        <v>149.903369</v>
      </c>
      <c r="I1429">
        <v>5.7765360000000001</v>
      </c>
    </row>
    <row r="1430" spans="1:9" x14ac:dyDescent="0.25">
      <c r="A1430">
        <v>1429</v>
      </c>
      <c r="B1430">
        <v>157.12136100000001</v>
      </c>
      <c r="C1430">
        <v>8.7388309999999993</v>
      </c>
      <c r="D1430">
        <v>164.19109399999999</v>
      </c>
      <c r="E1430">
        <v>6.4677239999999996</v>
      </c>
      <c r="H1430">
        <v>149.903369</v>
      </c>
      <c r="I1430">
        <v>5.7765360000000001</v>
      </c>
    </row>
    <row r="1431" spans="1:9" x14ac:dyDescent="0.25">
      <c r="A1431">
        <v>1430</v>
      </c>
      <c r="B1431">
        <v>157.10396399999999</v>
      </c>
      <c r="C1431">
        <v>8.7879609999999992</v>
      </c>
      <c r="D1431">
        <v>164.19109399999999</v>
      </c>
      <c r="E1431">
        <v>6.4677239999999996</v>
      </c>
      <c r="H1431">
        <v>149.903369</v>
      </c>
      <c r="I1431">
        <v>5.7765360000000001</v>
      </c>
    </row>
    <row r="1432" spans="1:9" x14ac:dyDescent="0.25">
      <c r="A1432">
        <v>1431</v>
      </c>
      <c r="D1432">
        <v>164.19109399999999</v>
      </c>
      <c r="E1432">
        <v>6.4677239999999996</v>
      </c>
      <c r="H1432">
        <v>149.903369</v>
      </c>
      <c r="I1432">
        <v>5.7765360000000001</v>
      </c>
    </row>
    <row r="1433" spans="1:9" x14ac:dyDescent="0.25">
      <c r="A1433">
        <v>1432</v>
      </c>
      <c r="D1433">
        <v>164.19109399999999</v>
      </c>
      <c r="E1433">
        <v>6.4677239999999996</v>
      </c>
      <c r="H1433">
        <v>149.903369</v>
      </c>
      <c r="I1433">
        <v>5.7765360000000001</v>
      </c>
    </row>
    <row r="1434" spans="1:9" x14ac:dyDescent="0.25">
      <c r="A1434">
        <v>1433</v>
      </c>
      <c r="D1434">
        <v>164.19109399999999</v>
      </c>
      <c r="E1434">
        <v>6.4677239999999996</v>
      </c>
      <c r="H1434">
        <v>149.903369</v>
      </c>
      <c r="I1434">
        <v>5.7765360000000001</v>
      </c>
    </row>
    <row r="1435" spans="1:9" x14ac:dyDescent="0.25">
      <c r="A1435">
        <v>1434</v>
      </c>
      <c r="D1435">
        <v>164.19109399999999</v>
      </c>
      <c r="E1435">
        <v>6.4677239999999996</v>
      </c>
      <c r="F1435">
        <v>155.73668800000002</v>
      </c>
      <c r="G1435">
        <v>9.2201319999999996</v>
      </c>
      <c r="H1435">
        <v>149.75781599999999</v>
      </c>
      <c r="I1435">
        <v>5.9099469999999998</v>
      </c>
    </row>
    <row r="1436" spans="1:9" x14ac:dyDescent="0.25">
      <c r="A1436">
        <v>1435</v>
      </c>
      <c r="D1436">
        <v>164.19109399999999</v>
      </c>
      <c r="E1436">
        <v>6.4677239999999996</v>
      </c>
      <c r="F1436">
        <v>155.88540599999999</v>
      </c>
      <c r="G1436">
        <v>9.2819149999999997</v>
      </c>
      <c r="H1436">
        <v>149.75781599999999</v>
      </c>
      <c r="I1436">
        <v>5.9099469999999998</v>
      </c>
    </row>
    <row r="1437" spans="1:9" x14ac:dyDescent="0.25">
      <c r="A1437">
        <v>1436</v>
      </c>
      <c r="D1437">
        <v>164.19109399999999</v>
      </c>
      <c r="E1437">
        <v>6.4677239999999996</v>
      </c>
      <c r="F1437">
        <v>155.88540599999999</v>
      </c>
      <c r="G1437">
        <v>9.2819149999999997</v>
      </c>
    </row>
    <row r="1438" spans="1:9" x14ac:dyDescent="0.25">
      <c r="A1438">
        <v>1437</v>
      </c>
      <c r="D1438">
        <v>164.19109399999999</v>
      </c>
      <c r="E1438">
        <v>6.4677239999999996</v>
      </c>
      <c r="F1438">
        <v>155.88540599999999</v>
      </c>
      <c r="G1438">
        <v>9.2819149999999997</v>
      </c>
    </row>
    <row r="1439" spans="1:9" x14ac:dyDescent="0.25">
      <c r="A1439">
        <v>1438</v>
      </c>
      <c r="D1439">
        <v>164.19109399999999</v>
      </c>
      <c r="E1439">
        <v>6.4677239999999996</v>
      </c>
      <c r="F1439">
        <v>155.88540599999999</v>
      </c>
      <c r="G1439">
        <v>9.2819149999999997</v>
      </c>
    </row>
    <row r="1440" spans="1:9" x14ac:dyDescent="0.25">
      <c r="A1440">
        <v>1439</v>
      </c>
      <c r="D1440">
        <v>164.19109399999999</v>
      </c>
      <c r="E1440">
        <v>6.4677239999999996</v>
      </c>
      <c r="F1440">
        <v>155.88540599999999</v>
      </c>
      <c r="G1440">
        <v>9.2819149999999997</v>
      </c>
    </row>
    <row r="1441" spans="1:9" x14ac:dyDescent="0.25">
      <c r="A1441">
        <v>1440</v>
      </c>
      <c r="D1441">
        <v>164.19109399999999</v>
      </c>
      <c r="E1441">
        <v>6.4677239999999996</v>
      </c>
      <c r="F1441">
        <v>155.88540599999999</v>
      </c>
      <c r="G1441">
        <v>9.2819149999999997</v>
      </c>
    </row>
    <row r="1442" spans="1:9" x14ac:dyDescent="0.25">
      <c r="A1442">
        <v>1441</v>
      </c>
      <c r="D1442">
        <v>164.19109399999999</v>
      </c>
      <c r="E1442">
        <v>6.4677239999999996</v>
      </c>
      <c r="F1442">
        <v>155.88540599999999</v>
      </c>
      <c r="G1442">
        <v>9.2819149999999997</v>
      </c>
    </row>
    <row r="1443" spans="1:9" x14ac:dyDescent="0.25">
      <c r="A1443">
        <v>1442</v>
      </c>
      <c r="B1443">
        <v>172.70901800000001</v>
      </c>
      <c r="C1443">
        <v>10.119984000000001</v>
      </c>
      <c r="D1443">
        <v>164.132169</v>
      </c>
      <c r="E1443">
        <v>6.4441540000000002</v>
      </c>
      <c r="F1443">
        <v>155.88540599999999</v>
      </c>
      <c r="G1443">
        <v>9.2819149999999997</v>
      </c>
    </row>
    <row r="1444" spans="1:9" x14ac:dyDescent="0.25">
      <c r="A1444">
        <v>1443</v>
      </c>
      <c r="B1444">
        <v>172.694478</v>
      </c>
      <c r="C1444">
        <v>10.121259</v>
      </c>
      <c r="F1444">
        <v>155.88540599999999</v>
      </c>
      <c r="G1444">
        <v>9.2819149999999997</v>
      </c>
    </row>
    <row r="1445" spans="1:9" x14ac:dyDescent="0.25">
      <c r="A1445">
        <v>1444</v>
      </c>
      <c r="B1445">
        <v>172.694478</v>
      </c>
      <c r="C1445">
        <v>10.121259</v>
      </c>
      <c r="F1445">
        <v>155.88540599999999</v>
      </c>
      <c r="G1445">
        <v>9.2819149999999997</v>
      </c>
    </row>
    <row r="1446" spans="1:9" x14ac:dyDescent="0.25">
      <c r="A1446">
        <v>1445</v>
      </c>
      <c r="B1446">
        <v>172.694478</v>
      </c>
      <c r="C1446">
        <v>10.121259</v>
      </c>
      <c r="F1446">
        <v>155.88540599999999</v>
      </c>
      <c r="G1446">
        <v>9.2819149999999997</v>
      </c>
    </row>
    <row r="1447" spans="1:9" x14ac:dyDescent="0.25">
      <c r="A1447">
        <v>1446</v>
      </c>
      <c r="B1447">
        <v>172.694478</v>
      </c>
      <c r="C1447">
        <v>10.121259</v>
      </c>
      <c r="F1447">
        <v>155.88540599999999</v>
      </c>
      <c r="G1447">
        <v>9.2819149999999997</v>
      </c>
    </row>
    <row r="1448" spans="1:9" x14ac:dyDescent="0.25">
      <c r="A1448">
        <v>1447</v>
      </c>
      <c r="B1448">
        <v>172.694478</v>
      </c>
      <c r="C1448">
        <v>10.121259</v>
      </c>
      <c r="F1448">
        <v>155.88540599999999</v>
      </c>
      <c r="G1448">
        <v>9.2819149999999997</v>
      </c>
    </row>
    <row r="1449" spans="1:9" x14ac:dyDescent="0.25">
      <c r="A1449">
        <v>1448</v>
      </c>
      <c r="B1449">
        <v>172.694478</v>
      </c>
      <c r="C1449">
        <v>10.121259</v>
      </c>
      <c r="F1449">
        <v>155.73668800000002</v>
      </c>
      <c r="G1449">
        <v>9.2201319999999996</v>
      </c>
    </row>
    <row r="1450" spans="1:9" x14ac:dyDescent="0.25">
      <c r="A1450">
        <v>1449</v>
      </c>
      <c r="B1450">
        <v>172.694478</v>
      </c>
      <c r="C1450">
        <v>10.121259</v>
      </c>
      <c r="H1450">
        <v>164.65362099999999</v>
      </c>
      <c r="I1450">
        <v>6.7454140000000002</v>
      </c>
    </row>
    <row r="1451" spans="1:9" x14ac:dyDescent="0.25">
      <c r="A1451">
        <v>1450</v>
      </c>
      <c r="B1451">
        <v>172.694478</v>
      </c>
      <c r="C1451">
        <v>10.121259</v>
      </c>
      <c r="H1451">
        <v>164.78432900000001</v>
      </c>
      <c r="I1451">
        <v>6.6158289999999997</v>
      </c>
    </row>
    <row r="1452" spans="1:9" x14ac:dyDescent="0.25">
      <c r="A1452">
        <v>1451</v>
      </c>
      <c r="B1452">
        <v>172.694478</v>
      </c>
      <c r="C1452">
        <v>10.121259</v>
      </c>
      <c r="H1452">
        <v>164.78432900000001</v>
      </c>
      <c r="I1452">
        <v>6.6158289999999997</v>
      </c>
    </row>
    <row r="1453" spans="1:9" x14ac:dyDescent="0.25">
      <c r="A1453">
        <v>1452</v>
      </c>
      <c r="B1453">
        <v>172.694478</v>
      </c>
      <c r="C1453">
        <v>10.121259</v>
      </c>
      <c r="H1453">
        <v>164.78432900000001</v>
      </c>
      <c r="I1453">
        <v>6.6158289999999997</v>
      </c>
    </row>
    <row r="1454" spans="1:9" x14ac:dyDescent="0.25">
      <c r="A1454">
        <v>1453</v>
      </c>
      <c r="B1454">
        <v>172.694478</v>
      </c>
      <c r="C1454">
        <v>10.121259</v>
      </c>
      <c r="H1454">
        <v>164.78432900000001</v>
      </c>
      <c r="I1454">
        <v>6.6158289999999997</v>
      </c>
    </row>
    <row r="1455" spans="1:9" x14ac:dyDescent="0.25">
      <c r="A1455">
        <v>1454</v>
      </c>
      <c r="B1455">
        <v>172.694478</v>
      </c>
      <c r="C1455">
        <v>10.121259</v>
      </c>
      <c r="H1455">
        <v>164.78432900000001</v>
      </c>
      <c r="I1455">
        <v>6.6158289999999997</v>
      </c>
    </row>
    <row r="1456" spans="1:9" x14ac:dyDescent="0.25">
      <c r="A1456">
        <v>1455</v>
      </c>
      <c r="B1456">
        <v>172.694478</v>
      </c>
      <c r="C1456">
        <v>10.121259</v>
      </c>
      <c r="H1456">
        <v>164.78432900000001</v>
      </c>
      <c r="I1456">
        <v>6.6158289999999997</v>
      </c>
    </row>
    <row r="1457" spans="1:9" x14ac:dyDescent="0.25">
      <c r="A1457">
        <v>1456</v>
      </c>
      <c r="B1457">
        <v>172.70901800000001</v>
      </c>
      <c r="C1457">
        <v>10.119984000000001</v>
      </c>
      <c r="D1457">
        <v>182.26234700000001</v>
      </c>
      <c r="E1457">
        <v>6.7551069999999998</v>
      </c>
      <c r="H1457">
        <v>164.78432900000001</v>
      </c>
      <c r="I1457">
        <v>6.6158289999999997</v>
      </c>
    </row>
    <row r="1458" spans="1:9" x14ac:dyDescent="0.25">
      <c r="A1458">
        <v>1457</v>
      </c>
      <c r="D1458">
        <v>182.384433</v>
      </c>
      <c r="E1458">
        <v>6.7639839999999998</v>
      </c>
      <c r="H1458">
        <v>164.78432900000001</v>
      </c>
      <c r="I1458">
        <v>6.6158289999999997</v>
      </c>
    </row>
    <row r="1459" spans="1:9" x14ac:dyDescent="0.25">
      <c r="A1459">
        <v>1458</v>
      </c>
      <c r="D1459">
        <v>182.384433</v>
      </c>
      <c r="E1459">
        <v>6.7639839999999998</v>
      </c>
      <c r="H1459">
        <v>164.78432900000001</v>
      </c>
      <c r="I1459">
        <v>6.6158289999999997</v>
      </c>
    </row>
    <row r="1460" spans="1:9" x14ac:dyDescent="0.25">
      <c r="A1460">
        <v>1459</v>
      </c>
      <c r="D1460">
        <v>182.384433</v>
      </c>
      <c r="E1460">
        <v>6.7639839999999998</v>
      </c>
      <c r="H1460">
        <v>164.78432900000001</v>
      </c>
      <c r="I1460">
        <v>6.6158289999999997</v>
      </c>
    </row>
    <row r="1461" spans="1:9" x14ac:dyDescent="0.25">
      <c r="A1461">
        <v>1460</v>
      </c>
      <c r="D1461">
        <v>182.384433</v>
      </c>
      <c r="E1461">
        <v>6.7639839999999998</v>
      </c>
      <c r="H1461">
        <v>164.78432900000001</v>
      </c>
      <c r="I1461">
        <v>6.6158289999999997</v>
      </c>
    </row>
    <row r="1462" spans="1:9" x14ac:dyDescent="0.25">
      <c r="A1462">
        <v>1461</v>
      </c>
      <c r="D1462">
        <v>182.384433</v>
      </c>
      <c r="E1462">
        <v>6.7639839999999998</v>
      </c>
      <c r="H1462">
        <v>164.78432900000001</v>
      </c>
      <c r="I1462">
        <v>6.6158289999999997</v>
      </c>
    </row>
    <row r="1463" spans="1:9" x14ac:dyDescent="0.25">
      <c r="A1463">
        <v>1462</v>
      </c>
      <c r="D1463">
        <v>182.384433</v>
      </c>
      <c r="E1463">
        <v>6.7639839999999998</v>
      </c>
      <c r="F1463">
        <v>172.08731599999999</v>
      </c>
      <c r="G1463">
        <v>9.7438300000000009</v>
      </c>
      <c r="H1463">
        <v>164.78432900000001</v>
      </c>
      <c r="I1463">
        <v>6.6158289999999997</v>
      </c>
    </row>
    <row r="1464" spans="1:9" x14ac:dyDescent="0.25">
      <c r="A1464">
        <v>1463</v>
      </c>
      <c r="D1464">
        <v>182.384433</v>
      </c>
      <c r="E1464">
        <v>6.7639839999999998</v>
      </c>
      <c r="F1464">
        <v>172.20011600000001</v>
      </c>
      <c r="G1464">
        <v>9.8250489999999999</v>
      </c>
      <c r="H1464">
        <v>164.78432900000001</v>
      </c>
      <c r="I1464">
        <v>6.6158289999999997</v>
      </c>
    </row>
    <row r="1465" spans="1:9" x14ac:dyDescent="0.25">
      <c r="A1465">
        <v>1464</v>
      </c>
      <c r="D1465">
        <v>182.384433</v>
      </c>
      <c r="E1465">
        <v>6.7639839999999998</v>
      </c>
      <c r="F1465">
        <v>172.20011600000001</v>
      </c>
      <c r="G1465">
        <v>9.8250489999999999</v>
      </c>
      <c r="H1465">
        <v>164.65362099999999</v>
      </c>
      <c r="I1465">
        <v>6.7454140000000002</v>
      </c>
    </row>
    <row r="1466" spans="1:9" x14ac:dyDescent="0.25">
      <c r="A1466">
        <v>1465</v>
      </c>
      <c r="D1466">
        <v>182.384433</v>
      </c>
      <c r="E1466">
        <v>6.7639839999999998</v>
      </c>
      <c r="F1466">
        <v>172.20011600000001</v>
      </c>
      <c r="G1466">
        <v>9.8250489999999999</v>
      </c>
      <c r="H1466">
        <v>164.67387500000001</v>
      </c>
      <c r="I1466">
        <v>6.7512299999999996</v>
      </c>
    </row>
    <row r="1467" spans="1:9" x14ac:dyDescent="0.25">
      <c r="A1467">
        <v>1466</v>
      </c>
      <c r="D1467">
        <v>182.384433</v>
      </c>
      <c r="E1467">
        <v>6.7639839999999998</v>
      </c>
      <c r="F1467">
        <v>172.20011600000001</v>
      </c>
      <c r="G1467">
        <v>9.8250489999999999</v>
      </c>
    </row>
    <row r="1468" spans="1:9" x14ac:dyDescent="0.25">
      <c r="A1468">
        <v>1467</v>
      </c>
      <c r="D1468">
        <v>182.384433</v>
      </c>
      <c r="E1468">
        <v>6.7639839999999998</v>
      </c>
      <c r="F1468">
        <v>172.20011600000001</v>
      </c>
      <c r="G1468">
        <v>9.8250489999999999</v>
      </c>
    </row>
    <row r="1469" spans="1:9" x14ac:dyDescent="0.25">
      <c r="A1469">
        <v>1468</v>
      </c>
      <c r="D1469">
        <v>182.384433</v>
      </c>
      <c r="E1469">
        <v>6.7639839999999998</v>
      </c>
      <c r="F1469">
        <v>172.20011600000001</v>
      </c>
      <c r="G1469">
        <v>9.8250489999999999</v>
      </c>
    </row>
    <row r="1470" spans="1:9" x14ac:dyDescent="0.25">
      <c r="A1470">
        <v>1469</v>
      </c>
      <c r="D1470">
        <v>182.384433</v>
      </c>
      <c r="E1470">
        <v>6.7639839999999998</v>
      </c>
      <c r="F1470">
        <v>172.20011600000001</v>
      </c>
      <c r="G1470">
        <v>9.8250489999999999</v>
      </c>
    </row>
    <row r="1471" spans="1:9" x14ac:dyDescent="0.25">
      <c r="A1471">
        <v>1470</v>
      </c>
      <c r="B1471">
        <v>192.50446600000001</v>
      </c>
      <c r="C1471">
        <v>9.1037610000000004</v>
      </c>
      <c r="D1471">
        <v>182.26234700000001</v>
      </c>
      <c r="E1471">
        <v>6.7551069999999998</v>
      </c>
      <c r="F1471">
        <v>172.20011600000001</v>
      </c>
      <c r="G1471">
        <v>9.8250489999999999</v>
      </c>
    </row>
    <row r="1472" spans="1:9" x14ac:dyDescent="0.25">
      <c r="A1472">
        <v>1471</v>
      </c>
      <c r="B1472">
        <v>192.56875099999999</v>
      </c>
      <c r="C1472">
        <v>9.0844760000000004</v>
      </c>
      <c r="F1472">
        <v>172.20011600000001</v>
      </c>
      <c r="G1472">
        <v>9.8250489999999999</v>
      </c>
    </row>
    <row r="1473" spans="1:9" x14ac:dyDescent="0.25">
      <c r="A1473">
        <v>1472</v>
      </c>
      <c r="B1473">
        <v>192.56875099999999</v>
      </c>
      <c r="C1473">
        <v>9.0844760000000004</v>
      </c>
      <c r="F1473">
        <v>172.20011600000001</v>
      </c>
      <c r="G1473">
        <v>9.8250489999999999</v>
      </c>
    </row>
    <row r="1474" spans="1:9" x14ac:dyDescent="0.25">
      <c r="A1474">
        <v>1473</v>
      </c>
      <c r="B1474">
        <v>192.56875099999999</v>
      </c>
      <c r="C1474">
        <v>9.0844760000000004</v>
      </c>
      <c r="F1474">
        <v>172.20011600000001</v>
      </c>
      <c r="G1474">
        <v>9.8250489999999999</v>
      </c>
    </row>
    <row r="1475" spans="1:9" x14ac:dyDescent="0.25">
      <c r="A1475">
        <v>1474</v>
      </c>
      <c r="B1475">
        <v>192.56875099999999</v>
      </c>
      <c r="C1475">
        <v>9.0844760000000004</v>
      </c>
      <c r="F1475">
        <v>172.20011600000001</v>
      </c>
      <c r="G1475">
        <v>9.8250489999999999</v>
      </c>
    </row>
    <row r="1476" spans="1:9" x14ac:dyDescent="0.25">
      <c r="A1476">
        <v>1475</v>
      </c>
      <c r="B1476">
        <v>192.56875099999999</v>
      </c>
      <c r="C1476">
        <v>9.0844760000000004</v>
      </c>
      <c r="F1476">
        <v>172.08731599999999</v>
      </c>
      <c r="G1476">
        <v>9.7438300000000009</v>
      </c>
    </row>
    <row r="1477" spans="1:9" x14ac:dyDescent="0.25">
      <c r="A1477">
        <v>1476</v>
      </c>
      <c r="B1477">
        <v>192.56875099999999</v>
      </c>
      <c r="C1477">
        <v>9.0844760000000004</v>
      </c>
      <c r="H1477">
        <v>183.00521800000001</v>
      </c>
      <c r="I1477">
        <v>5.8551029999999997</v>
      </c>
    </row>
    <row r="1478" spans="1:9" x14ac:dyDescent="0.25">
      <c r="A1478">
        <v>1477</v>
      </c>
      <c r="B1478">
        <v>192.56875099999999</v>
      </c>
      <c r="C1478">
        <v>9.0844760000000004</v>
      </c>
      <c r="H1478">
        <v>183.17546400000001</v>
      </c>
      <c r="I1478">
        <v>5.8259210000000001</v>
      </c>
    </row>
    <row r="1479" spans="1:9" x14ac:dyDescent="0.25">
      <c r="A1479">
        <v>1478</v>
      </c>
      <c r="B1479">
        <v>192.56875099999999</v>
      </c>
      <c r="C1479">
        <v>9.0844760000000004</v>
      </c>
      <c r="H1479">
        <v>183.17546400000001</v>
      </c>
      <c r="I1479">
        <v>5.8259210000000001</v>
      </c>
    </row>
    <row r="1480" spans="1:9" x14ac:dyDescent="0.25">
      <c r="A1480">
        <v>1479</v>
      </c>
      <c r="B1480">
        <v>192.56875099999999</v>
      </c>
      <c r="C1480">
        <v>9.0844760000000004</v>
      </c>
      <c r="H1480">
        <v>183.17546400000001</v>
      </c>
      <c r="I1480">
        <v>5.8259210000000001</v>
      </c>
    </row>
    <row r="1481" spans="1:9" x14ac:dyDescent="0.25">
      <c r="A1481">
        <v>1480</v>
      </c>
      <c r="B1481">
        <v>192.56875099999999</v>
      </c>
      <c r="C1481">
        <v>9.0844760000000004</v>
      </c>
      <c r="H1481">
        <v>183.17546400000001</v>
      </c>
      <c r="I1481">
        <v>5.8259210000000001</v>
      </c>
    </row>
    <row r="1482" spans="1:9" x14ac:dyDescent="0.25">
      <c r="A1482">
        <v>1481</v>
      </c>
      <c r="B1482">
        <v>192.56875099999999</v>
      </c>
      <c r="C1482">
        <v>9.0844760000000004</v>
      </c>
      <c r="H1482">
        <v>183.17546400000001</v>
      </c>
      <c r="I1482">
        <v>5.8259210000000001</v>
      </c>
    </row>
    <row r="1483" spans="1:9" x14ac:dyDescent="0.25">
      <c r="A1483">
        <v>1482</v>
      </c>
      <c r="B1483">
        <v>192.56875099999999</v>
      </c>
      <c r="C1483">
        <v>9.0844760000000004</v>
      </c>
      <c r="H1483">
        <v>183.17546400000001</v>
      </c>
      <c r="I1483">
        <v>5.8259210000000001</v>
      </c>
    </row>
    <row r="1484" spans="1:9" x14ac:dyDescent="0.25">
      <c r="A1484">
        <v>1483</v>
      </c>
      <c r="B1484">
        <v>192.56875099999999</v>
      </c>
      <c r="C1484">
        <v>9.0844760000000004</v>
      </c>
      <c r="H1484">
        <v>183.17546400000001</v>
      </c>
      <c r="I1484">
        <v>5.8259210000000001</v>
      </c>
    </row>
    <row r="1485" spans="1:9" x14ac:dyDescent="0.25">
      <c r="A1485">
        <v>1484</v>
      </c>
      <c r="B1485">
        <v>192.56875099999999</v>
      </c>
      <c r="C1485">
        <v>9.0844760000000004</v>
      </c>
      <c r="H1485">
        <v>183.17546400000001</v>
      </c>
      <c r="I1485">
        <v>5.8259210000000001</v>
      </c>
    </row>
    <row r="1486" spans="1:9" x14ac:dyDescent="0.25">
      <c r="A1486">
        <v>1485</v>
      </c>
      <c r="B1486">
        <v>192.50446600000001</v>
      </c>
      <c r="C1486">
        <v>9.1037610000000004</v>
      </c>
      <c r="H1486">
        <v>183.17546400000001</v>
      </c>
      <c r="I1486">
        <v>5.8259210000000001</v>
      </c>
    </row>
    <row r="1487" spans="1:9" x14ac:dyDescent="0.25">
      <c r="A1487">
        <v>1486</v>
      </c>
      <c r="D1487">
        <v>202.576697</v>
      </c>
      <c r="E1487">
        <v>7.2334500000000004</v>
      </c>
      <c r="H1487">
        <v>183.17546400000001</v>
      </c>
      <c r="I1487">
        <v>5.8259210000000001</v>
      </c>
    </row>
    <row r="1488" spans="1:9" x14ac:dyDescent="0.25">
      <c r="A1488">
        <v>1487</v>
      </c>
      <c r="D1488">
        <v>202.65419299999999</v>
      </c>
      <c r="E1488">
        <v>7.2576830000000001</v>
      </c>
      <c r="H1488">
        <v>183.17546400000001</v>
      </c>
      <c r="I1488">
        <v>5.8259210000000001</v>
      </c>
    </row>
    <row r="1489" spans="1:60" x14ac:dyDescent="0.25">
      <c r="A1489">
        <v>1488</v>
      </c>
      <c r="D1489">
        <v>202.65419299999999</v>
      </c>
      <c r="E1489">
        <v>7.2576830000000001</v>
      </c>
      <c r="H1489">
        <v>183.17546400000001</v>
      </c>
      <c r="I1489">
        <v>5.8259210000000001</v>
      </c>
      <c r="BG1489">
        <v>238.67263299999999</v>
      </c>
      <c r="BH1489">
        <v>7.0995710000000001</v>
      </c>
    </row>
    <row r="1490" spans="1:60" x14ac:dyDescent="0.25">
      <c r="A1490">
        <v>1489</v>
      </c>
      <c r="D1490">
        <v>202.65419299999999</v>
      </c>
      <c r="E1490">
        <v>7.2576830000000001</v>
      </c>
      <c r="H1490">
        <v>183.17546400000001</v>
      </c>
      <c r="I1490">
        <v>5.8259210000000001</v>
      </c>
      <c r="BG1490">
        <v>238.70855599999999</v>
      </c>
      <c r="BH1490">
        <v>7.2327599999999999</v>
      </c>
    </row>
    <row r="1491" spans="1:60" x14ac:dyDescent="0.25">
      <c r="A1491">
        <v>1490</v>
      </c>
      <c r="D1491">
        <v>202.65419299999999</v>
      </c>
      <c r="E1491">
        <v>7.2576830000000001</v>
      </c>
      <c r="H1491">
        <v>183.17546400000001</v>
      </c>
      <c r="I1491">
        <v>5.8259210000000001</v>
      </c>
      <c r="BG1491">
        <v>238.70855599999999</v>
      </c>
      <c r="BH1491">
        <v>7.2327599999999999</v>
      </c>
    </row>
    <row r="1492" spans="1:60" x14ac:dyDescent="0.25">
      <c r="A1492">
        <v>1491</v>
      </c>
      <c r="D1492">
        <v>202.65419299999999</v>
      </c>
      <c r="E1492">
        <v>7.2576830000000001</v>
      </c>
      <c r="F1492">
        <v>191.92771099999999</v>
      </c>
      <c r="G1492">
        <v>9.7004640000000002</v>
      </c>
      <c r="H1492">
        <v>183.17546400000001</v>
      </c>
      <c r="I1492">
        <v>5.8259210000000001</v>
      </c>
      <c r="BG1492">
        <v>238.70855599999999</v>
      </c>
      <c r="BH1492">
        <v>7.2327599999999999</v>
      </c>
    </row>
    <row r="1493" spans="1:60" x14ac:dyDescent="0.25">
      <c r="A1493">
        <v>1492</v>
      </c>
      <c r="D1493">
        <v>202.65419299999999</v>
      </c>
      <c r="E1493">
        <v>7.2576830000000001</v>
      </c>
      <c r="F1493">
        <v>192.12382400000001</v>
      </c>
      <c r="G1493">
        <v>9.7756640000000008</v>
      </c>
      <c r="H1493">
        <v>183.00521800000001</v>
      </c>
      <c r="I1493">
        <v>5.8551029999999997</v>
      </c>
      <c r="BG1493">
        <v>238.70855599999999</v>
      </c>
      <c r="BH1493">
        <v>7.2327599999999999</v>
      </c>
    </row>
    <row r="1494" spans="1:60" x14ac:dyDescent="0.25">
      <c r="A1494">
        <v>1493</v>
      </c>
      <c r="D1494">
        <v>202.65419299999999</v>
      </c>
      <c r="E1494">
        <v>7.2576830000000001</v>
      </c>
      <c r="F1494">
        <v>192.12382400000001</v>
      </c>
      <c r="G1494">
        <v>9.7756640000000008</v>
      </c>
      <c r="H1494">
        <v>183.00521800000001</v>
      </c>
      <c r="I1494">
        <v>5.8551029999999997</v>
      </c>
      <c r="BG1494">
        <v>238.70855599999999</v>
      </c>
      <c r="BH1494">
        <v>7.2327599999999999</v>
      </c>
    </row>
    <row r="1495" spans="1:60" x14ac:dyDescent="0.25">
      <c r="A1495">
        <v>1494</v>
      </c>
      <c r="D1495">
        <v>202.65419299999999</v>
      </c>
      <c r="E1495">
        <v>7.2576830000000001</v>
      </c>
      <c r="F1495">
        <v>192.12382400000001</v>
      </c>
      <c r="G1495">
        <v>9.7756640000000008</v>
      </c>
      <c r="BG1495">
        <v>238.70855599999999</v>
      </c>
      <c r="BH1495">
        <v>7.2327599999999999</v>
      </c>
    </row>
    <row r="1496" spans="1:60" x14ac:dyDescent="0.25">
      <c r="A1496">
        <v>1495</v>
      </c>
      <c r="D1496">
        <v>202.65419299999999</v>
      </c>
      <c r="E1496">
        <v>7.2576830000000001</v>
      </c>
      <c r="F1496">
        <v>192.12382400000001</v>
      </c>
      <c r="G1496">
        <v>9.7756640000000008</v>
      </c>
      <c r="BG1496">
        <v>238.70855599999999</v>
      </c>
      <c r="BH1496">
        <v>7.2327599999999999</v>
      </c>
    </row>
    <row r="1497" spans="1:60" x14ac:dyDescent="0.25">
      <c r="A1497">
        <v>1496</v>
      </c>
      <c r="D1497">
        <v>202.65419299999999</v>
      </c>
      <c r="E1497">
        <v>7.2576830000000001</v>
      </c>
      <c r="F1497">
        <v>192.12382400000001</v>
      </c>
      <c r="G1497">
        <v>9.7756640000000008</v>
      </c>
      <c r="BG1497">
        <v>238.67263299999999</v>
      </c>
      <c r="BH1497">
        <v>7.0995710000000001</v>
      </c>
    </row>
    <row r="1498" spans="1:60" x14ac:dyDescent="0.25">
      <c r="A1498">
        <v>1497</v>
      </c>
      <c r="D1498">
        <v>202.65419299999999</v>
      </c>
      <c r="E1498">
        <v>7.2576830000000001</v>
      </c>
      <c r="F1498">
        <v>192.12382400000001</v>
      </c>
      <c r="G1498">
        <v>9.7756640000000008</v>
      </c>
    </row>
    <row r="1499" spans="1:60" x14ac:dyDescent="0.25">
      <c r="A1499">
        <v>1498</v>
      </c>
      <c r="D1499">
        <v>202.65419299999999</v>
      </c>
      <c r="E1499">
        <v>7.2576830000000001</v>
      </c>
      <c r="F1499">
        <v>192.12382400000001</v>
      </c>
      <c r="G1499">
        <v>9.7756640000000008</v>
      </c>
    </row>
    <row r="1500" spans="1:60" x14ac:dyDescent="0.25">
      <c r="A1500">
        <v>1499</v>
      </c>
      <c r="D1500">
        <v>202.65419299999999</v>
      </c>
      <c r="E1500">
        <v>7.2576830000000001</v>
      </c>
      <c r="F1500">
        <v>192.12382400000001</v>
      </c>
      <c r="G1500">
        <v>9.7756640000000008</v>
      </c>
    </row>
    <row r="1501" spans="1:60" x14ac:dyDescent="0.25">
      <c r="A1501">
        <v>1500</v>
      </c>
      <c r="D1501">
        <v>202.576697</v>
      </c>
      <c r="E1501">
        <v>7.2334500000000004</v>
      </c>
      <c r="F1501">
        <v>192.12382400000001</v>
      </c>
      <c r="G1501">
        <v>9.7756640000000008</v>
      </c>
    </row>
    <row r="1502" spans="1:60" x14ac:dyDescent="0.25">
      <c r="A1502">
        <v>1501</v>
      </c>
      <c r="B1502">
        <v>213.121824</v>
      </c>
      <c r="C1502">
        <v>10.244146000000001</v>
      </c>
      <c r="F1502">
        <v>192.12382400000001</v>
      </c>
      <c r="G1502">
        <v>9.7756640000000008</v>
      </c>
    </row>
    <row r="1503" spans="1:60" x14ac:dyDescent="0.25">
      <c r="A1503">
        <v>1502</v>
      </c>
      <c r="B1503">
        <v>213.135122</v>
      </c>
      <c r="C1503">
        <v>10.275485</v>
      </c>
      <c r="F1503">
        <v>192.12382400000001</v>
      </c>
      <c r="G1503">
        <v>9.7756640000000008</v>
      </c>
    </row>
    <row r="1504" spans="1:60" x14ac:dyDescent="0.25">
      <c r="A1504">
        <v>1503</v>
      </c>
      <c r="B1504">
        <v>213.135122</v>
      </c>
      <c r="C1504">
        <v>10.275485</v>
      </c>
      <c r="F1504">
        <v>192.12382400000001</v>
      </c>
      <c r="G1504">
        <v>9.7756640000000008</v>
      </c>
    </row>
    <row r="1505" spans="1:9" x14ac:dyDescent="0.25">
      <c r="A1505">
        <v>1504</v>
      </c>
      <c r="B1505">
        <v>213.135122</v>
      </c>
      <c r="C1505">
        <v>10.275485</v>
      </c>
      <c r="F1505">
        <v>191.92771099999999</v>
      </c>
      <c r="G1505">
        <v>9.7004640000000002</v>
      </c>
    </row>
    <row r="1506" spans="1:9" x14ac:dyDescent="0.25">
      <c r="A1506">
        <v>1505</v>
      </c>
      <c r="B1506">
        <v>213.135122</v>
      </c>
      <c r="C1506">
        <v>10.275485</v>
      </c>
      <c r="F1506">
        <v>191.92771099999999</v>
      </c>
      <c r="G1506">
        <v>9.7004640000000002</v>
      </c>
    </row>
    <row r="1507" spans="1:9" x14ac:dyDescent="0.25">
      <c r="A1507">
        <v>1506</v>
      </c>
      <c r="B1507">
        <v>213.135122</v>
      </c>
      <c r="C1507">
        <v>10.275485</v>
      </c>
      <c r="H1507">
        <v>203.21702099999999</v>
      </c>
      <c r="I1507">
        <v>6.130395</v>
      </c>
    </row>
    <row r="1508" spans="1:9" x14ac:dyDescent="0.25">
      <c r="A1508">
        <v>1507</v>
      </c>
      <c r="B1508">
        <v>213.135122</v>
      </c>
      <c r="C1508">
        <v>10.275485</v>
      </c>
      <c r="H1508">
        <v>203.24748099999999</v>
      </c>
      <c r="I1508">
        <v>6.0727450000000003</v>
      </c>
    </row>
    <row r="1509" spans="1:9" x14ac:dyDescent="0.25">
      <c r="A1509">
        <v>1508</v>
      </c>
      <c r="B1509">
        <v>213.135122</v>
      </c>
      <c r="C1509">
        <v>10.275485</v>
      </c>
      <c r="H1509">
        <v>203.24748099999999</v>
      </c>
      <c r="I1509">
        <v>6.0727450000000003</v>
      </c>
    </row>
    <row r="1510" spans="1:9" x14ac:dyDescent="0.25">
      <c r="A1510">
        <v>1509</v>
      </c>
      <c r="B1510">
        <v>213.135122</v>
      </c>
      <c r="C1510">
        <v>10.275485</v>
      </c>
      <c r="H1510">
        <v>203.24748099999999</v>
      </c>
      <c r="I1510">
        <v>6.0727450000000003</v>
      </c>
    </row>
    <row r="1511" spans="1:9" x14ac:dyDescent="0.25">
      <c r="A1511">
        <v>1510</v>
      </c>
      <c r="B1511">
        <v>213.135122</v>
      </c>
      <c r="C1511">
        <v>10.275485</v>
      </c>
      <c r="H1511">
        <v>203.24748099999999</v>
      </c>
      <c r="I1511">
        <v>6.0727450000000003</v>
      </c>
    </row>
    <row r="1512" spans="1:9" x14ac:dyDescent="0.25">
      <c r="A1512">
        <v>1511</v>
      </c>
      <c r="B1512">
        <v>213.135122</v>
      </c>
      <c r="C1512">
        <v>10.275485</v>
      </c>
      <c r="H1512">
        <v>203.24748099999999</v>
      </c>
      <c r="I1512">
        <v>6.0727450000000003</v>
      </c>
    </row>
    <row r="1513" spans="1:9" x14ac:dyDescent="0.25">
      <c r="A1513">
        <v>1512</v>
      </c>
      <c r="B1513">
        <v>213.135122</v>
      </c>
      <c r="C1513">
        <v>10.275485</v>
      </c>
      <c r="H1513">
        <v>203.24748099999999</v>
      </c>
      <c r="I1513">
        <v>6.0727450000000003</v>
      </c>
    </row>
    <row r="1514" spans="1:9" x14ac:dyDescent="0.25">
      <c r="A1514">
        <v>1513</v>
      </c>
      <c r="B1514">
        <v>213.135122</v>
      </c>
      <c r="C1514">
        <v>10.275485</v>
      </c>
      <c r="H1514">
        <v>203.24748099999999</v>
      </c>
      <c r="I1514">
        <v>6.0727450000000003</v>
      </c>
    </row>
    <row r="1515" spans="1:9" x14ac:dyDescent="0.25">
      <c r="A1515">
        <v>1514</v>
      </c>
      <c r="B1515">
        <v>213.121824</v>
      </c>
      <c r="C1515">
        <v>10.244146000000001</v>
      </c>
      <c r="H1515">
        <v>203.24748099999999</v>
      </c>
      <c r="I1515">
        <v>6.0727450000000003</v>
      </c>
    </row>
    <row r="1516" spans="1:9" x14ac:dyDescent="0.25">
      <c r="A1516">
        <v>1515</v>
      </c>
      <c r="B1516">
        <v>213.121824</v>
      </c>
      <c r="C1516">
        <v>10.244146000000001</v>
      </c>
      <c r="D1516">
        <v>220.73415199999999</v>
      </c>
      <c r="E1516">
        <v>7.2827060000000001</v>
      </c>
      <c r="H1516">
        <v>203.24748099999999</v>
      </c>
      <c r="I1516">
        <v>6.0727450000000003</v>
      </c>
    </row>
    <row r="1517" spans="1:9" x14ac:dyDescent="0.25">
      <c r="A1517">
        <v>1516</v>
      </c>
      <c r="D1517">
        <v>220.827136</v>
      </c>
      <c r="E1517">
        <v>7.2327599999999999</v>
      </c>
      <c r="H1517">
        <v>203.24748099999999</v>
      </c>
      <c r="I1517">
        <v>6.0727450000000003</v>
      </c>
    </row>
    <row r="1518" spans="1:9" x14ac:dyDescent="0.25">
      <c r="A1518">
        <v>1517</v>
      </c>
      <c r="D1518">
        <v>220.827136</v>
      </c>
      <c r="E1518">
        <v>7.2327599999999999</v>
      </c>
      <c r="H1518">
        <v>203.24748099999999</v>
      </c>
      <c r="I1518">
        <v>6.0727450000000003</v>
      </c>
    </row>
    <row r="1519" spans="1:9" x14ac:dyDescent="0.25">
      <c r="A1519">
        <v>1518</v>
      </c>
      <c r="D1519">
        <v>220.827136</v>
      </c>
      <c r="E1519">
        <v>7.2327599999999999</v>
      </c>
      <c r="H1519">
        <v>203.24748099999999</v>
      </c>
      <c r="I1519">
        <v>6.0727450000000003</v>
      </c>
    </row>
    <row r="1520" spans="1:9" x14ac:dyDescent="0.25">
      <c r="A1520">
        <v>1519</v>
      </c>
      <c r="D1520">
        <v>220.827136</v>
      </c>
      <c r="E1520">
        <v>7.2327599999999999</v>
      </c>
      <c r="F1520">
        <v>212.481652</v>
      </c>
      <c r="G1520">
        <v>10.443156</v>
      </c>
      <c r="H1520">
        <v>203.21702099999999</v>
      </c>
      <c r="I1520">
        <v>6.130395</v>
      </c>
    </row>
    <row r="1521" spans="1:9" x14ac:dyDescent="0.25">
      <c r="A1521">
        <v>1520</v>
      </c>
      <c r="D1521">
        <v>220.827136</v>
      </c>
      <c r="E1521">
        <v>7.2327599999999999</v>
      </c>
      <c r="F1521">
        <v>212.78550100000001</v>
      </c>
      <c r="G1521">
        <v>10.524903999999999</v>
      </c>
      <c r="H1521">
        <v>203.21702099999999</v>
      </c>
      <c r="I1521">
        <v>6.130395</v>
      </c>
    </row>
    <row r="1522" spans="1:9" x14ac:dyDescent="0.25">
      <c r="A1522">
        <v>1521</v>
      </c>
      <c r="D1522">
        <v>220.827136</v>
      </c>
      <c r="E1522">
        <v>7.2327599999999999</v>
      </c>
      <c r="F1522">
        <v>212.78550100000001</v>
      </c>
      <c r="G1522">
        <v>10.574747</v>
      </c>
      <c r="H1522">
        <v>203.21702099999999</v>
      </c>
      <c r="I1522">
        <v>6.130395</v>
      </c>
    </row>
    <row r="1523" spans="1:9" x14ac:dyDescent="0.25">
      <c r="A1523">
        <v>1522</v>
      </c>
      <c r="D1523">
        <v>220.827136</v>
      </c>
      <c r="E1523">
        <v>7.2327599999999999</v>
      </c>
      <c r="F1523">
        <v>212.78550100000001</v>
      </c>
      <c r="G1523">
        <v>10.574747</v>
      </c>
    </row>
    <row r="1524" spans="1:9" x14ac:dyDescent="0.25">
      <c r="A1524">
        <v>1523</v>
      </c>
      <c r="D1524">
        <v>220.827136</v>
      </c>
      <c r="E1524">
        <v>7.2327599999999999</v>
      </c>
      <c r="F1524">
        <v>212.78550100000001</v>
      </c>
      <c r="G1524">
        <v>10.574747</v>
      </c>
    </row>
    <row r="1525" spans="1:9" x14ac:dyDescent="0.25">
      <c r="A1525">
        <v>1524</v>
      </c>
      <c r="D1525">
        <v>220.827136</v>
      </c>
      <c r="E1525">
        <v>7.2327599999999999</v>
      </c>
      <c r="F1525">
        <v>212.78550100000001</v>
      </c>
      <c r="G1525">
        <v>10.574747</v>
      </c>
    </row>
    <row r="1526" spans="1:9" x14ac:dyDescent="0.25">
      <c r="A1526">
        <v>1525</v>
      </c>
      <c r="D1526">
        <v>220.827136</v>
      </c>
      <c r="E1526">
        <v>7.2327599999999999</v>
      </c>
      <c r="F1526">
        <v>212.78550100000001</v>
      </c>
      <c r="G1526">
        <v>10.574747</v>
      </c>
    </row>
    <row r="1527" spans="1:9" x14ac:dyDescent="0.25">
      <c r="A1527">
        <v>1526</v>
      </c>
      <c r="D1527">
        <v>220.827136</v>
      </c>
      <c r="E1527">
        <v>7.2327599999999999</v>
      </c>
      <c r="F1527">
        <v>212.78550100000001</v>
      </c>
      <c r="G1527">
        <v>10.574747</v>
      </c>
    </row>
    <row r="1528" spans="1:9" x14ac:dyDescent="0.25">
      <c r="A1528">
        <v>1527</v>
      </c>
      <c r="D1528">
        <v>220.827136</v>
      </c>
      <c r="E1528">
        <v>7.2327599999999999</v>
      </c>
      <c r="F1528">
        <v>212.78550100000001</v>
      </c>
      <c r="G1528">
        <v>10.574747</v>
      </c>
    </row>
    <row r="1529" spans="1:9" x14ac:dyDescent="0.25">
      <c r="A1529">
        <v>1528</v>
      </c>
      <c r="D1529">
        <v>220.73415199999999</v>
      </c>
      <c r="E1529">
        <v>7.2827060000000001</v>
      </c>
      <c r="F1529">
        <v>212.78550100000001</v>
      </c>
      <c r="G1529">
        <v>10.574747</v>
      </c>
    </row>
    <row r="1530" spans="1:9" x14ac:dyDescent="0.25">
      <c r="A1530">
        <v>1529</v>
      </c>
      <c r="B1530">
        <v>230.290963</v>
      </c>
      <c r="C1530">
        <v>9.9882840000000002</v>
      </c>
      <c r="F1530">
        <v>212.78550100000001</v>
      </c>
      <c r="G1530">
        <v>10.574747</v>
      </c>
    </row>
    <row r="1531" spans="1:9" x14ac:dyDescent="0.25">
      <c r="A1531">
        <v>1530</v>
      </c>
      <c r="B1531">
        <v>230.36719600000001</v>
      </c>
      <c r="C1531">
        <v>9.9761710000000008</v>
      </c>
      <c r="F1531">
        <v>212.78550100000001</v>
      </c>
      <c r="G1531">
        <v>10.574747</v>
      </c>
    </row>
    <row r="1532" spans="1:9" x14ac:dyDescent="0.25">
      <c r="A1532">
        <v>1531</v>
      </c>
      <c r="B1532">
        <v>230.36719600000001</v>
      </c>
      <c r="C1532">
        <v>9.9761710000000008</v>
      </c>
      <c r="F1532">
        <v>212.481652</v>
      </c>
      <c r="G1532">
        <v>10.443156</v>
      </c>
    </row>
    <row r="1533" spans="1:9" x14ac:dyDescent="0.25">
      <c r="A1533">
        <v>1532</v>
      </c>
      <c r="B1533">
        <v>230.36719600000001</v>
      </c>
      <c r="C1533">
        <v>9.9761710000000008</v>
      </c>
    </row>
    <row r="1534" spans="1:9" x14ac:dyDescent="0.25">
      <c r="A1534">
        <v>1533</v>
      </c>
      <c r="B1534">
        <v>230.36719600000001</v>
      </c>
      <c r="C1534">
        <v>9.9761710000000008</v>
      </c>
    </row>
    <row r="1535" spans="1:9" x14ac:dyDescent="0.25">
      <c r="A1535">
        <v>1534</v>
      </c>
      <c r="B1535">
        <v>230.36719600000001</v>
      </c>
      <c r="C1535">
        <v>9.9761710000000008</v>
      </c>
      <c r="H1535">
        <v>221.08609100000001</v>
      </c>
      <c r="I1535">
        <v>6.591145</v>
      </c>
    </row>
    <row r="1536" spans="1:9" x14ac:dyDescent="0.25">
      <c r="A1536">
        <v>1535</v>
      </c>
      <c r="B1536">
        <v>230.36719600000001</v>
      </c>
      <c r="C1536">
        <v>9.9761710000000008</v>
      </c>
      <c r="H1536">
        <v>221.126811</v>
      </c>
      <c r="I1536">
        <v>6.3348690000000003</v>
      </c>
    </row>
    <row r="1537" spans="1:9" x14ac:dyDescent="0.25">
      <c r="A1537">
        <v>1536</v>
      </c>
      <c r="B1537">
        <v>230.36719600000001</v>
      </c>
      <c r="C1537">
        <v>9.9761710000000008</v>
      </c>
      <c r="H1537">
        <v>221.126811</v>
      </c>
      <c r="I1537">
        <v>6.3348690000000003</v>
      </c>
    </row>
    <row r="1538" spans="1:9" x14ac:dyDescent="0.25">
      <c r="A1538">
        <v>1537</v>
      </c>
      <c r="B1538">
        <v>230.36719600000001</v>
      </c>
      <c r="C1538">
        <v>9.9761710000000008</v>
      </c>
      <c r="H1538">
        <v>221.126811</v>
      </c>
      <c r="I1538">
        <v>6.3348690000000003</v>
      </c>
    </row>
    <row r="1539" spans="1:9" x14ac:dyDescent="0.25">
      <c r="A1539">
        <v>1538</v>
      </c>
      <c r="B1539">
        <v>230.36719600000001</v>
      </c>
      <c r="C1539">
        <v>9.9761710000000008</v>
      </c>
      <c r="H1539">
        <v>221.126811</v>
      </c>
      <c r="I1539">
        <v>6.3348690000000003</v>
      </c>
    </row>
    <row r="1540" spans="1:9" x14ac:dyDescent="0.25">
      <c r="A1540">
        <v>1539</v>
      </c>
      <c r="B1540">
        <v>230.36719600000001</v>
      </c>
      <c r="C1540">
        <v>9.9761710000000008</v>
      </c>
      <c r="H1540">
        <v>221.126811</v>
      </c>
      <c r="I1540">
        <v>6.3348690000000003</v>
      </c>
    </row>
    <row r="1541" spans="1:9" x14ac:dyDescent="0.25">
      <c r="A1541">
        <v>1540</v>
      </c>
      <c r="B1541">
        <v>230.36719600000001</v>
      </c>
      <c r="C1541">
        <v>9.9761710000000008</v>
      </c>
      <c r="H1541">
        <v>221.126811</v>
      </c>
      <c r="I1541">
        <v>6.3348690000000003</v>
      </c>
    </row>
    <row r="1542" spans="1:9" x14ac:dyDescent="0.25">
      <c r="A1542">
        <v>1541</v>
      </c>
      <c r="B1542">
        <v>230.36719600000001</v>
      </c>
      <c r="C1542">
        <v>9.9761710000000008</v>
      </c>
      <c r="H1542">
        <v>221.126811</v>
      </c>
      <c r="I1542">
        <v>6.3348690000000003</v>
      </c>
    </row>
    <row r="1543" spans="1:9" x14ac:dyDescent="0.25">
      <c r="A1543">
        <v>1542</v>
      </c>
      <c r="B1543">
        <v>230.36719600000001</v>
      </c>
      <c r="C1543">
        <v>9.9761710000000008</v>
      </c>
      <c r="H1543">
        <v>221.126811</v>
      </c>
      <c r="I1543">
        <v>6.3348690000000003</v>
      </c>
    </row>
    <row r="1544" spans="1:9" x14ac:dyDescent="0.25">
      <c r="A1544">
        <v>1543</v>
      </c>
      <c r="B1544">
        <v>230.290963</v>
      </c>
      <c r="C1544">
        <v>9.9882840000000002</v>
      </c>
      <c r="D1544">
        <v>240.47650400000001</v>
      </c>
      <c r="E1544">
        <v>7.1333320000000002</v>
      </c>
      <c r="H1544">
        <v>221.126811</v>
      </c>
      <c r="I1544">
        <v>6.3348690000000003</v>
      </c>
    </row>
    <row r="1545" spans="1:9" x14ac:dyDescent="0.25">
      <c r="A1545">
        <v>1544</v>
      </c>
      <c r="D1545">
        <v>240.556603</v>
      </c>
      <c r="E1545">
        <v>7.1329710000000004</v>
      </c>
      <c r="H1545">
        <v>221.126811</v>
      </c>
      <c r="I1545">
        <v>6.3348690000000003</v>
      </c>
    </row>
    <row r="1546" spans="1:9" x14ac:dyDescent="0.25">
      <c r="A1546">
        <v>1545</v>
      </c>
      <c r="D1546">
        <v>240.556603</v>
      </c>
      <c r="E1546">
        <v>7.1329710000000004</v>
      </c>
      <c r="H1546">
        <v>221.126811</v>
      </c>
      <c r="I1546">
        <v>6.3348690000000003</v>
      </c>
    </row>
    <row r="1547" spans="1:9" x14ac:dyDescent="0.25">
      <c r="A1547">
        <v>1546</v>
      </c>
      <c r="D1547">
        <v>240.556603</v>
      </c>
      <c r="E1547">
        <v>7.1329710000000004</v>
      </c>
      <c r="H1547">
        <v>221.126811</v>
      </c>
      <c r="I1547">
        <v>6.3348690000000003</v>
      </c>
    </row>
    <row r="1548" spans="1:9" x14ac:dyDescent="0.25">
      <c r="A1548">
        <v>1547</v>
      </c>
      <c r="D1548">
        <v>240.556603</v>
      </c>
      <c r="E1548">
        <v>7.1329710000000004</v>
      </c>
      <c r="H1548">
        <v>221.126811</v>
      </c>
      <c r="I1548">
        <v>6.3348690000000003</v>
      </c>
    </row>
    <row r="1549" spans="1:9" x14ac:dyDescent="0.25">
      <c r="A1549">
        <v>1548</v>
      </c>
      <c r="D1549">
        <v>240.556603</v>
      </c>
      <c r="E1549">
        <v>7.1329710000000004</v>
      </c>
      <c r="F1549">
        <v>229.12968499999999</v>
      </c>
      <c r="G1549">
        <v>10.014932</v>
      </c>
      <c r="H1549">
        <v>221.126811</v>
      </c>
      <c r="I1549">
        <v>6.3348690000000003</v>
      </c>
    </row>
    <row r="1550" spans="1:9" x14ac:dyDescent="0.25">
      <c r="A1550">
        <v>1549</v>
      </c>
      <c r="D1550">
        <v>240.556603</v>
      </c>
      <c r="E1550">
        <v>7.1329710000000004</v>
      </c>
      <c r="F1550">
        <v>229.36823000000001</v>
      </c>
      <c r="G1550">
        <v>10.075958999999999</v>
      </c>
      <c r="H1550">
        <v>221.08609100000001</v>
      </c>
      <c r="I1550">
        <v>6.591145</v>
      </c>
    </row>
    <row r="1551" spans="1:9" x14ac:dyDescent="0.25">
      <c r="A1551">
        <v>1550</v>
      </c>
      <c r="D1551">
        <v>240.556603</v>
      </c>
      <c r="E1551">
        <v>7.1329710000000004</v>
      </c>
      <c r="F1551">
        <v>229.36823000000001</v>
      </c>
      <c r="G1551">
        <v>10.075958999999999</v>
      </c>
    </row>
    <row r="1552" spans="1:9" x14ac:dyDescent="0.25">
      <c r="A1552">
        <v>1551</v>
      </c>
      <c r="D1552">
        <v>240.556603</v>
      </c>
      <c r="E1552">
        <v>7.1329710000000004</v>
      </c>
      <c r="F1552">
        <v>229.36823000000001</v>
      </c>
      <c r="G1552">
        <v>10.075958999999999</v>
      </c>
    </row>
    <row r="1553" spans="1:9" x14ac:dyDescent="0.25">
      <c r="A1553">
        <v>1552</v>
      </c>
      <c r="D1553">
        <v>240.556603</v>
      </c>
      <c r="E1553">
        <v>7.1329710000000004</v>
      </c>
      <c r="F1553">
        <v>229.36823000000001</v>
      </c>
      <c r="G1553">
        <v>10.075958999999999</v>
      </c>
    </row>
    <row r="1554" spans="1:9" x14ac:dyDescent="0.25">
      <c r="A1554">
        <v>1553</v>
      </c>
      <c r="D1554">
        <v>240.556603</v>
      </c>
      <c r="E1554">
        <v>7.1329710000000004</v>
      </c>
      <c r="F1554">
        <v>229.36823000000001</v>
      </c>
      <c r="G1554">
        <v>10.075958999999999</v>
      </c>
    </row>
    <row r="1555" spans="1:9" x14ac:dyDescent="0.25">
      <c r="A1555">
        <v>1554</v>
      </c>
      <c r="D1555">
        <v>240.556603</v>
      </c>
      <c r="E1555">
        <v>7.1329710000000004</v>
      </c>
      <c r="F1555">
        <v>229.36823000000001</v>
      </c>
      <c r="G1555">
        <v>10.075958999999999</v>
      </c>
    </row>
    <row r="1556" spans="1:9" x14ac:dyDescent="0.25">
      <c r="A1556">
        <v>1555</v>
      </c>
      <c r="D1556">
        <v>240.556603</v>
      </c>
      <c r="E1556">
        <v>7.1329710000000004</v>
      </c>
      <c r="F1556">
        <v>229.36823000000001</v>
      </c>
      <c r="G1556">
        <v>10.075958999999999</v>
      </c>
    </row>
    <row r="1557" spans="1:9" x14ac:dyDescent="0.25">
      <c r="A1557">
        <v>1556</v>
      </c>
      <c r="D1557">
        <v>240.556603</v>
      </c>
      <c r="E1557">
        <v>7.1329710000000004</v>
      </c>
      <c r="F1557">
        <v>229.36823000000001</v>
      </c>
      <c r="G1557">
        <v>10.075958999999999</v>
      </c>
    </row>
    <row r="1558" spans="1:9" x14ac:dyDescent="0.25">
      <c r="A1558">
        <v>1557</v>
      </c>
      <c r="D1558">
        <v>240.556603</v>
      </c>
      <c r="E1558">
        <v>7.1329710000000004</v>
      </c>
      <c r="F1558">
        <v>229.36823000000001</v>
      </c>
      <c r="G1558">
        <v>10.075958999999999</v>
      </c>
    </row>
    <row r="1559" spans="1:9" x14ac:dyDescent="0.25">
      <c r="A1559">
        <v>1558</v>
      </c>
      <c r="D1559">
        <v>240.47650400000001</v>
      </c>
      <c r="E1559">
        <v>7.1333320000000002</v>
      </c>
      <c r="F1559">
        <v>229.36823000000001</v>
      </c>
      <c r="G1559">
        <v>10.075958999999999</v>
      </c>
    </row>
    <row r="1560" spans="1:9" x14ac:dyDescent="0.25">
      <c r="A1560">
        <v>1559</v>
      </c>
      <c r="B1560">
        <v>251.179698</v>
      </c>
      <c r="C1560">
        <v>8.7598439999999993</v>
      </c>
      <c r="F1560">
        <v>229.36823000000001</v>
      </c>
      <c r="G1560">
        <v>10.075958999999999</v>
      </c>
    </row>
    <row r="1561" spans="1:9" x14ac:dyDescent="0.25">
      <c r="A1561">
        <v>1560</v>
      </c>
      <c r="B1561">
        <v>251.34541200000001</v>
      </c>
      <c r="C1561">
        <v>8.6792800000000003</v>
      </c>
      <c r="F1561">
        <v>229.36823000000001</v>
      </c>
      <c r="G1561">
        <v>10.075958999999999</v>
      </c>
    </row>
    <row r="1562" spans="1:9" x14ac:dyDescent="0.25">
      <c r="A1562">
        <v>1561</v>
      </c>
      <c r="B1562">
        <v>251.34541200000001</v>
      </c>
      <c r="C1562">
        <v>8.7291749999999997</v>
      </c>
      <c r="F1562">
        <v>229.12968499999999</v>
      </c>
      <c r="G1562">
        <v>10.014932</v>
      </c>
    </row>
    <row r="1563" spans="1:9" x14ac:dyDescent="0.25">
      <c r="A1563">
        <v>1562</v>
      </c>
      <c r="B1563">
        <v>251.34541200000001</v>
      </c>
      <c r="C1563">
        <v>8.7291749999999997</v>
      </c>
    </row>
    <row r="1564" spans="1:9" x14ac:dyDescent="0.25">
      <c r="A1564">
        <v>1563</v>
      </c>
      <c r="B1564">
        <v>251.34541200000001</v>
      </c>
      <c r="C1564">
        <v>8.7291749999999997</v>
      </c>
      <c r="H1564">
        <v>239.661033</v>
      </c>
      <c r="I1564">
        <v>5.9391170000000004</v>
      </c>
    </row>
    <row r="1565" spans="1:9" x14ac:dyDescent="0.25">
      <c r="A1565">
        <v>1564</v>
      </c>
      <c r="B1565">
        <v>251.34541200000001</v>
      </c>
      <c r="C1565">
        <v>8.7291749999999997</v>
      </c>
      <c r="H1565">
        <v>239.75747200000001</v>
      </c>
      <c r="I1565">
        <v>5.8360820000000002</v>
      </c>
    </row>
    <row r="1566" spans="1:9" x14ac:dyDescent="0.25">
      <c r="A1566">
        <v>1565</v>
      </c>
      <c r="B1566">
        <v>251.34541200000001</v>
      </c>
      <c r="C1566">
        <v>8.7291749999999997</v>
      </c>
      <c r="H1566">
        <v>239.75747200000001</v>
      </c>
      <c r="I1566">
        <v>5.8360820000000002</v>
      </c>
    </row>
    <row r="1567" spans="1:9" x14ac:dyDescent="0.25">
      <c r="A1567">
        <v>1566</v>
      </c>
      <c r="B1567">
        <v>251.34541200000001</v>
      </c>
      <c r="C1567">
        <v>8.7291749999999997</v>
      </c>
      <c r="H1567">
        <v>239.75747200000001</v>
      </c>
      <c r="I1567">
        <v>5.8360820000000002</v>
      </c>
    </row>
    <row r="1568" spans="1:9" x14ac:dyDescent="0.25">
      <c r="A1568">
        <v>1567</v>
      </c>
      <c r="B1568">
        <v>251.34541200000001</v>
      </c>
      <c r="C1568">
        <v>8.7291749999999997</v>
      </c>
      <c r="H1568">
        <v>239.75747200000001</v>
      </c>
      <c r="I1568">
        <v>5.8360820000000002</v>
      </c>
    </row>
    <row r="1569" spans="1:9" x14ac:dyDescent="0.25">
      <c r="A1569">
        <v>1568</v>
      </c>
      <c r="B1569">
        <v>251.34541200000001</v>
      </c>
      <c r="C1569">
        <v>8.7291749999999997</v>
      </c>
      <c r="H1569">
        <v>239.75747200000001</v>
      </c>
      <c r="I1569">
        <v>5.8360820000000002</v>
      </c>
    </row>
    <row r="1570" spans="1:9" x14ac:dyDescent="0.25">
      <c r="A1570">
        <v>1569</v>
      </c>
      <c r="B1570">
        <v>251.34541200000001</v>
      </c>
      <c r="C1570">
        <v>8.7291749999999997</v>
      </c>
      <c r="H1570">
        <v>239.75747200000001</v>
      </c>
      <c r="I1570">
        <v>5.8360820000000002</v>
      </c>
    </row>
    <row r="1571" spans="1:9" x14ac:dyDescent="0.25">
      <c r="A1571">
        <v>1570</v>
      </c>
      <c r="B1571">
        <v>251.34541200000001</v>
      </c>
      <c r="C1571">
        <v>8.7291749999999997</v>
      </c>
      <c r="H1571">
        <v>239.75747200000001</v>
      </c>
      <c r="I1571">
        <v>5.8360820000000002</v>
      </c>
    </row>
    <row r="1572" spans="1:9" x14ac:dyDescent="0.25">
      <c r="A1572">
        <v>1571</v>
      </c>
      <c r="B1572">
        <v>251.34541200000001</v>
      </c>
      <c r="C1572">
        <v>8.7291749999999997</v>
      </c>
      <c r="H1572">
        <v>239.75747200000001</v>
      </c>
      <c r="I1572">
        <v>5.8360820000000002</v>
      </c>
    </row>
    <row r="1573" spans="1:9" x14ac:dyDescent="0.25">
      <c r="A1573">
        <v>1572</v>
      </c>
      <c r="B1573">
        <v>251.34541200000001</v>
      </c>
      <c r="C1573">
        <v>8.7291749999999997</v>
      </c>
      <c r="H1573">
        <v>239.75747200000001</v>
      </c>
      <c r="I1573">
        <v>5.8360820000000002</v>
      </c>
    </row>
    <row r="1574" spans="1:9" x14ac:dyDescent="0.25">
      <c r="A1574">
        <v>1573</v>
      </c>
      <c r="B1574">
        <v>251.34541200000001</v>
      </c>
      <c r="C1574">
        <v>8.7291749999999997</v>
      </c>
      <c r="D1574">
        <v>260.34704899999997</v>
      </c>
      <c r="E1574">
        <v>6.3566209999999996</v>
      </c>
      <c r="H1574">
        <v>239.75747200000001</v>
      </c>
      <c r="I1574">
        <v>5.8360820000000002</v>
      </c>
    </row>
    <row r="1575" spans="1:9" x14ac:dyDescent="0.25">
      <c r="A1575">
        <v>1574</v>
      </c>
      <c r="B1575">
        <v>251.34541200000001</v>
      </c>
      <c r="C1575">
        <v>8.7291749999999997</v>
      </c>
      <c r="D1575">
        <v>260.38601599999998</v>
      </c>
      <c r="E1575">
        <v>6.3847639999999997</v>
      </c>
      <c r="H1575">
        <v>239.75747200000001</v>
      </c>
      <c r="I1575">
        <v>5.8360820000000002</v>
      </c>
    </row>
    <row r="1576" spans="1:9" x14ac:dyDescent="0.25">
      <c r="A1576">
        <v>1575</v>
      </c>
      <c r="B1576">
        <v>251.34541200000001</v>
      </c>
      <c r="C1576">
        <v>8.7291749999999997</v>
      </c>
      <c r="D1576">
        <v>260.38601599999998</v>
      </c>
      <c r="E1576">
        <v>6.3847639999999997</v>
      </c>
      <c r="H1576">
        <v>239.75747200000001</v>
      </c>
      <c r="I1576">
        <v>5.8360820000000002</v>
      </c>
    </row>
    <row r="1577" spans="1:9" x14ac:dyDescent="0.25">
      <c r="A1577">
        <v>1576</v>
      </c>
      <c r="B1577">
        <v>251.179698</v>
      </c>
      <c r="C1577">
        <v>8.7598439999999993</v>
      </c>
      <c r="D1577">
        <v>260.38601599999998</v>
      </c>
      <c r="E1577">
        <v>6.3847639999999997</v>
      </c>
      <c r="H1577">
        <v>239.75747200000001</v>
      </c>
      <c r="I1577">
        <v>5.8360820000000002</v>
      </c>
    </row>
    <row r="1578" spans="1:9" x14ac:dyDescent="0.25">
      <c r="A1578">
        <v>1577</v>
      </c>
      <c r="D1578">
        <v>260.38601599999998</v>
      </c>
      <c r="E1578">
        <v>6.3847639999999997</v>
      </c>
      <c r="H1578">
        <v>239.75747200000001</v>
      </c>
      <c r="I1578">
        <v>5.8360820000000002</v>
      </c>
    </row>
    <row r="1579" spans="1:9" x14ac:dyDescent="0.25">
      <c r="A1579">
        <v>1578</v>
      </c>
      <c r="D1579">
        <v>260.38601599999998</v>
      </c>
      <c r="E1579">
        <v>6.3847639999999997</v>
      </c>
      <c r="F1579">
        <v>248.12197399999999</v>
      </c>
      <c r="G1579">
        <v>10.096679999999999</v>
      </c>
      <c r="H1579">
        <v>239.75747200000001</v>
      </c>
      <c r="I1579">
        <v>5.8360820000000002</v>
      </c>
    </row>
    <row r="1580" spans="1:9" x14ac:dyDescent="0.25">
      <c r="A1580">
        <v>1579</v>
      </c>
      <c r="D1580">
        <v>260.38601599999998</v>
      </c>
      <c r="E1580">
        <v>6.3847639999999997</v>
      </c>
      <c r="F1580">
        <v>248.19867199999999</v>
      </c>
      <c r="G1580">
        <v>10.125854</v>
      </c>
      <c r="H1580">
        <v>239.75747200000001</v>
      </c>
      <c r="I1580">
        <v>5.8360820000000002</v>
      </c>
    </row>
    <row r="1581" spans="1:9" x14ac:dyDescent="0.25">
      <c r="A1581">
        <v>1580</v>
      </c>
      <c r="D1581">
        <v>260.38601599999998</v>
      </c>
      <c r="E1581">
        <v>6.3847639999999997</v>
      </c>
      <c r="F1581">
        <v>248.19867199999999</v>
      </c>
      <c r="G1581">
        <v>10.125854</v>
      </c>
      <c r="H1581">
        <v>239.75747200000001</v>
      </c>
      <c r="I1581">
        <v>5.8360820000000002</v>
      </c>
    </row>
    <row r="1582" spans="1:9" x14ac:dyDescent="0.25">
      <c r="A1582">
        <v>1581</v>
      </c>
      <c r="D1582">
        <v>260.38601599999998</v>
      </c>
      <c r="E1582">
        <v>6.3847639999999997</v>
      </c>
      <c r="F1582">
        <v>248.19867199999999</v>
      </c>
      <c r="G1582">
        <v>10.125854</v>
      </c>
      <c r="H1582">
        <v>239.75747200000001</v>
      </c>
      <c r="I1582">
        <v>5.8360820000000002</v>
      </c>
    </row>
    <row r="1583" spans="1:9" x14ac:dyDescent="0.25">
      <c r="A1583">
        <v>1582</v>
      </c>
      <c r="D1583">
        <v>260.38601599999998</v>
      </c>
      <c r="E1583">
        <v>6.3847639999999997</v>
      </c>
      <c r="F1583">
        <v>248.19867199999999</v>
      </c>
      <c r="G1583">
        <v>10.125854</v>
      </c>
      <c r="H1583">
        <v>239.75747200000001</v>
      </c>
      <c r="I1583">
        <v>5.8360820000000002</v>
      </c>
    </row>
    <row r="1584" spans="1:9" x14ac:dyDescent="0.25">
      <c r="A1584">
        <v>1583</v>
      </c>
      <c r="D1584">
        <v>260.38601599999998</v>
      </c>
      <c r="E1584">
        <v>6.3847639999999997</v>
      </c>
      <c r="F1584">
        <v>248.19867199999999</v>
      </c>
      <c r="G1584">
        <v>10.125854</v>
      </c>
      <c r="H1584">
        <v>239.661033</v>
      </c>
      <c r="I1584">
        <v>5.9391170000000004</v>
      </c>
    </row>
    <row r="1585" spans="1:9" x14ac:dyDescent="0.25">
      <c r="A1585">
        <v>1584</v>
      </c>
      <c r="D1585">
        <v>260.38601599999998</v>
      </c>
      <c r="E1585">
        <v>6.3847639999999997</v>
      </c>
      <c r="F1585">
        <v>248.19867199999999</v>
      </c>
      <c r="G1585">
        <v>10.125854</v>
      </c>
    </row>
    <row r="1586" spans="1:9" x14ac:dyDescent="0.25">
      <c r="A1586">
        <v>1585</v>
      </c>
      <c r="D1586">
        <v>260.38601599999998</v>
      </c>
      <c r="E1586">
        <v>6.3847639999999997</v>
      </c>
      <c r="F1586">
        <v>248.19867199999999</v>
      </c>
      <c r="G1586">
        <v>10.125854</v>
      </c>
    </row>
    <row r="1587" spans="1:9" x14ac:dyDescent="0.25">
      <c r="A1587">
        <v>1586</v>
      </c>
      <c r="D1587">
        <v>260.38601599999998</v>
      </c>
      <c r="E1587">
        <v>6.3847639999999997</v>
      </c>
      <c r="F1587">
        <v>248.19867199999999</v>
      </c>
      <c r="G1587">
        <v>10.125854</v>
      </c>
    </row>
    <row r="1588" spans="1:9" x14ac:dyDescent="0.25">
      <c r="A1588">
        <v>1587</v>
      </c>
      <c r="D1588">
        <v>260.38601599999998</v>
      </c>
      <c r="E1588">
        <v>6.3847639999999997</v>
      </c>
      <c r="F1588">
        <v>248.19867199999999</v>
      </c>
      <c r="G1588">
        <v>10.125854</v>
      </c>
    </row>
    <row r="1589" spans="1:9" x14ac:dyDescent="0.25">
      <c r="A1589">
        <v>1588</v>
      </c>
      <c r="D1589">
        <v>260.38601599999998</v>
      </c>
      <c r="E1589">
        <v>6.3847639999999997</v>
      </c>
      <c r="F1589">
        <v>248.19867199999999</v>
      </c>
      <c r="G1589">
        <v>10.125854</v>
      </c>
    </row>
    <row r="1590" spans="1:9" x14ac:dyDescent="0.25">
      <c r="A1590">
        <v>1589</v>
      </c>
      <c r="D1590">
        <v>260.38601599999998</v>
      </c>
      <c r="E1590">
        <v>6.3847639999999997</v>
      </c>
      <c r="F1590">
        <v>248.19867199999999</v>
      </c>
      <c r="G1590">
        <v>10.125854</v>
      </c>
    </row>
    <row r="1591" spans="1:9" x14ac:dyDescent="0.25">
      <c r="A1591">
        <v>1590</v>
      </c>
      <c r="B1591">
        <v>268.14895200000001</v>
      </c>
      <c r="C1591">
        <v>8.7778840000000002</v>
      </c>
      <c r="D1591">
        <v>260.38601599999998</v>
      </c>
      <c r="E1591">
        <v>6.3847639999999997</v>
      </c>
      <c r="F1591">
        <v>248.19867199999999</v>
      </c>
      <c r="G1591">
        <v>10.125854</v>
      </c>
    </row>
    <row r="1592" spans="1:9" x14ac:dyDescent="0.25">
      <c r="A1592">
        <v>1591</v>
      </c>
      <c r="B1592">
        <v>268.32775800000002</v>
      </c>
      <c r="C1592">
        <v>8.7291749999999997</v>
      </c>
      <c r="D1592">
        <v>260.38601599999998</v>
      </c>
      <c r="E1592">
        <v>6.3847639999999997</v>
      </c>
      <c r="F1592">
        <v>248.19867199999999</v>
      </c>
      <c r="G1592">
        <v>10.125854</v>
      </c>
    </row>
    <row r="1593" spans="1:9" x14ac:dyDescent="0.25">
      <c r="A1593">
        <v>1592</v>
      </c>
      <c r="B1593">
        <v>268.32775800000002</v>
      </c>
      <c r="C1593">
        <v>8.7291749999999997</v>
      </c>
      <c r="D1593">
        <v>260.38601599999998</v>
      </c>
      <c r="E1593">
        <v>6.3847639999999997</v>
      </c>
      <c r="F1593">
        <v>248.19867199999999</v>
      </c>
      <c r="G1593">
        <v>10.125854</v>
      </c>
    </row>
    <row r="1594" spans="1:9" x14ac:dyDescent="0.25">
      <c r="A1594">
        <v>1593</v>
      </c>
      <c r="B1594">
        <v>268.32775800000002</v>
      </c>
      <c r="C1594">
        <v>8.7291749999999997</v>
      </c>
      <c r="D1594">
        <v>260.38601599999998</v>
      </c>
      <c r="E1594">
        <v>6.3847639999999997</v>
      </c>
      <c r="F1594">
        <v>248.19867199999999</v>
      </c>
      <c r="G1594">
        <v>10.125854</v>
      </c>
    </row>
    <row r="1595" spans="1:9" x14ac:dyDescent="0.25">
      <c r="A1595">
        <v>1594</v>
      </c>
      <c r="B1595">
        <v>268.32775800000002</v>
      </c>
      <c r="C1595">
        <v>8.7291749999999997</v>
      </c>
      <c r="D1595">
        <v>260.34704899999997</v>
      </c>
      <c r="E1595">
        <v>6.3566209999999996</v>
      </c>
      <c r="F1595">
        <v>248.19867199999999</v>
      </c>
      <c r="G1595">
        <v>10.125854</v>
      </c>
    </row>
    <row r="1596" spans="1:9" x14ac:dyDescent="0.25">
      <c r="A1596">
        <v>1595</v>
      </c>
      <c r="B1596">
        <v>268.32775800000002</v>
      </c>
      <c r="C1596">
        <v>8.7291749999999997</v>
      </c>
      <c r="F1596">
        <v>248.19867199999999</v>
      </c>
      <c r="G1596">
        <v>10.125854</v>
      </c>
    </row>
    <row r="1597" spans="1:9" x14ac:dyDescent="0.25">
      <c r="A1597">
        <v>1596</v>
      </c>
      <c r="B1597">
        <v>268.32775800000002</v>
      </c>
      <c r="C1597">
        <v>8.7291749999999997</v>
      </c>
      <c r="F1597">
        <v>248.19867199999999</v>
      </c>
      <c r="G1597">
        <v>10.125854</v>
      </c>
      <c r="H1597">
        <v>257.35715399999998</v>
      </c>
      <c r="I1597">
        <v>5.6280000000000001</v>
      </c>
    </row>
    <row r="1598" spans="1:9" x14ac:dyDescent="0.25">
      <c r="A1598">
        <v>1597</v>
      </c>
      <c r="B1598">
        <v>268.32775800000002</v>
      </c>
      <c r="C1598">
        <v>8.7291749999999997</v>
      </c>
      <c r="F1598">
        <v>248.19867199999999</v>
      </c>
      <c r="G1598">
        <v>10.125854</v>
      </c>
      <c r="H1598">
        <v>257.38911000000002</v>
      </c>
      <c r="I1598">
        <v>5.5367670000000002</v>
      </c>
    </row>
    <row r="1599" spans="1:9" x14ac:dyDescent="0.25">
      <c r="A1599">
        <v>1598</v>
      </c>
      <c r="B1599">
        <v>268.32775800000002</v>
      </c>
      <c r="C1599">
        <v>8.7291749999999997</v>
      </c>
      <c r="F1599">
        <v>248.19867199999999</v>
      </c>
      <c r="G1599">
        <v>10.125854</v>
      </c>
      <c r="H1599">
        <v>257.38911000000002</v>
      </c>
      <c r="I1599">
        <v>5.5367670000000002</v>
      </c>
    </row>
    <row r="1600" spans="1:9" x14ac:dyDescent="0.25">
      <c r="A1600">
        <v>1599</v>
      </c>
      <c r="B1600">
        <v>268.32775800000002</v>
      </c>
      <c r="C1600">
        <v>8.7291749999999997</v>
      </c>
      <c r="F1600">
        <v>248.19867199999999</v>
      </c>
      <c r="G1600">
        <v>10.125854</v>
      </c>
      <c r="H1600">
        <v>257.38911000000002</v>
      </c>
      <c r="I1600">
        <v>5.5367670000000002</v>
      </c>
    </row>
    <row r="1601" spans="1:11" x14ac:dyDescent="0.25">
      <c r="A1601">
        <v>1600</v>
      </c>
      <c r="B1601">
        <v>268.32775800000002</v>
      </c>
      <c r="C1601">
        <v>8.7291749999999997</v>
      </c>
      <c r="F1601">
        <v>248.12197399999999</v>
      </c>
      <c r="G1601">
        <v>10.096679999999999</v>
      </c>
      <c r="H1601">
        <v>257.38911000000002</v>
      </c>
      <c r="I1601">
        <v>5.5367670000000002</v>
      </c>
    </row>
    <row r="1602" spans="1:11" x14ac:dyDescent="0.25">
      <c r="A1602">
        <v>1601</v>
      </c>
      <c r="B1602">
        <v>268.14895200000001</v>
      </c>
      <c r="C1602">
        <v>8.7778840000000002</v>
      </c>
      <c r="H1602">
        <v>257.35715399999998</v>
      </c>
      <c r="I1602">
        <v>5.6280000000000001</v>
      </c>
    </row>
    <row r="1603" spans="1:11" x14ac:dyDescent="0.25">
      <c r="A1603">
        <v>1602</v>
      </c>
      <c r="B1603">
        <v>268.14895200000001</v>
      </c>
      <c r="C1603">
        <v>8.7778840000000002</v>
      </c>
      <c r="H1603">
        <v>257.35715399999998</v>
      </c>
      <c r="I1603">
        <v>5.6280000000000001</v>
      </c>
      <c r="J1603">
        <v>235.76469299999999</v>
      </c>
      <c r="K1603">
        <v>14.217441000000001</v>
      </c>
    </row>
    <row r="1604" spans="1:11" x14ac:dyDescent="0.25">
      <c r="A1604">
        <v>1603</v>
      </c>
    </row>
    <row r="1605" spans="1:11" x14ac:dyDescent="0.25">
      <c r="A1605">
        <v>1604</v>
      </c>
    </row>
    <row r="1606" spans="1:11" x14ac:dyDescent="0.25">
      <c r="A1606">
        <v>1605</v>
      </c>
    </row>
    <row r="1607" spans="1:11" x14ac:dyDescent="0.25">
      <c r="A1607">
        <v>1606</v>
      </c>
    </row>
    <row r="1608" spans="1:11" x14ac:dyDescent="0.25">
      <c r="A1608">
        <v>1607</v>
      </c>
    </row>
    <row r="1609" spans="1:11" x14ac:dyDescent="0.25">
      <c r="A1609">
        <v>1608</v>
      </c>
    </row>
    <row r="1610" spans="1:11" x14ac:dyDescent="0.25">
      <c r="A1610">
        <v>1609</v>
      </c>
    </row>
    <row r="1611" spans="1:11" x14ac:dyDescent="0.25">
      <c r="A1611">
        <v>1610</v>
      </c>
    </row>
    <row r="1612" spans="1:11" x14ac:dyDescent="0.25">
      <c r="A1612">
        <v>1611</v>
      </c>
    </row>
    <row r="1613" spans="1:11" x14ac:dyDescent="0.25">
      <c r="A1613">
        <v>1612</v>
      </c>
    </row>
    <row r="1614" spans="1:11" x14ac:dyDescent="0.25">
      <c r="A1614">
        <v>1613</v>
      </c>
    </row>
    <row r="1615" spans="1:11" x14ac:dyDescent="0.25">
      <c r="A1615">
        <v>1614</v>
      </c>
    </row>
    <row r="1616" spans="1:1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1" x14ac:dyDescent="0.25">
      <c r="A1633">
        <v>1632</v>
      </c>
    </row>
    <row r="1634" spans="1:11" x14ac:dyDescent="0.25">
      <c r="A1634">
        <v>1633</v>
      </c>
    </row>
    <row r="1635" spans="1:11" x14ac:dyDescent="0.25">
      <c r="A1635">
        <v>1634</v>
      </c>
    </row>
    <row r="1636" spans="1:11" x14ac:dyDescent="0.25">
      <c r="A1636">
        <v>1635</v>
      </c>
      <c r="J1636">
        <v>38.042984000000004</v>
      </c>
      <c r="K1636">
        <v>14.055075</v>
      </c>
    </row>
    <row r="1637" spans="1:11" x14ac:dyDescent="0.25">
      <c r="A1637">
        <v>1636</v>
      </c>
      <c r="B1637">
        <v>43.902756000000004</v>
      </c>
      <c r="C1637">
        <v>10.811560999999999</v>
      </c>
    </row>
    <row r="1638" spans="1:11" x14ac:dyDescent="0.25">
      <c r="A1638">
        <v>1637</v>
      </c>
      <c r="B1638">
        <v>43.913117</v>
      </c>
      <c r="C1638">
        <v>10.834368</v>
      </c>
    </row>
    <row r="1639" spans="1:11" x14ac:dyDescent="0.25">
      <c r="A1639">
        <v>1638</v>
      </c>
      <c r="B1639">
        <v>43.913117</v>
      </c>
      <c r="C1639">
        <v>10.834368</v>
      </c>
    </row>
    <row r="1640" spans="1:11" x14ac:dyDescent="0.25">
      <c r="A1640">
        <v>1639</v>
      </c>
      <c r="B1640">
        <v>43.913117</v>
      </c>
      <c r="C1640">
        <v>10.834368</v>
      </c>
    </row>
    <row r="1641" spans="1:11" x14ac:dyDescent="0.25">
      <c r="A1641">
        <v>1640</v>
      </c>
      <c r="B1641">
        <v>43.913117</v>
      </c>
      <c r="C1641">
        <v>10.834368</v>
      </c>
    </row>
    <row r="1642" spans="1:11" x14ac:dyDescent="0.25">
      <c r="A1642">
        <v>1641</v>
      </c>
      <c r="B1642">
        <v>43.913117</v>
      </c>
      <c r="C1642">
        <v>10.834368</v>
      </c>
    </row>
    <row r="1643" spans="1:11" x14ac:dyDescent="0.25">
      <c r="A1643">
        <v>1642</v>
      </c>
      <c r="B1643">
        <v>43.913117</v>
      </c>
      <c r="C1643">
        <v>10.834368</v>
      </c>
    </row>
    <row r="1644" spans="1:11" x14ac:dyDescent="0.25">
      <c r="A1644">
        <v>1643</v>
      </c>
      <c r="B1644">
        <v>43.913117</v>
      </c>
      <c r="C1644">
        <v>10.834368</v>
      </c>
    </row>
    <row r="1645" spans="1:11" x14ac:dyDescent="0.25">
      <c r="A1645">
        <v>1644</v>
      </c>
      <c r="B1645">
        <v>43.913117</v>
      </c>
      <c r="C1645">
        <v>10.834368</v>
      </c>
    </row>
    <row r="1646" spans="1:11" x14ac:dyDescent="0.25">
      <c r="A1646">
        <v>1645</v>
      </c>
      <c r="B1646">
        <v>43.913117</v>
      </c>
      <c r="C1646">
        <v>10.834368</v>
      </c>
    </row>
    <row r="1647" spans="1:11" x14ac:dyDescent="0.25">
      <c r="A1647">
        <v>1646</v>
      </c>
      <c r="B1647">
        <v>43.913117</v>
      </c>
      <c r="C1647">
        <v>10.834368</v>
      </c>
      <c r="H1647">
        <v>35.080452000000001</v>
      </c>
      <c r="I1647">
        <v>9.6434809999999995</v>
      </c>
    </row>
    <row r="1648" spans="1:11" x14ac:dyDescent="0.25">
      <c r="A1648">
        <v>1647</v>
      </c>
      <c r="B1648">
        <v>43.913117</v>
      </c>
      <c r="C1648">
        <v>10.834368</v>
      </c>
      <c r="H1648">
        <v>35.133094999999997</v>
      </c>
      <c r="I1648">
        <v>9.5241319999999998</v>
      </c>
    </row>
    <row r="1649" spans="1:9" x14ac:dyDescent="0.25">
      <c r="A1649">
        <v>1648</v>
      </c>
      <c r="B1649">
        <v>43.913117</v>
      </c>
      <c r="C1649">
        <v>10.834368</v>
      </c>
      <c r="H1649">
        <v>35.133094999999997</v>
      </c>
      <c r="I1649">
        <v>9.5241319999999998</v>
      </c>
    </row>
    <row r="1650" spans="1:9" x14ac:dyDescent="0.25">
      <c r="A1650">
        <v>1649</v>
      </c>
      <c r="B1650">
        <v>43.913117</v>
      </c>
      <c r="C1650">
        <v>10.834368</v>
      </c>
      <c r="H1650">
        <v>35.133094999999997</v>
      </c>
      <c r="I1650">
        <v>9.5241319999999998</v>
      </c>
    </row>
    <row r="1651" spans="1:9" x14ac:dyDescent="0.25">
      <c r="A1651">
        <v>1650</v>
      </c>
      <c r="B1651">
        <v>43.913117</v>
      </c>
      <c r="C1651">
        <v>10.834368</v>
      </c>
      <c r="H1651">
        <v>35.133094999999997</v>
      </c>
      <c r="I1651">
        <v>9.5241319999999998</v>
      </c>
    </row>
    <row r="1652" spans="1:9" x14ac:dyDescent="0.25">
      <c r="A1652">
        <v>1651</v>
      </c>
      <c r="B1652">
        <v>43.913117</v>
      </c>
      <c r="C1652">
        <v>10.834368</v>
      </c>
      <c r="H1652">
        <v>35.133094999999997</v>
      </c>
      <c r="I1652">
        <v>9.5241319999999998</v>
      </c>
    </row>
    <row r="1653" spans="1:9" x14ac:dyDescent="0.25">
      <c r="A1653">
        <v>1652</v>
      </c>
      <c r="B1653">
        <v>43.913117</v>
      </c>
      <c r="C1653">
        <v>10.834368</v>
      </c>
      <c r="H1653">
        <v>35.133094999999997</v>
      </c>
      <c r="I1653">
        <v>9.5241319999999998</v>
      </c>
    </row>
    <row r="1654" spans="1:9" x14ac:dyDescent="0.25">
      <c r="A1654">
        <v>1653</v>
      </c>
      <c r="B1654">
        <v>43.902756000000004</v>
      </c>
      <c r="C1654">
        <v>10.811560999999999</v>
      </c>
      <c r="D1654">
        <v>53.850334000000004</v>
      </c>
      <c r="E1654">
        <v>8.4508749999999999</v>
      </c>
      <c r="H1654">
        <v>35.133094999999997</v>
      </c>
      <c r="I1654">
        <v>9.5241319999999998</v>
      </c>
    </row>
    <row r="1655" spans="1:9" x14ac:dyDescent="0.25">
      <c r="A1655">
        <v>1654</v>
      </c>
      <c r="D1655">
        <v>53.954689000000002</v>
      </c>
      <c r="E1655">
        <v>8.4155180000000005</v>
      </c>
      <c r="H1655">
        <v>35.133094999999997</v>
      </c>
      <c r="I1655">
        <v>9.5241319999999998</v>
      </c>
    </row>
    <row r="1656" spans="1:9" x14ac:dyDescent="0.25">
      <c r="A1656">
        <v>1655</v>
      </c>
      <c r="D1656">
        <v>53.954689000000002</v>
      </c>
      <c r="E1656">
        <v>8.4155180000000005</v>
      </c>
      <c r="H1656">
        <v>35.133094999999997</v>
      </c>
      <c r="I1656">
        <v>9.5241319999999998</v>
      </c>
    </row>
    <row r="1657" spans="1:9" x14ac:dyDescent="0.25">
      <c r="A1657">
        <v>1656</v>
      </c>
      <c r="D1657">
        <v>53.954689000000002</v>
      </c>
      <c r="E1657">
        <v>8.4155180000000005</v>
      </c>
      <c r="H1657">
        <v>35.133094999999997</v>
      </c>
      <c r="I1657">
        <v>9.5241319999999998</v>
      </c>
    </row>
    <row r="1658" spans="1:9" x14ac:dyDescent="0.25">
      <c r="A1658">
        <v>1657</v>
      </c>
      <c r="D1658">
        <v>53.954689000000002</v>
      </c>
      <c r="E1658">
        <v>8.4155180000000005</v>
      </c>
      <c r="H1658">
        <v>35.133094999999997</v>
      </c>
      <c r="I1658">
        <v>9.5241319999999998</v>
      </c>
    </row>
    <row r="1659" spans="1:9" x14ac:dyDescent="0.25">
      <c r="A1659">
        <v>1658</v>
      </c>
      <c r="D1659">
        <v>53.954689000000002</v>
      </c>
      <c r="E1659">
        <v>8.4155180000000005</v>
      </c>
      <c r="H1659">
        <v>35.133094999999997</v>
      </c>
      <c r="I1659">
        <v>9.5241319999999998</v>
      </c>
    </row>
    <row r="1660" spans="1:9" x14ac:dyDescent="0.25">
      <c r="A1660">
        <v>1659</v>
      </c>
      <c r="D1660">
        <v>53.954689000000002</v>
      </c>
      <c r="E1660">
        <v>8.4155180000000005</v>
      </c>
      <c r="H1660">
        <v>35.133094999999997</v>
      </c>
      <c r="I1660">
        <v>9.5241319999999998</v>
      </c>
    </row>
    <row r="1661" spans="1:9" x14ac:dyDescent="0.25">
      <c r="A1661">
        <v>1660</v>
      </c>
      <c r="D1661">
        <v>53.954689000000002</v>
      </c>
      <c r="E1661">
        <v>8.4155180000000005</v>
      </c>
      <c r="H1661">
        <v>35.133094999999997</v>
      </c>
      <c r="I1661">
        <v>9.5241319999999998</v>
      </c>
    </row>
    <row r="1662" spans="1:9" x14ac:dyDescent="0.25">
      <c r="A1662">
        <v>1661</v>
      </c>
      <c r="D1662">
        <v>53.954689000000002</v>
      </c>
      <c r="E1662">
        <v>8.4155180000000005</v>
      </c>
      <c r="H1662">
        <v>35.133094999999997</v>
      </c>
      <c r="I1662">
        <v>9.5241319999999998</v>
      </c>
    </row>
    <row r="1663" spans="1:9" x14ac:dyDescent="0.25">
      <c r="A1663">
        <v>1662</v>
      </c>
      <c r="D1663">
        <v>53.954689000000002</v>
      </c>
      <c r="E1663">
        <v>8.4155180000000005</v>
      </c>
      <c r="H1663">
        <v>35.133094999999997</v>
      </c>
      <c r="I1663">
        <v>9.5241319999999998</v>
      </c>
    </row>
    <row r="1664" spans="1:9" x14ac:dyDescent="0.25">
      <c r="A1664">
        <v>1663</v>
      </c>
      <c r="D1664">
        <v>53.954689000000002</v>
      </c>
      <c r="E1664">
        <v>8.4155180000000005</v>
      </c>
      <c r="F1664">
        <v>44.210758000000006</v>
      </c>
      <c r="G1664">
        <v>11.077857</v>
      </c>
      <c r="H1664">
        <v>35.080452000000001</v>
      </c>
      <c r="I1664">
        <v>9.6434809999999995</v>
      </c>
    </row>
    <row r="1665" spans="1:9" x14ac:dyDescent="0.25">
      <c r="A1665">
        <v>1664</v>
      </c>
      <c r="D1665">
        <v>53.954689000000002</v>
      </c>
      <c r="E1665">
        <v>8.4155180000000005</v>
      </c>
      <c r="F1665">
        <v>44.417748000000003</v>
      </c>
      <c r="G1665">
        <v>11.187104</v>
      </c>
      <c r="H1665">
        <v>35.080452000000001</v>
      </c>
      <c r="I1665">
        <v>9.6434809999999995</v>
      </c>
    </row>
    <row r="1666" spans="1:9" x14ac:dyDescent="0.25">
      <c r="A1666">
        <v>1665</v>
      </c>
      <c r="D1666">
        <v>53.954689000000002</v>
      </c>
      <c r="E1666">
        <v>8.4155180000000005</v>
      </c>
      <c r="F1666">
        <v>44.417748000000003</v>
      </c>
      <c r="G1666">
        <v>11.187104</v>
      </c>
    </row>
    <row r="1667" spans="1:9" x14ac:dyDescent="0.25">
      <c r="A1667">
        <v>1666</v>
      </c>
      <c r="D1667">
        <v>53.954689000000002</v>
      </c>
      <c r="E1667">
        <v>8.4155180000000005</v>
      </c>
      <c r="F1667">
        <v>44.417748000000003</v>
      </c>
      <c r="G1667">
        <v>11.187104</v>
      </c>
    </row>
    <row r="1668" spans="1:9" x14ac:dyDescent="0.25">
      <c r="A1668">
        <v>1667</v>
      </c>
      <c r="D1668">
        <v>53.954689000000002</v>
      </c>
      <c r="E1668">
        <v>8.4155180000000005</v>
      </c>
      <c r="F1668">
        <v>44.417748000000003</v>
      </c>
      <c r="G1668">
        <v>11.187104</v>
      </c>
    </row>
    <row r="1669" spans="1:9" x14ac:dyDescent="0.25">
      <c r="A1669">
        <v>1668</v>
      </c>
      <c r="B1669">
        <v>61.910145</v>
      </c>
      <c r="C1669">
        <v>11.324418</v>
      </c>
      <c r="D1669">
        <v>53.954689000000002</v>
      </c>
      <c r="E1669">
        <v>8.4155180000000005</v>
      </c>
      <c r="F1669">
        <v>44.417748000000003</v>
      </c>
      <c r="G1669">
        <v>11.187104</v>
      </c>
    </row>
    <row r="1670" spans="1:9" x14ac:dyDescent="0.25">
      <c r="A1670">
        <v>1669</v>
      </c>
      <c r="B1670">
        <v>61.977844000000005</v>
      </c>
      <c r="C1670">
        <v>11.237456999999999</v>
      </c>
      <c r="F1670">
        <v>44.417748000000003</v>
      </c>
      <c r="G1670">
        <v>11.187104</v>
      </c>
    </row>
    <row r="1671" spans="1:9" x14ac:dyDescent="0.25">
      <c r="A1671">
        <v>1670</v>
      </c>
      <c r="B1671">
        <v>61.977844000000005</v>
      </c>
      <c r="C1671">
        <v>11.237456999999999</v>
      </c>
      <c r="F1671">
        <v>44.417748000000003</v>
      </c>
      <c r="G1671">
        <v>11.187104</v>
      </c>
    </row>
    <row r="1672" spans="1:9" x14ac:dyDescent="0.25">
      <c r="A1672">
        <v>1671</v>
      </c>
      <c r="B1672">
        <v>61.977844000000005</v>
      </c>
      <c r="C1672">
        <v>11.237456999999999</v>
      </c>
      <c r="F1672">
        <v>44.417748000000003</v>
      </c>
      <c r="G1672">
        <v>11.187104</v>
      </c>
    </row>
    <row r="1673" spans="1:9" x14ac:dyDescent="0.25">
      <c r="A1673">
        <v>1672</v>
      </c>
      <c r="B1673">
        <v>61.977844000000005</v>
      </c>
      <c r="C1673">
        <v>11.237456999999999</v>
      </c>
      <c r="F1673">
        <v>44.417748000000003</v>
      </c>
      <c r="G1673">
        <v>11.187104</v>
      </c>
    </row>
    <row r="1674" spans="1:9" x14ac:dyDescent="0.25">
      <c r="A1674">
        <v>1673</v>
      </c>
      <c r="B1674">
        <v>61.977844000000005</v>
      </c>
      <c r="C1674">
        <v>11.237456999999999</v>
      </c>
      <c r="F1674">
        <v>44.417748000000003</v>
      </c>
      <c r="G1674">
        <v>11.187104</v>
      </c>
    </row>
    <row r="1675" spans="1:9" x14ac:dyDescent="0.25">
      <c r="A1675">
        <v>1674</v>
      </c>
      <c r="B1675">
        <v>61.977844000000005</v>
      </c>
      <c r="C1675">
        <v>11.237456999999999</v>
      </c>
      <c r="F1675">
        <v>44.417748000000003</v>
      </c>
      <c r="G1675">
        <v>11.187104</v>
      </c>
    </row>
    <row r="1676" spans="1:9" x14ac:dyDescent="0.25">
      <c r="A1676">
        <v>1675</v>
      </c>
      <c r="B1676">
        <v>61.977844000000005</v>
      </c>
      <c r="C1676">
        <v>11.237456999999999</v>
      </c>
      <c r="F1676">
        <v>44.417748000000003</v>
      </c>
      <c r="G1676">
        <v>11.187104</v>
      </c>
    </row>
    <row r="1677" spans="1:9" x14ac:dyDescent="0.25">
      <c r="A1677">
        <v>1676</v>
      </c>
      <c r="B1677">
        <v>61.977844000000005</v>
      </c>
      <c r="C1677">
        <v>11.237456999999999</v>
      </c>
      <c r="F1677">
        <v>44.417748000000003</v>
      </c>
      <c r="G1677">
        <v>11.187104</v>
      </c>
      <c r="H1677">
        <v>53.740566000000001</v>
      </c>
      <c r="I1677">
        <v>8.0882970000000007</v>
      </c>
    </row>
    <row r="1678" spans="1:9" x14ac:dyDescent="0.25">
      <c r="A1678">
        <v>1677</v>
      </c>
      <c r="B1678">
        <v>61.977844000000005</v>
      </c>
      <c r="C1678">
        <v>11.237456999999999</v>
      </c>
      <c r="F1678">
        <v>44.210758000000006</v>
      </c>
      <c r="G1678">
        <v>11.077857</v>
      </c>
      <c r="H1678">
        <v>53.853771000000002</v>
      </c>
      <c r="I1678">
        <v>7.8612109999999999</v>
      </c>
    </row>
    <row r="1679" spans="1:9" x14ac:dyDescent="0.25">
      <c r="A1679">
        <v>1678</v>
      </c>
      <c r="B1679">
        <v>61.977844000000005</v>
      </c>
      <c r="C1679">
        <v>11.237456999999999</v>
      </c>
      <c r="F1679">
        <v>44.210758000000006</v>
      </c>
      <c r="G1679">
        <v>11.077857</v>
      </c>
      <c r="H1679">
        <v>53.853771000000002</v>
      </c>
      <c r="I1679">
        <v>7.8612109999999999</v>
      </c>
    </row>
    <row r="1680" spans="1:9" x14ac:dyDescent="0.25">
      <c r="A1680">
        <v>1679</v>
      </c>
      <c r="B1680">
        <v>61.977844000000005</v>
      </c>
      <c r="C1680">
        <v>11.237456999999999</v>
      </c>
      <c r="H1680">
        <v>53.853771000000002</v>
      </c>
      <c r="I1680">
        <v>7.8612109999999999</v>
      </c>
    </row>
    <row r="1681" spans="1:9" x14ac:dyDescent="0.25">
      <c r="A1681">
        <v>1680</v>
      </c>
      <c r="B1681">
        <v>61.977844000000005</v>
      </c>
      <c r="C1681">
        <v>11.237456999999999</v>
      </c>
      <c r="D1681">
        <v>70.421683000000002</v>
      </c>
      <c r="E1681">
        <v>8.422091</v>
      </c>
      <c r="H1681">
        <v>53.853771000000002</v>
      </c>
      <c r="I1681">
        <v>7.8612109999999999</v>
      </c>
    </row>
    <row r="1682" spans="1:9" x14ac:dyDescent="0.25">
      <c r="A1682">
        <v>1681</v>
      </c>
      <c r="B1682">
        <v>61.977844000000005</v>
      </c>
      <c r="C1682">
        <v>11.237456999999999</v>
      </c>
      <c r="D1682">
        <v>70.510204000000002</v>
      </c>
      <c r="E1682">
        <v>8.4430610000000001</v>
      </c>
      <c r="H1682">
        <v>53.853771000000002</v>
      </c>
      <c r="I1682">
        <v>7.8612109999999999</v>
      </c>
    </row>
    <row r="1683" spans="1:9" x14ac:dyDescent="0.25">
      <c r="A1683">
        <v>1682</v>
      </c>
      <c r="B1683">
        <v>61.910145</v>
      </c>
      <c r="C1683">
        <v>11.324418</v>
      </c>
      <c r="D1683">
        <v>70.510204000000002</v>
      </c>
      <c r="E1683">
        <v>8.4430610000000001</v>
      </c>
      <c r="H1683">
        <v>53.853771000000002</v>
      </c>
      <c r="I1683">
        <v>7.8612109999999999</v>
      </c>
    </row>
    <row r="1684" spans="1:9" x14ac:dyDescent="0.25">
      <c r="A1684">
        <v>1683</v>
      </c>
      <c r="B1684">
        <v>61.910145</v>
      </c>
      <c r="C1684">
        <v>11.324418</v>
      </c>
      <c r="D1684">
        <v>70.510204000000002</v>
      </c>
      <c r="E1684">
        <v>8.4430610000000001</v>
      </c>
      <c r="H1684">
        <v>53.853771000000002</v>
      </c>
      <c r="I1684">
        <v>7.8612109999999999</v>
      </c>
    </row>
    <row r="1685" spans="1:9" x14ac:dyDescent="0.25">
      <c r="A1685">
        <v>1684</v>
      </c>
      <c r="D1685">
        <v>70.510204000000002</v>
      </c>
      <c r="E1685">
        <v>8.4430610000000001</v>
      </c>
      <c r="H1685">
        <v>53.853771000000002</v>
      </c>
      <c r="I1685">
        <v>7.8612109999999999</v>
      </c>
    </row>
    <row r="1686" spans="1:9" x14ac:dyDescent="0.25">
      <c r="A1686">
        <v>1685</v>
      </c>
      <c r="D1686">
        <v>70.510204000000002</v>
      </c>
      <c r="E1686">
        <v>8.4430610000000001</v>
      </c>
      <c r="H1686">
        <v>53.853771000000002</v>
      </c>
      <c r="I1686">
        <v>7.8612109999999999</v>
      </c>
    </row>
    <row r="1687" spans="1:9" x14ac:dyDescent="0.25">
      <c r="A1687">
        <v>1686</v>
      </c>
      <c r="D1687">
        <v>70.510204000000002</v>
      </c>
      <c r="E1687">
        <v>8.4430610000000001</v>
      </c>
      <c r="H1687">
        <v>53.853771000000002</v>
      </c>
      <c r="I1687">
        <v>7.8612109999999999</v>
      </c>
    </row>
    <row r="1688" spans="1:9" x14ac:dyDescent="0.25">
      <c r="A1688">
        <v>1687</v>
      </c>
      <c r="D1688">
        <v>70.510204000000002</v>
      </c>
      <c r="E1688">
        <v>8.4430610000000001</v>
      </c>
      <c r="H1688">
        <v>53.853771000000002</v>
      </c>
      <c r="I1688">
        <v>7.8612109999999999</v>
      </c>
    </row>
    <row r="1689" spans="1:9" x14ac:dyDescent="0.25">
      <c r="A1689">
        <v>1688</v>
      </c>
      <c r="D1689">
        <v>70.510204000000002</v>
      </c>
      <c r="E1689">
        <v>8.4430610000000001</v>
      </c>
      <c r="H1689">
        <v>53.853771000000002</v>
      </c>
      <c r="I1689">
        <v>7.8612109999999999</v>
      </c>
    </row>
    <row r="1690" spans="1:9" x14ac:dyDescent="0.25">
      <c r="A1690">
        <v>1689</v>
      </c>
      <c r="D1690">
        <v>70.510204000000002</v>
      </c>
      <c r="E1690">
        <v>8.4430610000000001</v>
      </c>
      <c r="H1690">
        <v>53.853771000000002</v>
      </c>
      <c r="I1690">
        <v>7.8612109999999999</v>
      </c>
    </row>
    <row r="1691" spans="1:9" x14ac:dyDescent="0.25">
      <c r="A1691">
        <v>1690</v>
      </c>
      <c r="D1691">
        <v>70.510204000000002</v>
      </c>
      <c r="E1691">
        <v>8.4430610000000001</v>
      </c>
      <c r="H1691">
        <v>53.853771000000002</v>
      </c>
      <c r="I1691">
        <v>7.8612109999999999</v>
      </c>
    </row>
    <row r="1692" spans="1:9" x14ac:dyDescent="0.25">
      <c r="A1692">
        <v>1691</v>
      </c>
      <c r="D1692">
        <v>70.510204000000002</v>
      </c>
      <c r="E1692">
        <v>8.4430610000000001</v>
      </c>
      <c r="F1692">
        <v>62.327194000000006</v>
      </c>
      <c r="G1692">
        <v>9.6052079999999993</v>
      </c>
      <c r="H1692">
        <v>53.853771000000002</v>
      </c>
      <c r="I1692">
        <v>7.8612109999999999</v>
      </c>
    </row>
    <row r="1693" spans="1:9" x14ac:dyDescent="0.25">
      <c r="A1693">
        <v>1692</v>
      </c>
      <c r="D1693">
        <v>70.510204000000002</v>
      </c>
      <c r="E1693">
        <v>8.4430610000000001</v>
      </c>
      <c r="F1693">
        <v>62.432017999999999</v>
      </c>
      <c r="G1693">
        <v>9.6752970000000005</v>
      </c>
    </row>
    <row r="1694" spans="1:9" x14ac:dyDescent="0.25">
      <c r="A1694">
        <v>1693</v>
      </c>
      <c r="D1694">
        <v>70.510204000000002</v>
      </c>
      <c r="E1694">
        <v>8.4430610000000001</v>
      </c>
      <c r="F1694">
        <v>62.432017999999999</v>
      </c>
      <c r="G1694">
        <v>9.6752970000000005</v>
      </c>
    </row>
    <row r="1695" spans="1:9" x14ac:dyDescent="0.25">
      <c r="A1695">
        <v>1694</v>
      </c>
      <c r="B1695">
        <v>76.610612000000003</v>
      </c>
      <c r="C1695">
        <v>10.665816</v>
      </c>
      <c r="D1695">
        <v>70.421683000000002</v>
      </c>
      <c r="E1695">
        <v>8.422091</v>
      </c>
      <c r="F1695">
        <v>62.432017999999999</v>
      </c>
      <c r="G1695">
        <v>9.6752970000000005</v>
      </c>
    </row>
    <row r="1696" spans="1:9" x14ac:dyDescent="0.25">
      <c r="A1696">
        <v>1695</v>
      </c>
      <c r="B1696">
        <v>76.739796000000013</v>
      </c>
      <c r="C1696">
        <v>10.664898000000001</v>
      </c>
      <c r="D1696">
        <v>70.421683000000002</v>
      </c>
      <c r="E1696">
        <v>8.422091</v>
      </c>
      <c r="F1696">
        <v>62.432017999999999</v>
      </c>
      <c r="G1696">
        <v>9.6752970000000005</v>
      </c>
    </row>
    <row r="1697" spans="1:9" x14ac:dyDescent="0.25">
      <c r="A1697">
        <v>1696</v>
      </c>
      <c r="B1697">
        <v>76.739796000000013</v>
      </c>
      <c r="C1697">
        <v>10.664898000000001</v>
      </c>
      <c r="F1697">
        <v>62.432017999999999</v>
      </c>
      <c r="G1697">
        <v>9.6752970000000005</v>
      </c>
    </row>
    <row r="1698" spans="1:9" x14ac:dyDescent="0.25">
      <c r="A1698">
        <v>1697</v>
      </c>
      <c r="B1698">
        <v>76.739796000000013</v>
      </c>
      <c r="C1698">
        <v>10.664898000000001</v>
      </c>
      <c r="F1698">
        <v>62.432017999999999</v>
      </c>
      <c r="G1698">
        <v>9.6752970000000005</v>
      </c>
    </row>
    <row r="1699" spans="1:9" x14ac:dyDescent="0.25">
      <c r="A1699">
        <v>1698</v>
      </c>
      <c r="B1699">
        <v>76.739796000000013</v>
      </c>
      <c r="C1699">
        <v>10.664898000000001</v>
      </c>
      <c r="F1699">
        <v>62.432017999999999</v>
      </c>
      <c r="G1699">
        <v>9.6752970000000005</v>
      </c>
    </row>
    <row r="1700" spans="1:9" x14ac:dyDescent="0.25">
      <c r="A1700">
        <v>1699</v>
      </c>
      <c r="B1700">
        <v>76.739796000000013</v>
      </c>
      <c r="C1700">
        <v>10.664898000000001</v>
      </c>
      <c r="F1700">
        <v>62.432017999999999</v>
      </c>
      <c r="G1700">
        <v>9.6752970000000005</v>
      </c>
    </row>
    <row r="1701" spans="1:9" x14ac:dyDescent="0.25">
      <c r="A1701">
        <v>1700</v>
      </c>
      <c r="B1701">
        <v>76.739796000000013</v>
      </c>
      <c r="C1701">
        <v>10.664898000000001</v>
      </c>
      <c r="F1701">
        <v>62.432017999999999</v>
      </c>
      <c r="G1701">
        <v>9.6752970000000005</v>
      </c>
    </row>
    <row r="1702" spans="1:9" x14ac:dyDescent="0.25">
      <c r="A1702">
        <v>1701</v>
      </c>
      <c r="B1702">
        <v>76.739796000000013</v>
      </c>
      <c r="C1702">
        <v>10.664898000000001</v>
      </c>
      <c r="F1702">
        <v>62.432017999999999</v>
      </c>
      <c r="G1702">
        <v>9.6752970000000005</v>
      </c>
    </row>
    <row r="1703" spans="1:9" x14ac:dyDescent="0.25">
      <c r="A1703">
        <v>1702</v>
      </c>
      <c r="B1703">
        <v>76.739796000000013</v>
      </c>
      <c r="C1703">
        <v>10.664898000000001</v>
      </c>
      <c r="F1703">
        <v>62.432017999999999</v>
      </c>
      <c r="G1703">
        <v>9.6752970000000005</v>
      </c>
    </row>
    <row r="1704" spans="1:9" x14ac:dyDescent="0.25">
      <c r="A1704">
        <v>1703</v>
      </c>
      <c r="B1704">
        <v>76.739796000000013</v>
      </c>
      <c r="C1704">
        <v>10.664898000000001</v>
      </c>
      <c r="F1704">
        <v>62.432017999999999</v>
      </c>
      <c r="G1704">
        <v>9.6752970000000005</v>
      </c>
    </row>
    <row r="1705" spans="1:9" x14ac:dyDescent="0.25">
      <c r="A1705">
        <v>1704</v>
      </c>
      <c r="B1705">
        <v>76.739796000000013</v>
      </c>
      <c r="C1705">
        <v>10.664898000000001</v>
      </c>
      <c r="F1705">
        <v>62.432017999999999</v>
      </c>
      <c r="G1705">
        <v>9.6752970000000005</v>
      </c>
    </row>
    <row r="1706" spans="1:9" x14ac:dyDescent="0.25">
      <c r="A1706">
        <v>1705</v>
      </c>
      <c r="B1706">
        <v>76.739796000000013</v>
      </c>
      <c r="C1706">
        <v>10.664898000000001</v>
      </c>
      <c r="F1706">
        <v>62.432017999999999</v>
      </c>
      <c r="G1706">
        <v>9.6752970000000005</v>
      </c>
    </row>
    <row r="1707" spans="1:9" x14ac:dyDescent="0.25">
      <c r="A1707">
        <v>1706</v>
      </c>
      <c r="B1707">
        <v>76.739796000000013</v>
      </c>
      <c r="C1707">
        <v>10.664898000000001</v>
      </c>
      <c r="F1707">
        <v>62.327194000000006</v>
      </c>
      <c r="G1707">
        <v>9.6052079999999993</v>
      </c>
    </row>
    <row r="1708" spans="1:9" x14ac:dyDescent="0.25">
      <c r="A1708">
        <v>1707</v>
      </c>
      <c r="B1708">
        <v>76.739796000000013</v>
      </c>
      <c r="C1708">
        <v>10.664898000000001</v>
      </c>
      <c r="H1708">
        <v>72.438469000000012</v>
      </c>
      <c r="I1708">
        <v>8.4772449999999999</v>
      </c>
    </row>
    <row r="1709" spans="1:9" x14ac:dyDescent="0.25">
      <c r="A1709">
        <v>1708</v>
      </c>
      <c r="B1709">
        <v>76.739796000000013</v>
      </c>
      <c r="C1709">
        <v>10.664898000000001</v>
      </c>
      <c r="H1709">
        <v>72.636173000000014</v>
      </c>
      <c r="I1709">
        <v>8.2949490000000008</v>
      </c>
    </row>
    <row r="1710" spans="1:9" x14ac:dyDescent="0.25">
      <c r="A1710">
        <v>1709</v>
      </c>
      <c r="B1710">
        <v>76.739796000000013</v>
      </c>
      <c r="C1710">
        <v>10.664898000000001</v>
      </c>
      <c r="H1710">
        <v>72.636173000000014</v>
      </c>
      <c r="I1710">
        <v>8.2949490000000008</v>
      </c>
    </row>
    <row r="1711" spans="1:9" x14ac:dyDescent="0.25">
      <c r="A1711">
        <v>1710</v>
      </c>
      <c r="B1711">
        <v>76.610612000000003</v>
      </c>
      <c r="C1711">
        <v>10.665816</v>
      </c>
      <c r="D1711">
        <v>83.957245</v>
      </c>
      <c r="E1711">
        <v>8.6509699999999992</v>
      </c>
      <c r="H1711">
        <v>72.636173000000014</v>
      </c>
      <c r="I1711">
        <v>8.2949490000000008</v>
      </c>
    </row>
    <row r="1712" spans="1:9" x14ac:dyDescent="0.25">
      <c r="A1712">
        <v>1711</v>
      </c>
      <c r="D1712">
        <v>84.106480000000005</v>
      </c>
      <c r="E1712">
        <v>8.5911729999999995</v>
      </c>
      <c r="H1712">
        <v>72.636173000000014</v>
      </c>
      <c r="I1712">
        <v>8.2949490000000008</v>
      </c>
    </row>
    <row r="1713" spans="1:9" x14ac:dyDescent="0.25">
      <c r="A1713">
        <v>1712</v>
      </c>
      <c r="D1713">
        <v>84.106480000000005</v>
      </c>
      <c r="E1713">
        <v>8.5911729999999995</v>
      </c>
      <c r="H1713">
        <v>72.636173000000014</v>
      </c>
      <c r="I1713">
        <v>8.2949490000000008</v>
      </c>
    </row>
    <row r="1714" spans="1:9" x14ac:dyDescent="0.25">
      <c r="A1714">
        <v>1713</v>
      </c>
      <c r="D1714">
        <v>84.106480000000005</v>
      </c>
      <c r="E1714">
        <v>8.5911729999999995</v>
      </c>
      <c r="H1714">
        <v>72.636173000000014</v>
      </c>
      <c r="I1714">
        <v>8.2949490000000008</v>
      </c>
    </row>
    <row r="1715" spans="1:9" x14ac:dyDescent="0.25">
      <c r="A1715">
        <v>1714</v>
      </c>
      <c r="D1715">
        <v>84.106480000000005</v>
      </c>
      <c r="E1715">
        <v>8.5911729999999995</v>
      </c>
      <c r="H1715">
        <v>72.636173000000014</v>
      </c>
      <c r="I1715">
        <v>8.2949490000000008</v>
      </c>
    </row>
    <row r="1716" spans="1:9" x14ac:dyDescent="0.25">
      <c r="A1716">
        <v>1715</v>
      </c>
      <c r="D1716">
        <v>84.106480000000005</v>
      </c>
      <c r="E1716">
        <v>8.5911729999999995</v>
      </c>
      <c r="H1716">
        <v>72.636173000000014</v>
      </c>
      <c r="I1716">
        <v>8.2949490000000008</v>
      </c>
    </row>
    <row r="1717" spans="1:9" x14ac:dyDescent="0.25">
      <c r="A1717">
        <v>1716</v>
      </c>
      <c r="D1717">
        <v>84.106480000000005</v>
      </c>
      <c r="E1717">
        <v>8.5911729999999995</v>
      </c>
      <c r="H1717">
        <v>72.636173000000014</v>
      </c>
      <c r="I1717">
        <v>8.2949490000000008</v>
      </c>
    </row>
    <row r="1718" spans="1:9" x14ac:dyDescent="0.25">
      <c r="A1718">
        <v>1717</v>
      </c>
      <c r="D1718">
        <v>84.106480000000005</v>
      </c>
      <c r="E1718">
        <v>8.5911729999999995</v>
      </c>
      <c r="H1718">
        <v>72.636173000000014</v>
      </c>
      <c r="I1718">
        <v>8.2949490000000008</v>
      </c>
    </row>
    <row r="1719" spans="1:9" x14ac:dyDescent="0.25">
      <c r="A1719">
        <v>1718</v>
      </c>
      <c r="D1719">
        <v>84.106480000000005</v>
      </c>
      <c r="E1719">
        <v>8.5911729999999995</v>
      </c>
      <c r="H1719">
        <v>72.636173000000014</v>
      </c>
      <c r="I1719">
        <v>8.2949490000000008</v>
      </c>
    </row>
    <row r="1720" spans="1:9" x14ac:dyDescent="0.25">
      <c r="A1720">
        <v>1719</v>
      </c>
      <c r="D1720">
        <v>84.106480000000005</v>
      </c>
      <c r="E1720">
        <v>8.5911729999999995</v>
      </c>
      <c r="H1720">
        <v>72.636173000000014</v>
      </c>
      <c r="I1720">
        <v>8.2949490000000008</v>
      </c>
    </row>
    <row r="1721" spans="1:9" x14ac:dyDescent="0.25">
      <c r="A1721">
        <v>1720</v>
      </c>
      <c r="D1721">
        <v>84.106480000000005</v>
      </c>
      <c r="E1721">
        <v>8.5911729999999995</v>
      </c>
      <c r="H1721">
        <v>72.636173000000014</v>
      </c>
      <c r="I1721">
        <v>8.2949490000000008</v>
      </c>
    </row>
    <row r="1722" spans="1:9" x14ac:dyDescent="0.25">
      <c r="A1722">
        <v>1721</v>
      </c>
      <c r="D1722">
        <v>84.106480000000005</v>
      </c>
      <c r="E1722">
        <v>8.5911729999999995</v>
      </c>
      <c r="H1722">
        <v>72.636173000000014</v>
      </c>
      <c r="I1722">
        <v>8.2949490000000008</v>
      </c>
    </row>
    <row r="1723" spans="1:9" x14ac:dyDescent="0.25">
      <c r="A1723">
        <v>1722</v>
      </c>
      <c r="D1723">
        <v>84.106480000000005</v>
      </c>
      <c r="E1723">
        <v>8.5911729999999995</v>
      </c>
      <c r="F1723">
        <v>78.621735000000001</v>
      </c>
      <c r="G1723">
        <v>10.495969000000001</v>
      </c>
      <c r="H1723">
        <v>72.636173000000014</v>
      </c>
      <c r="I1723">
        <v>8.2949490000000008</v>
      </c>
    </row>
    <row r="1724" spans="1:9" x14ac:dyDescent="0.25">
      <c r="A1724">
        <v>1723</v>
      </c>
      <c r="D1724">
        <v>84.106480000000005</v>
      </c>
      <c r="E1724">
        <v>8.5911729999999995</v>
      </c>
      <c r="F1724">
        <v>78.865766000000008</v>
      </c>
      <c r="G1724">
        <v>10.516786</v>
      </c>
      <c r="H1724">
        <v>72.636173000000014</v>
      </c>
      <c r="I1724">
        <v>8.2949490000000008</v>
      </c>
    </row>
    <row r="1725" spans="1:9" x14ac:dyDescent="0.25">
      <c r="A1725">
        <v>1724</v>
      </c>
      <c r="D1725">
        <v>83.957245</v>
      </c>
      <c r="E1725">
        <v>8.6509699999999992</v>
      </c>
      <c r="F1725">
        <v>78.865766000000008</v>
      </c>
      <c r="G1725">
        <v>10.516786</v>
      </c>
      <c r="H1725">
        <v>72.438469000000012</v>
      </c>
      <c r="I1725">
        <v>8.4772449999999999</v>
      </c>
    </row>
    <row r="1726" spans="1:9" x14ac:dyDescent="0.25">
      <c r="A1726">
        <v>1725</v>
      </c>
      <c r="B1726">
        <v>92.743725000000012</v>
      </c>
      <c r="C1726">
        <v>10.241122000000001</v>
      </c>
      <c r="F1726">
        <v>78.865766000000008</v>
      </c>
      <c r="G1726">
        <v>10.516786</v>
      </c>
    </row>
    <row r="1727" spans="1:9" x14ac:dyDescent="0.25">
      <c r="A1727">
        <v>1726</v>
      </c>
      <c r="B1727">
        <v>92.709236000000004</v>
      </c>
      <c r="C1727">
        <v>10.269897</v>
      </c>
      <c r="F1727">
        <v>78.865766000000008</v>
      </c>
      <c r="G1727">
        <v>10.516786</v>
      </c>
    </row>
    <row r="1728" spans="1:9" x14ac:dyDescent="0.25">
      <c r="A1728">
        <v>1727</v>
      </c>
      <c r="B1728">
        <v>92.709236000000004</v>
      </c>
      <c r="C1728">
        <v>10.269897</v>
      </c>
      <c r="F1728">
        <v>78.865766000000008</v>
      </c>
      <c r="G1728">
        <v>10.516786</v>
      </c>
    </row>
    <row r="1729" spans="1:9" x14ac:dyDescent="0.25">
      <c r="A1729">
        <v>1728</v>
      </c>
      <c r="B1729">
        <v>92.709236000000004</v>
      </c>
      <c r="C1729">
        <v>10.269897</v>
      </c>
      <c r="F1729">
        <v>78.865766000000008</v>
      </c>
      <c r="G1729">
        <v>10.516786</v>
      </c>
    </row>
    <row r="1730" spans="1:9" x14ac:dyDescent="0.25">
      <c r="A1730">
        <v>1729</v>
      </c>
      <c r="B1730">
        <v>92.709236000000004</v>
      </c>
      <c r="C1730">
        <v>10.269897</v>
      </c>
      <c r="F1730">
        <v>78.865766000000008</v>
      </c>
      <c r="G1730">
        <v>10.516786</v>
      </c>
    </row>
    <row r="1731" spans="1:9" x14ac:dyDescent="0.25">
      <c r="A1731">
        <v>1730</v>
      </c>
      <c r="B1731">
        <v>92.709236000000004</v>
      </c>
      <c r="C1731">
        <v>10.269897</v>
      </c>
      <c r="F1731">
        <v>78.865766000000008</v>
      </c>
      <c r="G1731">
        <v>10.516786</v>
      </c>
    </row>
    <row r="1732" spans="1:9" x14ac:dyDescent="0.25">
      <c r="A1732">
        <v>1731</v>
      </c>
      <c r="B1732">
        <v>92.709236000000004</v>
      </c>
      <c r="C1732">
        <v>10.269897</v>
      </c>
      <c r="F1732">
        <v>78.865766000000008</v>
      </c>
      <c r="G1732">
        <v>10.516786</v>
      </c>
    </row>
    <row r="1733" spans="1:9" x14ac:dyDescent="0.25">
      <c r="A1733">
        <v>1732</v>
      </c>
      <c r="B1733">
        <v>92.709236000000004</v>
      </c>
      <c r="C1733">
        <v>10.269897</v>
      </c>
      <c r="F1733">
        <v>78.865766000000008</v>
      </c>
      <c r="G1733">
        <v>10.516786</v>
      </c>
    </row>
    <row r="1734" spans="1:9" x14ac:dyDescent="0.25">
      <c r="A1734">
        <v>1733</v>
      </c>
      <c r="B1734">
        <v>92.709236000000004</v>
      </c>
      <c r="C1734">
        <v>10.269897</v>
      </c>
      <c r="F1734">
        <v>78.865766000000008</v>
      </c>
      <c r="G1734">
        <v>10.516786</v>
      </c>
    </row>
    <row r="1735" spans="1:9" x14ac:dyDescent="0.25">
      <c r="A1735">
        <v>1734</v>
      </c>
      <c r="B1735">
        <v>92.709236000000004</v>
      </c>
      <c r="C1735">
        <v>10.269897</v>
      </c>
      <c r="F1735">
        <v>78.865766000000008</v>
      </c>
      <c r="G1735">
        <v>10.516786</v>
      </c>
    </row>
    <row r="1736" spans="1:9" x14ac:dyDescent="0.25">
      <c r="A1736">
        <v>1735</v>
      </c>
      <c r="B1736">
        <v>92.709236000000004</v>
      </c>
      <c r="C1736">
        <v>10.269897</v>
      </c>
      <c r="F1736">
        <v>78.865766000000008</v>
      </c>
      <c r="G1736">
        <v>10.516786</v>
      </c>
    </row>
    <row r="1737" spans="1:9" x14ac:dyDescent="0.25">
      <c r="A1737">
        <v>1736</v>
      </c>
      <c r="B1737">
        <v>92.709236000000004</v>
      </c>
      <c r="C1737">
        <v>10.269897</v>
      </c>
      <c r="F1737">
        <v>78.865766000000008</v>
      </c>
      <c r="G1737">
        <v>10.516786</v>
      </c>
    </row>
    <row r="1738" spans="1:9" x14ac:dyDescent="0.25">
      <c r="A1738">
        <v>1737</v>
      </c>
      <c r="B1738">
        <v>92.709236000000004</v>
      </c>
      <c r="C1738">
        <v>10.269897</v>
      </c>
      <c r="F1738">
        <v>78.621735000000001</v>
      </c>
      <c r="G1738">
        <v>10.495969000000001</v>
      </c>
      <c r="H1738">
        <v>87.094797000000014</v>
      </c>
      <c r="I1738">
        <v>8.3451020000000007</v>
      </c>
    </row>
    <row r="1739" spans="1:9" x14ac:dyDescent="0.25">
      <c r="A1739">
        <v>1738</v>
      </c>
      <c r="B1739">
        <v>92.709236000000004</v>
      </c>
      <c r="C1739">
        <v>10.269897</v>
      </c>
      <c r="D1739">
        <v>100.94112200000001</v>
      </c>
      <c r="E1739">
        <v>8.1374490000000002</v>
      </c>
      <c r="H1739">
        <v>87.270716000000007</v>
      </c>
      <c r="I1739">
        <v>8.2455619999999996</v>
      </c>
    </row>
    <row r="1740" spans="1:9" x14ac:dyDescent="0.25">
      <c r="A1740">
        <v>1739</v>
      </c>
      <c r="B1740">
        <v>92.709236000000004</v>
      </c>
      <c r="C1740">
        <v>10.269897</v>
      </c>
      <c r="D1740">
        <v>100.965868</v>
      </c>
      <c r="E1740">
        <v>8.0974489999999992</v>
      </c>
      <c r="H1740">
        <v>87.270716000000007</v>
      </c>
      <c r="I1740">
        <v>8.2455619999999996</v>
      </c>
    </row>
    <row r="1741" spans="1:9" x14ac:dyDescent="0.25">
      <c r="A1741">
        <v>1740</v>
      </c>
      <c r="B1741">
        <v>92.743725000000012</v>
      </c>
      <c r="C1741">
        <v>10.241122000000001</v>
      </c>
      <c r="D1741">
        <v>100.965868</v>
      </c>
      <c r="E1741">
        <v>8.0974489999999992</v>
      </c>
      <c r="H1741">
        <v>87.270716000000007</v>
      </c>
      <c r="I1741">
        <v>8.2455619999999996</v>
      </c>
    </row>
    <row r="1742" spans="1:9" x14ac:dyDescent="0.25">
      <c r="A1742">
        <v>1741</v>
      </c>
      <c r="D1742">
        <v>100.965868</v>
      </c>
      <c r="E1742">
        <v>8.0974489999999992</v>
      </c>
      <c r="H1742">
        <v>87.270716000000007</v>
      </c>
      <c r="I1742">
        <v>8.2455619999999996</v>
      </c>
    </row>
    <row r="1743" spans="1:9" x14ac:dyDescent="0.25">
      <c r="A1743">
        <v>1742</v>
      </c>
      <c r="D1743">
        <v>100.965868</v>
      </c>
      <c r="E1743">
        <v>8.0974489999999992</v>
      </c>
      <c r="H1743">
        <v>87.270716000000007</v>
      </c>
      <c r="I1743">
        <v>8.2455619999999996</v>
      </c>
    </row>
    <row r="1744" spans="1:9" x14ac:dyDescent="0.25">
      <c r="A1744">
        <v>1743</v>
      </c>
      <c r="D1744">
        <v>100.965868</v>
      </c>
      <c r="E1744">
        <v>8.0974489999999992</v>
      </c>
      <c r="H1744">
        <v>87.270716000000007</v>
      </c>
      <c r="I1744">
        <v>8.2455619999999996</v>
      </c>
    </row>
    <row r="1745" spans="1:9" x14ac:dyDescent="0.25">
      <c r="A1745">
        <v>1744</v>
      </c>
      <c r="D1745">
        <v>100.965868</v>
      </c>
      <c r="E1745">
        <v>8.0974489999999992</v>
      </c>
      <c r="H1745">
        <v>87.270716000000007</v>
      </c>
      <c r="I1745">
        <v>8.2455619999999996</v>
      </c>
    </row>
    <row r="1746" spans="1:9" x14ac:dyDescent="0.25">
      <c r="A1746">
        <v>1745</v>
      </c>
      <c r="D1746">
        <v>100.965868</v>
      </c>
      <c r="E1746">
        <v>8.0974489999999992</v>
      </c>
      <c r="H1746">
        <v>87.270716000000007</v>
      </c>
      <c r="I1746">
        <v>8.2455619999999996</v>
      </c>
    </row>
    <row r="1747" spans="1:9" x14ac:dyDescent="0.25">
      <c r="A1747">
        <v>1746</v>
      </c>
      <c r="D1747">
        <v>100.965868</v>
      </c>
      <c r="E1747">
        <v>8.0974489999999992</v>
      </c>
      <c r="H1747">
        <v>87.270716000000007</v>
      </c>
      <c r="I1747">
        <v>8.2455619999999996</v>
      </c>
    </row>
    <row r="1748" spans="1:9" x14ac:dyDescent="0.25">
      <c r="A1748">
        <v>1747</v>
      </c>
      <c r="D1748">
        <v>100.965868</v>
      </c>
      <c r="E1748">
        <v>8.0974489999999992</v>
      </c>
      <c r="H1748">
        <v>87.270716000000007</v>
      </c>
      <c r="I1748">
        <v>8.2455619999999996</v>
      </c>
    </row>
    <row r="1749" spans="1:9" x14ac:dyDescent="0.25">
      <c r="A1749">
        <v>1748</v>
      </c>
      <c r="D1749">
        <v>100.965868</v>
      </c>
      <c r="E1749">
        <v>8.0974489999999992</v>
      </c>
      <c r="H1749">
        <v>87.270716000000007</v>
      </c>
      <c r="I1749">
        <v>8.2455619999999996</v>
      </c>
    </row>
    <row r="1750" spans="1:9" x14ac:dyDescent="0.25">
      <c r="A1750">
        <v>1749</v>
      </c>
      <c r="D1750">
        <v>100.965868</v>
      </c>
      <c r="E1750">
        <v>8.0974489999999992</v>
      </c>
      <c r="H1750">
        <v>87.270716000000007</v>
      </c>
      <c r="I1750">
        <v>8.2455619999999996</v>
      </c>
    </row>
    <row r="1751" spans="1:9" x14ac:dyDescent="0.25">
      <c r="A1751">
        <v>1750</v>
      </c>
      <c r="D1751">
        <v>100.965868</v>
      </c>
      <c r="E1751">
        <v>8.0974489999999992</v>
      </c>
      <c r="H1751">
        <v>87.270716000000007</v>
      </c>
      <c r="I1751">
        <v>8.2455619999999996</v>
      </c>
    </row>
    <row r="1752" spans="1:9" x14ac:dyDescent="0.25">
      <c r="A1752">
        <v>1751</v>
      </c>
      <c r="D1752">
        <v>100.965868</v>
      </c>
      <c r="E1752">
        <v>8.0974489999999992</v>
      </c>
      <c r="H1752">
        <v>87.270716000000007</v>
      </c>
      <c r="I1752">
        <v>8.2455619999999996</v>
      </c>
    </row>
    <row r="1753" spans="1:9" x14ac:dyDescent="0.25">
      <c r="A1753">
        <v>1752</v>
      </c>
      <c r="D1753">
        <v>100.965868</v>
      </c>
      <c r="E1753">
        <v>8.0974489999999992</v>
      </c>
      <c r="H1753">
        <v>87.270716000000007</v>
      </c>
      <c r="I1753">
        <v>8.2455619999999996</v>
      </c>
    </row>
    <row r="1754" spans="1:9" x14ac:dyDescent="0.25">
      <c r="A1754">
        <v>1753</v>
      </c>
      <c r="D1754">
        <v>100.94112200000001</v>
      </c>
      <c r="E1754">
        <v>8.1374490000000002</v>
      </c>
      <c r="F1754">
        <v>96.297296000000017</v>
      </c>
      <c r="G1754">
        <v>9.8288270000000004</v>
      </c>
      <c r="H1754">
        <v>87.094797000000014</v>
      </c>
      <c r="I1754">
        <v>8.3451020000000007</v>
      </c>
    </row>
    <row r="1755" spans="1:9" x14ac:dyDescent="0.25">
      <c r="A1755">
        <v>1754</v>
      </c>
      <c r="B1755">
        <v>110.97250200000001</v>
      </c>
      <c r="C1755">
        <v>9.3908679999999993</v>
      </c>
      <c r="D1755">
        <v>100.94112200000001</v>
      </c>
      <c r="E1755">
        <v>8.1374490000000002</v>
      </c>
      <c r="F1755">
        <v>96.41729500000001</v>
      </c>
      <c r="G1755">
        <v>9.9242860000000004</v>
      </c>
      <c r="H1755">
        <v>87.094797000000014</v>
      </c>
      <c r="I1755">
        <v>8.3451020000000007</v>
      </c>
    </row>
    <row r="1756" spans="1:9" x14ac:dyDescent="0.25">
      <c r="A1756">
        <v>1755</v>
      </c>
      <c r="B1756">
        <v>111.00240100000001</v>
      </c>
      <c r="C1756">
        <v>9.3317859999999992</v>
      </c>
      <c r="F1756">
        <v>96.41729500000001</v>
      </c>
      <c r="G1756">
        <v>9.9242860000000004</v>
      </c>
    </row>
    <row r="1757" spans="1:9" x14ac:dyDescent="0.25">
      <c r="A1757">
        <v>1756</v>
      </c>
      <c r="B1757">
        <v>111.00240100000001</v>
      </c>
      <c r="C1757">
        <v>9.3317859999999992</v>
      </c>
      <c r="F1757">
        <v>96.41729500000001</v>
      </c>
      <c r="G1757">
        <v>9.9242860000000004</v>
      </c>
    </row>
    <row r="1758" spans="1:9" x14ac:dyDescent="0.25">
      <c r="A1758">
        <v>1757</v>
      </c>
      <c r="B1758">
        <v>111.00240100000001</v>
      </c>
      <c r="C1758">
        <v>9.3317859999999992</v>
      </c>
      <c r="F1758">
        <v>96.41729500000001</v>
      </c>
      <c r="G1758">
        <v>9.9242860000000004</v>
      </c>
    </row>
    <row r="1759" spans="1:9" x14ac:dyDescent="0.25">
      <c r="A1759">
        <v>1758</v>
      </c>
      <c r="B1759">
        <v>111.00240100000001</v>
      </c>
      <c r="C1759">
        <v>9.3317859999999992</v>
      </c>
      <c r="F1759">
        <v>96.41729500000001</v>
      </c>
      <c r="G1759">
        <v>9.9242860000000004</v>
      </c>
    </row>
    <row r="1760" spans="1:9" x14ac:dyDescent="0.25">
      <c r="A1760">
        <v>1759</v>
      </c>
      <c r="B1760">
        <v>111.00240100000001</v>
      </c>
      <c r="C1760">
        <v>9.3317859999999992</v>
      </c>
      <c r="F1760">
        <v>96.41729500000001</v>
      </c>
      <c r="G1760">
        <v>9.9242860000000004</v>
      </c>
    </row>
    <row r="1761" spans="1:9" x14ac:dyDescent="0.25">
      <c r="A1761">
        <v>1760</v>
      </c>
      <c r="B1761">
        <v>111.00240100000001</v>
      </c>
      <c r="C1761">
        <v>9.3317859999999992</v>
      </c>
      <c r="F1761">
        <v>96.41729500000001</v>
      </c>
      <c r="G1761">
        <v>9.9242860000000004</v>
      </c>
    </row>
    <row r="1762" spans="1:9" x14ac:dyDescent="0.25">
      <c r="A1762">
        <v>1761</v>
      </c>
      <c r="B1762">
        <v>111.00240100000001</v>
      </c>
      <c r="C1762">
        <v>9.3317859999999992</v>
      </c>
      <c r="F1762">
        <v>96.41729500000001</v>
      </c>
      <c r="G1762">
        <v>9.9242860000000004</v>
      </c>
    </row>
    <row r="1763" spans="1:9" x14ac:dyDescent="0.25">
      <c r="A1763">
        <v>1762</v>
      </c>
      <c r="B1763">
        <v>111.00240100000001</v>
      </c>
      <c r="C1763">
        <v>9.3317859999999992</v>
      </c>
      <c r="F1763">
        <v>96.41729500000001</v>
      </c>
      <c r="G1763">
        <v>9.9242860000000004</v>
      </c>
    </row>
    <row r="1764" spans="1:9" x14ac:dyDescent="0.25">
      <c r="A1764">
        <v>1763</v>
      </c>
      <c r="B1764">
        <v>111.00240100000001</v>
      </c>
      <c r="C1764">
        <v>9.3317859999999992</v>
      </c>
      <c r="F1764">
        <v>96.41729500000001</v>
      </c>
      <c r="G1764">
        <v>9.9242860000000004</v>
      </c>
    </row>
    <row r="1765" spans="1:9" x14ac:dyDescent="0.25">
      <c r="A1765">
        <v>1764</v>
      </c>
      <c r="B1765">
        <v>111.00240100000001</v>
      </c>
      <c r="C1765">
        <v>9.3317859999999992</v>
      </c>
      <c r="F1765">
        <v>96.41729500000001</v>
      </c>
      <c r="G1765">
        <v>9.9242860000000004</v>
      </c>
    </row>
    <row r="1766" spans="1:9" x14ac:dyDescent="0.25">
      <c r="A1766">
        <v>1765</v>
      </c>
      <c r="B1766">
        <v>111.00240100000001</v>
      </c>
      <c r="C1766">
        <v>9.3317859999999992</v>
      </c>
      <c r="F1766">
        <v>96.41729500000001</v>
      </c>
      <c r="G1766">
        <v>9.9242860000000004</v>
      </c>
    </row>
    <row r="1767" spans="1:9" x14ac:dyDescent="0.25">
      <c r="A1767">
        <v>1766</v>
      </c>
      <c r="B1767">
        <v>111.00240100000001</v>
      </c>
      <c r="C1767">
        <v>9.3317859999999992</v>
      </c>
      <c r="F1767">
        <v>96.41729500000001</v>
      </c>
      <c r="G1767">
        <v>9.9242860000000004</v>
      </c>
    </row>
    <row r="1768" spans="1:9" x14ac:dyDescent="0.25">
      <c r="A1768">
        <v>1767</v>
      </c>
      <c r="B1768">
        <v>111.00240100000001</v>
      </c>
      <c r="C1768">
        <v>9.3317859999999992</v>
      </c>
      <c r="F1768">
        <v>96.41729500000001</v>
      </c>
      <c r="G1768">
        <v>9.9242860000000004</v>
      </c>
    </row>
    <row r="1769" spans="1:9" x14ac:dyDescent="0.25">
      <c r="A1769">
        <v>1768</v>
      </c>
      <c r="B1769">
        <v>111.00240100000001</v>
      </c>
      <c r="C1769">
        <v>9.3317859999999992</v>
      </c>
      <c r="D1769">
        <v>119.585104</v>
      </c>
      <c r="E1769">
        <v>7.7803060000000004</v>
      </c>
      <c r="F1769">
        <v>96.297296000000017</v>
      </c>
      <c r="G1769">
        <v>9.8288270000000004</v>
      </c>
    </row>
    <row r="1770" spans="1:9" x14ac:dyDescent="0.25">
      <c r="A1770">
        <v>1769</v>
      </c>
      <c r="B1770">
        <v>110.97250200000001</v>
      </c>
      <c r="C1770">
        <v>9.3908679999999993</v>
      </c>
      <c r="D1770">
        <v>119.555716</v>
      </c>
      <c r="E1770">
        <v>7.8011739999999996</v>
      </c>
      <c r="F1770">
        <v>96.297296000000017</v>
      </c>
      <c r="G1770">
        <v>9.8288270000000004</v>
      </c>
      <c r="H1770">
        <v>106.618368</v>
      </c>
      <c r="I1770">
        <v>6.9816839999999996</v>
      </c>
    </row>
    <row r="1771" spans="1:9" x14ac:dyDescent="0.25">
      <c r="A1771">
        <v>1770</v>
      </c>
      <c r="D1771">
        <v>119.555716</v>
      </c>
      <c r="E1771">
        <v>7.8011739999999996</v>
      </c>
      <c r="H1771">
        <v>106.60214400000001</v>
      </c>
      <c r="I1771">
        <v>6.9618370000000001</v>
      </c>
    </row>
    <row r="1772" spans="1:9" x14ac:dyDescent="0.25">
      <c r="A1772">
        <v>1771</v>
      </c>
      <c r="D1772">
        <v>119.555716</v>
      </c>
      <c r="E1772">
        <v>7.8011739999999996</v>
      </c>
      <c r="H1772">
        <v>106.60214400000001</v>
      </c>
      <c r="I1772">
        <v>6.9618370000000001</v>
      </c>
    </row>
    <row r="1773" spans="1:9" x14ac:dyDescent="0.25">
      <c r="A1773">
        <v>1772</v>
      </c>
      <c r="D1773">
        <v>119.555716</v>
      </c>
      <c r="E1773">
        <v>7.8011739999999996</v>
      </c>
      <c r="H1773">
        <v>106.60214400000001</v>
      </c>
      <c r="I1773">
        <v>6.9618370000000001</v>
      </c>
    </row>
    <row r="1774" spans="1:9" x14ac:dyDescent="0.25">
      <c r="A1774">
        <v>1773</v>
      </c>
      <c r="D1774">
        <v>119.555716</v>
      </c>
      <c r="E1774">
        <v>7.8011739999999996</v>
      </c>
      <c r="H1774">
        <v>106.60214400000001</v>
      </c>
      <c r="I1774">
        <v>6.9618370000000001</v>
      </c>
    </row>
    <row r="1775" spans="1:9" x14ac:dyDescent="0.25">
      <c r="A1775">
        <v>1774</v>
      </c>
      <c r="D1775">
        <v>119.555716</v>
      </c>
      <c r="E1775">
        <v>7.8011739999999996</v>
      </c>
      <c r="H1775">
        <v>106.60214400000001</v>
      </c>
      <c r="I1775">
        <v>6.9618370000000001</v>
      </c>
    </row>
    <row r="1776" spans="1:9" x14ac:dyDescent="0.25">
      <c r="A1776">
        <v>1775</v>
      </c>
      <c r="D1776">
        <v>119.555716</v>
      </c>
      <c r="E1776">
        <v>7.8011739999999996</v>
      </c>
      <c r="H1776">
        <v>106.60214400000001</v>
      </c>
      <c r="I1776">
        <v>6.9618370000000001</v>
      </c>
    </row>
    <row r="1777" spans="1:9" x14ac:dyDescent="0.25">
      <c r="A1777">
        <v>1776</v>
      </c>
      <c r="D1777">
        <v>119.555716</v>
      </c>
      <c r="E1777">
        <v>7.8011739999999996</v>
      </c>
      <c r="H1777">
        <v>106.60214400000001</v>
      </c>
      <c r="I1777">
        <v>6.9618370000000001</v>
      </c>
    </row>
    <row r="1778" spans="1:9" x14ac:dyDescent="0.25">
      <c r="A1778">
        <v>1777</v>
      </c>
      <c r="D1778">
        <v>119.555716</v>
      </c>
      <c r="E1778">
        <v>7.8011739999999996</v>
      </c>
      <c r="H1778">
        <v>106.60214400000001</v>
      </c>
      <c r="I1778">
        <v>6.9618370000000001</v>
      </c>
    </row>
    <row r="1779" spans="1:9" x14ac:dyDescent="0.25">
      <c r="A1779">
        <v>1778</v>
      </c>
      <c r="D1779">
        <v>119.555716</v>
      </c>
      <c r="E1779">
        <v>7.8011739999999996</v>
      </c>
      <c r="H1779">
        <v>106.60214400000001</v>
      </c>
      <c r="I1779">
        <v>6.9618370000000001</v>
      </c>
    </row>
    <row r="1780" spans="1:9" x14ac:dyDescent="0.25">
      <c r="A1780">
        <v>1779</v>
      </c>
      <c r="D1780">
        <v>119.555716</v>
      </c>
      <c r="E1780">
        <v>7.8011739999999996</v>
      </c>
      <c r="H1780">
        <v>106.60214400000001</v>
      </c>
      <c r="I1780">
        <v>6.9618370000000001</v>
      </c>
    </row>
    <row r="1781" spans="1:9" x14ac:dyDescent="0.25">
      <c r="A1781">
        <v>1780</v>
      </c>
      <c r="D1781">
        <v>119.555716</v>
      </c>
      <c r="E1781">
        <v>7.8011739999999996</v>
      </c>
      <c r="H1781">
        <v>106.60214400000001</v>
      </c>
      <c r="I1781">
        <v>6.9618370000000001</v>
      </c>
    </row>
    <row r="1782" spans="1:9" x14ac:dyDescent="0.25">
      <c r="A1782">
        <v>1781</v>
      </c>
      <c r="D1782">
        <v>119.555716</v>
      </c>
      <c r="E1782">
        <v>7.8011739999999996</v>
      </c>
      <c r="H1782">
        <v>106.60214400000001</v>
      </c>
      <c r="I1782">
        <v>6.9618370000000001</v>
      </c>
    </row>
    <row r="1783" spans="1:9" x14ac:dyDescent="0.25">
      <c r="A1783">
        <v>1782</v>
      </c>
      <c r="B1783">
        <v>127.407656</v>
      </c>
      <c r="C1783">
        <v>9.8406629999999993</v>
      </c>
      <c r="D1783">
        <v>119.555716</v>
      </c>
      <c r="E1783">
        <v>7.8011739999999996</v>
      </c>
      <c r="H1783">
        <v>106.60214400000001</v>
      </c>
      <c r="I1783">
        <v>6.9618370000000001</v>
      </c>
    </row>
    <row r="1784" spans="1:9" x14ac:dyDescent="0.25">
      <c r="A1784">
        <v>1783</v>
      </c>
      <c r="B1784">
        <v>127.41684100000001</v>
      </c>
      <c r="C1784">
        <v>9.8255619999999997</v>
      </c>
      <c r="D1784">
        <v>119.585104</v>
      </c>
      <c r="E1784">
        <v>7.7803060000000004</v>
      </c>
      <c r="H1784">
        <v>106.60214400000001</v>
      </c>
      <c r="I1784">
        <v>6.9618370000000001</v>
      </c>
    </row>
    <row r="1785" spans="1:9" x14ac:dyDescent="0.25">
      <c r="A1785">
        <v>1784</v>
      </c>
      <c r="B1785">
        <v>127.41684100000001</v>
      </c>
      <c r="C1785">
        <v>9.8255619999999997</v>
      </c>
      <c r="H1785">
        <v>106.60214400000001</v>
      </c>
      <c r="I1785">
        <v>6.9618370000000001</v>
      </c>
    </row>
    <row r="1786" spans="1:9" x14ac:dyDescent="0.25">
      <c r="A1786">
        <v>1785</v>
      </c>
      <c r="B1786">
        <v>127.41684100000001</v>
      </c>
      <c r="C1786">
        <v>9.8255619999999997</v>
      </c>
      <c r="H1786">
        <v>106.60214400000001</v>
      </c>
      <c r="I1786">
        <v>6.9618370000000001</v>
      </c>
    </row>
    <row r="1787" spans="1:9" x14ac:dyDescent="0.25">
      <c r="A1787">
        <v>1786</v>
      </c>
      <c r="B1787">
        <v>127.41684100000001</v>
      </c>
      <c r="C1787">
        <v>9.8255619999999997</v>
      </c>
      <c r="F1787">
        <v>115.94280800000001</v>
      </c>
      <c r="G1787">
        <v>10.567653999999999</v>
      </c>
      <c r="H1787">
        <v>106.618368</v>
      </c>
      <c r="I1787">
        <v>6.9816839999999996</v>
      </c>
    </row>
    <row r="1788" spans="1:9" x14ac:dyDescent="0.25">
      <c r="A1788">
        <v>1787</v>
      </c>
      <c r="B1788">
        <v>127.41684100000001</v>
      </c>
      <c r="C1788">
        <v>9.8255619999999997</v>
      </c>
      <c r="F1788">
        <v>115.99597</v>
      </c>
      <c r="G1788">
        <v>10.615561</v>
      </c>
      <c r="H1788">
        <v>106.618368</v>
      </c>
      <c r="I1788">
        <v>6.9816839999999996</v>
      </c>
    </row>
    <row r="1789" spans="1:9" x14ac:dyDescent="0.25">
      <c r="A1789">
        <v>1788</v>
      </c>
      <c r="B1789">
        <v>127.41684100000001</v>
      </c>
      <c r="C1789">
        <v>9.8255619999999997</v>
      </c>
      <c r="F1789">
        <v>115.99597</v>
      </c>
      <c r="G1789">
        <v>10.615561</v>
      </c>
    </row>
    <row r="1790" spans="1:9" x14ac:dyDescent="0.25">
      <c r="A1790">
        <v>1789</v>
      </c>
      <c r="B1790">
        <v>127.41684100000001</v>
      </c>
      <c r="C1790">
        <v>9.8255619999999997</v>
      </c>
      <c r="F1790">
        <v>115.99597</v>
      </c>
      <c r="G1790">
        <v>10.615561</v>
      </c>
    </row>
    <row r="1791" spans="1:9" x14ac:dyDescent="0.25">
      <c r="A1791">
        <v>1790</v>
      </c>
      <c r="B1791">
        <v>127.41684100000001</v>
      </c>
      <c r="C1791">
        <v>9.8255619999999997</v>
      </c>
      <c r="F1791">
        <v>115.99597</v>
      </c>
      <c r="G1791">
        <v>10.615561</v>
      </c>
    </row>
    <row r="1792" spans="1:9" x14ac:dyDescent="0.25">
      <c r="A1792">
        <v>1791</v>
      </c>
      <c r="B1792">
        <v>127.41684100000001</v>
      </c>
      <c r="C1792">
        <v>9.8255619999999997</v>
      </c>
      <c r="F1792">
        <v>115.99597</v>
      </c>
      <c r="G1792">
        <v>10.615561</v>
      </c>
    </row>
    <row r="1793" spans="1:9" x14ac:dyDescent="0.25">
      <c r="A1793">
        <v>1792</v>
      </c>
      <c r="B1793">
        <v>127.41684100000001</v>
      </c>
      <c r="C1793">
        <v>9.8255619999999997</v>
      </c>
      <c r="F1793">
        <v>115.99597</v>
      </c>
      <c r="G1793">
        <v>10.615561</v>
      </c>
    </row>
    <row r="1794" spans="1:9" x14ac:dyDescent="0.25">
      <c r="A1794">
        <v>1793</v>
      </c>
      <c r="B1794">
        <v>127.41684100000001</v>
      </c>
      <c r="C1794">
        <v>9.8255619999999997</v>
      </c>
      <c r="F1794">
        <v>115.99597</v>
      </c>
      <c r="G1794">
        <v>10.615561</v>
      </c>
    </row>
    <row r="1795" spans="1:9" x14ac:dyDescent="0.25">
      <c r="A1795">
        <v>1794</v>
      </c>
      <c r="B1795">
        <v>127.41684100000001</v>
      </c>
      <c r="C1795">
        <v>9.8255619999999997</v>
      </c>
      <c r="F1795">
        <v>115.99597</v>
      </c>
      <c r="G1795">
        <v>10.615561</v>
      </c>
    </row>
    <row r="1796" spans="1:9" x14ac:dyDescent="0.25">
      <c r="A1796">
        <v>1795</v>
      </c>
      <c r="B1796">
        <v>127.41684100000001</v>
      </c>
      <c r="C1796">
        <v>9.8255619999999997</v>
      </c>
      <c r="F1796">
        <v>115.99597</v>
      </c>
      <c r="G1796">
        <v>10.615561</v>
      </c>
    </row>
    <row r="1797" spans="1:9" x14ac:dyDescent="0.25">
      <c r="A1797">
        <v>1796</v>
      </c>
      <c r="B1797">
        <v>127.41684100000001</v>
      </c>
      <c r="C1797">
        <v>9.8255619999999997</v>
      </c>
      <c r="D1797">
        <v>134.17174</v>
      </c>
      <c r="E1797">
        <v>7.4871939999999997</v>
      </c>
      <c r="F1797">
        <v>115.99597</v>
      </c>
      <c r="G1797">
        <v>10.615561</v>
      </c>
    </row>
    <row r="1798" spans="1:9" x14ac:dyDescent="0.25">
      <c r="A1798">
        <v>1797</v>
      </c>
      <c r="B1798">
        <v>127.41684100000001</v>
      </c>
      <c r="C1798">
        <v>9.8255619999999997</v>
      </c>
      <c r="D1798">
        <v>134.28913299999999</v>
      </c>
      <c r="E1798">
        <v>7.5049489999999999</v>
      </c>
      <c r="F1798">
        <v>115.99597</v>
      </c>
      <c r="G1798">
        <v>10.615561</v>
      </c>
    </row>
    <row r="1799" spans="1:9" x14ac:dyDescent="0.25">
      <c r="A1799">
        <v>1798</v>
      </c>
      <c r="B1799">
        <v>127.407656</v>
      </c>
      <c r="C1799">
        <v>9.8406629999999993</v>
      </c>
      <c r="D1799">
        <v>134.28913299999999</v>
      </c>
      <c r="E1799">
        <v>7.5049489999999999</v>
      </c>
      <c r="F1799">
        <v>115.99597</v>
      </c>
      <c r="G1799">
        <v>10.615561</v>
      </c>
    </row>
    <row r="1800" spans="1:9" x14ac:dyDescent="0.25">
      <c r="A1800">
        <v>1799</v>
      </c>
      <c r="D1800">
        <v>134.28913299999999</v>
      </c>
      <c r="E1800">
        <v>7.5049489999999999</v>
      </c>
      <c r="F1800">
        <v>115.99597</v>
      </c>
      <c r="G1800">
        <v>10.615561</v>
      </c>
    </row>
    <row r="1801" spans="1:9" x14ac:dyDescent="0.25">
      <c r="A1801">
        <v>1800</v>
      </c>
      <c r="D1801">
        <v>134.28913299999999</v>
      </c>
      <c r="E1801">
        <v>7.5049489999999999</v>
      </c>
      <c r="F1801">
        <v>115.99597</v>
      </c>
      <c r="G1801">
        <v>10.615561</v>
      </c>
    </row>
    <row r="1802" spans="1:9" x14ac:dyDescent="0.25">
      <c r="A1802">
        <v>1801</v>
      </c>
      <c r="D1802">
        <v>134.28913299999999</v>
      </c>
      <c r="E1802">
        <v>7.5049489999999999</v>
      </c>
      <c r="F1802">
        <v>115.99597</v>
      </c>
      <c r="G1802">
        <v>10.615561</v>
      </c>
    </row>
    <row r="1803" spans="1:9" x14ac:dyDescent="0.25">
      <c r="A1803">
        <v>1802</v>
      </c>
      <c r="D1803">
        <v>134.28913299999999</v>
      </c>
      <c r="E1803">
        <v>7.5049489999999999</v>
      </c>
      <c r="F1803">
        <v>115.99597</v>
      </c>
      <c r="G1803">
        <v>10.615561</v>
      </c>
    </row>
    <row r="1804" spans="1:9" x14ac:dyDescent="0.25">
      <c r="A1804">
        <v>1803</v>
      </c>
      <c r="D1804">
        <v>134.28913299999999</v>
      </c>
      <c r="E1804">
        <v>7.5049489999999999</v>
      </c>
      <c r="F1804">
        <v>115.99597</v>
      </c>
      <c r="G1804">
        <v>10.615561</v>
      </c>
    </row>
    <row r="1805" spans="1:9" x14ac:dyDescent="0.25">
      <c r="A1805">
        <v>1804</v>
      </c>
      <c r="D1805">
        <v>134.28913299999999</v>
      </c>
      <c r="E1805">
        <v>7.5049489999999999</v>
      </c>
      <c r="F1805">
        <v>115.94280800000001</v>
      </c>
      <c r="G1805">
        <v>10.567653999999999</v>
      </c>
      <c r="H1805">
        <v>125.75091700000002</v>
      </c>
      <c r="I1805">
        <v>6.8581130000000003</v>
      </c>
    </row>
    <row r="1806" spans="1:9" x14ac:dyDescent="0.25">
      <c r="A1806">
        <v>1805</v>
      </c>
      <c r="D1806">
        <v>134.28913299999999</v>
      </c>
      <c r="E1806">
        <v>7.5049489999999999</v>
      </c>
      <c r="H1806">
        <v>125.78531100000001</v>
      </c>
      <c r="I1806">
        <v>6.6655620000000004</v>
      </c>
    </row>
    <row r="1807" spans="1:9" x14ac:dyDescent="0.25">
      <c r="A1807">
        <v>1806</v>
      </c>
      <c r="D1807">
        <v>134.28913299999999</v>
      </c>
      <c r="E1807">
        <v>7.5049489999999999</v>
      </c>
      <c r="H1807">
        <v>125.78531100000001</v>
      </c>
      <c r="I1807">
        <v>6.6655620000000004</v>
      </c>
    </row>
    <row r="1808" spans="1:9" x14ac:dyDescent="0.25">
      <c r="A1808">
        <v>1807</v>
      </c>
      <c r="D1808">
        <v>134.28913299999999</v>
      </c>
      <c r="E1808">
        <v>7.5049489999999999</v>
      </c>
      <c r="H1808">
        <v>125.78531100000001</v>
      </c>
      <c r="I1808">
        <v>6.6655620000000004</v>
      </c>
    </row>
    <row r="1809" spans="1:9" x14ac:dyDescent="0.25">
      <c r="A1809">
        <v>1808</v>
      </c>
      <c r="D1809">
        <v>134.28913299999999</v>
      </c>
      <c r="E1809">
        <v>7.5049489999999999</v>
      </c>
      <c r="H1809">
        <v>125.78531100000001</v>
      </c>
      <c r="I1809">
        <v>6.6655620000000004</v>
      </c>
    </row>
    <row r="1810" spans="1:9" x14ac:dyDescent="0.25">
      <c r="A1810">
        <v>1809</v>
      </c>
      <c r="D1810">
        <v>134.28913299999999</v>
      </c>
      <c r="E1810">
        <v>7.5049489999999999</v>
      </c>
      <c r="H1810">
        <v>125.78531100000001</v>
      </c>
      <c r="I1810">
        <v>6.6655620000000004</v>
      </c>
    </row>
    <row r="1811" spans="1:9" x14ac:dyDescent="0.25">
      <c r="A1811">
        <v>1810</v>
      </c>
      <c r="D1811">
        <v>134.28913299999999</v>
      </c>
      <c r="E1811">
        <v>7.5049489999999999</v>
      </c>
      <c r="H1811">
        <v>125.78531100000001</v>
      </c>
      <c r="I1811">
        <v>6.6655620000000004</v>
      </c>
    </row>
    <row r="1812" spans="1:9" x14ac:dyDescent="0.25">
      <c r="A1812">
        <v>1811</v>
      </c>
      <c r="B1812">
        <v>150.77368100000001</v>
      </c>
      <c r="C1812">
        <v>10.338543</v>
      </c>
      <c r="D1812">
        <v>134.28913299999999</v>
      </c>
      <c r="E1812">
        <v>7.5049489999999999</v>
      </c>
      <c r="H1812">
        <v>125.78531100000001</v>
      </c>
      <c r="I1812">
        <v>6.6655620000000004</v>
      </c>
    </row>
    <row r="1813" spans="1:9" x14ac:dyDescent="0.25">
      <c r="A1813">
        <v>1812</v>
      </c>
      <c r="B1813">
        <v>150.84270800000002</v>
      </c>
      <c r="C1813">
        <v>10.220029</v>
      </c>
      <c r="D1813">
        <v>134.17174</v>
      </c>
      <c r="E1813">
        <v>7.4871939999999997</v>
      </c>
      <c r="H1813">
        <v>125.78531100000001</v>
      </c>
      <c r="I1813">
        <v>6.6655620000000004</v>
      </c>
    </row>
    <row r="1814" spans="1:9" x14ac:dyDescent="0.25">
      <c r="A1814">
        <v>1813</v>
      </c>
      <c r="B1814">
        <v>150.84270800000002</v>
      </c>
      <c r="C1814">
        <v>10.220029</v>
      </c>
      <c r="H1814">
        <v>125.78531100000001</v>
      </c>
      <c r="I1814">
        <v>6.6655620000000004</v>
      </c>
    </row>
    <row r="1815" spans="1:9" x14ac:dyDescent="0.25">
      <c r="A1815">
        <v>1814</v>
      </c>
      <c r="B1815">
        <v>150.84270800000002</v>
      </c>
      <c r="C1815">
        <v>10.220029</v>
      </c>
      <c r="H1815">
        <v>125.78531100000001</v>
      </c>
      <c r="I1815">
        <v>6.6655620000000004</v>
      </c>
    </row>
    <row r="1816" spans="1:9" x14ac:dyDescent="0.25">
      <c r="A1816">
        <v>1815</v>
      </c>
      <c r="B1816">
        <v>150.84270800000002</v>
      </c>
      <c r="C1816">
        <v>10.220029</v>
      </c>
      <c r="H1816">
        <v>125.78531100000001</v>
      </c>
      <c r="I1816">
        <v>6.6655620000000004</v>
      </c>
    </row>
    <row r="1817" spans="1:9" x14ac:dyDescent="0.25">
      <c r="A1817">
        <v>1816</v>
      </c>
      <c r="B1817">
        <v>150.84270800000002</v>
      </c>
      <c r="C1817">
        <v>10.220029</v>
      </c>
      <c r="H1817">
        <v>125.78531100000001</v>
      </c>
      <c r="I1817">
        <v>6.6655620000000004</v>
      </c>
    </row>
    <row r="1818" spans="1:9" x14ac:dyDescent="0.25">
      <c r="A1818">
        <v>1817</v>
      </c>
      <c r="B1818">
        <v>150.84270800000002</v>
      </c>
      <c r="C1818">
        <v>10.220029</v>
      </c>
      <c r="H1818">
        <v>125.78531100000001</v>
      </c>
      <c r="I1818">
        <v>6.6655620000000004</v>
      </c>
    </row>
    <row r="1819" spans="1:9" x14ac:dyDescent="0.25">
      <c r="A1819">
        <v>1818</v>
      </c>
      <c r="B1819">
        <v>150.84270800000002</v>
      </c>
      <c r="C1819">
        <v>10.220029</v>
      </c>
      <c r="H1819">
        <v>125.78531100000001</v>
      </c>
      <c r="I1819">
        <v>6.6655620000000004</v>
      </c>
    </row>
    <row r="1820" spans="1:9" x14ac:dyDescent="0.25">
      <c r="A1820">
        <v>1819</v>
      </c>
      <c r="B1820">
        <v>150.84270800000002</v>
      </c>
      <c r="C1820">
        <v>10.220029</v>
      </c>
      <c r="F1820">
        <v>132.59402700000001</v>
      </c>
      <c r="G1820">
        <v>10.818315999999999</v>
      </c>
      <c r="H1820">
        <v>125.78531100000001</v>
      </c>
      <c r="I1820">
        <v>6.6655620000000004</v>
      </c>
    </row>
    <row r="1821" spans="1:9" x14ac:dyDescent="0.25">
      <c r="A1821">
        <v>1820</v>
      </c>
      <c r="B1821">
        <v>150.84270800000002</v>
      </c>
      <c r="C1821">
        <v>10.220029</v>
      </c>
      <c r="F1821">
        <v>132.65761000000001</v>
      </c>
      <c r="G1821">
        <v>10.862398000000001</v>
      </c>
      <c r="H1821">
        <v>125.78531100000001</v>
      </c>
      <c r="I1821">
        <v>6.6655620000000004</v>
      </c>
    </row>
    <row r="1822" spans="1:9" x14ac:dyDescent="0.25">
      <c r="A1822">
        <v>1821</v>
      </c>
      <c r="B1822">
        <v>150.84270800000002</v>
      </c>
      <c r="C1822">
        <v>10.220029</v>
      </c>
      <c r="F1822">
        <v>132.65761000000001</v>
      </c>
      <c r="G1822">
        <v>10.862398000000001</v>
      </c>
      <c r="H1822">
        <v>125.78531100000001</v>
      </c>
      <c r="I1822">
        <v>6.6655620000000004</v>
      </c>
    </row>
    <row r="1823" spans="1:9" x14ac:dyDescent="0.25">
      <c r="A1823">
        <v>1822</v>
      </c>
      <c r="B1823">
        <v>150.84270800000002</v>
      </c>
      <c r="C1823">
        <v>10.220029</v>
      </c>
      <c r="F1823">
        <v>132.65761000000001</v>
      </c>
      <c r="G1823">
        <v>10.862398000000001</v>
      </c>
      <c r="H1823">
        <v>125.78531100000001</v>
      </c>
      <c r="I1823">
        <v>6.6655620000000004</v>
      </c>
    </row>
    <row r="1824" spans="1:9" x14ac:dyDescent="0.25">
      <c r="A1824">
        <v>1823</v>
      </c>
      <c r="B1824">
        <v>150.84270800000002</v>
      </c>
      <c r="C1824">
        <v>10.220029</v>
      </c>
      <c r="F1824">
        <v>132.65761000000001</v>
      </c>
      <c r="G1824">
        <v>10.862398000000001</v>
      </c>
      <c r="H1824">
        <v>125.75091700000002</v>
      </c>
      <c r="I1824">
        <v>6.8581130000000003</v>
      </c>
    </row>
    <row r="1825" spans="1:9" x14ac:dyDescent="0.25">
      <c r="A1825">
        <v>1824</v>
      </c>
      <c r="B1825">
        <v>150.84270800000002</v>
      </c>
      <c r="C1825">
        <v>10.220029</v>
      </c>
      <c r="F1825">
        <v>132.65761000000001</v>
      </c>
      <c r="G1825">
        <v>10.862398000000001</v>
      </c>
    </row>
    <row r="1826" spans="1:9" x14ac:dyDescent="0.25">
      <c r="A1826">
        <v>1825</v>
      </c>
      <c r="B1826">
        <v>150.84270800000002</v>
      </c>
      <c r="C1826">
        <v>10.220029</v>
      </c>
      <c r="D1826">
        <v>155.723781</v>
      </c>
      <c r="E1826">
        <v>7.6387349999999996</v>
      </c>
      <c r="F1826">
        <v>132.65761000000001</v>
      </c>
      <c r="G1826">
        <v>10.862398000000001</v>
      </c>
    </row>
    <row r="1827" spans="1:9" x14ac:dyDescent="0.25">
      <c r="A1827">
        <v>1826</v>
      </c>
      <c r="B1827">
        <v>150.77368100000001</v>
      </c>
      <c r="C1827">
        <v>10.338543</v>
      </c>
      <c r="D1827">
        <v>155.73709600000001</v>
      </c>
      <c r="E1827">
        <v>7.6526630000000004</v>
      </c>
      <c r="F1827">
        <v>132.65761000000001</v>
      </c>
      <c r="G1827">
        <v>10.862398000000001</v>
      </c>
    </row>
    <row r="1828" spans="1:9" x14ac:dyDescent="0.25">
      <c r="A1828">
        <v>1827</v>
      </c>
      <c r="D1828">
        <v>155.73709600000001</v>
      </c>
      <c r="E1828">
        <v>7.6526630000000004</v>
      </c>
      <c r="F1828">
        <v>132.65761000000001</v>
      </c>
      <c r="G1828">
        <v>10.862398000000001</v>
      </c>
    </row>
    <row r="1829" spans="1:9" x14ac:dyDescent="0.25">
      <c r="A1829">
        <v>1828</v>
      </c>
      <c r="D1829">
        <v>155.73709600000001</v>
      </c>
      <c r="E1829">
        <v>7.6526630000000004</v>
      </c>
      <c r="F1829">
        <v>132.65761000000001</v>
      </c>
      <c r="G1829">
        <v>10.862398000000001</v>
      </c>
    </row>
    <row r="1830" spans="1:9" x14ac:dyDescent="0.25">
      <c r="A1830">
        <v>1829</v>
      </c>
      <c r="D1830">
        <v>155.73709600000001</v>
      </c>
      <c r="E1830">
        <v>7.6526630000000004</v>
      </c>
      <c r="F1830">
        <v>132.65761000000001</v>
      </c>
      <c r="G1830">
        <v>10.862398000000001</v>
      </c>
    </row>
    <row r="1831" spans="1:9" x14ac:dyDescent="0.25">
      <c r="A1831">
        <v>1830</v>
      </c>
      <c r="D1831">
        <v>155.73709600000001</v>
      </c>
      <c r="E1831">
        <v>7.6526630000000004</v>
      </c>
      <c r="F1831">
        <v>132.65761000000001</v>
      </c>
      <c r="G1831">
        <v>10.862398000000001</v>
      </c>
    </row>
    <row r="1832" spans="1:9" x14ac:dyDescent="0.25">
      <c r="A1832">
        <v>1831</v>
      </c>
      <c r="D1832">
        <v>155.73709600000001</v>
      </c>
      <c r="E1832">
        <v>7.6526630000000004</v>
      </c>
      <c r="F1832">
        <v>132.65761000000001</v>
      </c>
      <c r="G1832">
        <v>10.862398000000001</v>
      </c>
    </row>
    <row r="1833" spans="1:9" x14ac:dyDescent="0.25">
      <c r="A1833">
        <v>1832</v>
      </c>
      <c r="D1833">
        <v>155.73709600000001</v>
      </c>
      <c r="E1833">
        <v>7.6526630000000004</v>
      </c>
      <c r="F1833">
        <v>132.65761000000001</v>
      </c>
      <c r="G1833">
        <v>10.862398000000001</v>
      </c>
    </row>
    <row r="1834" spans="1:9" x14ac:dyDescent="0.25">
      <c r="A1834">
        <v>1833</v>
      </c>
      <c r="D1834">
        <v>155.73709600000001</v>
      </c>
      <c r="E1834">
        <v>7.6526630000000004</v>
      </c>
      <c r="F1834">
        <v>132.65761000000001</v>
      </c>
      <c r="G1834">
        <v>10.862398000000001</v>
      </c>
    </row>
    <row r="1835" spans="1:9" x14ac:dyDescent="0.25">
      <c r="A1835">
        <v>1834</v>
      </c>
      <c r="D1835">
        <v>155.73709600000001</v>
      </c>
      <c r="E1835">
        <v>7.6526630000000004</v>
      </c>
      <c r="F1835">
        <v>132.65761000000001</v>
      </c>
      <c r="G1835">
        <v>10.862398000000001</v>
      </c>
    </row>
    <row r="1836" spans="1:9" x14ac:dyDescent="0.25">
      <c r="A1836">
        <v>1835</v>
      </c>
      <c r="D1836">
        <v>155.73709600000001</v>
      </c>
      <c r="E1836">
        <v>7.6526630000000004</v>
      </c>
      <c r="F1836">
        <v>132.65761000000001</v>
      </c>
      <c r="G1836">
        <v>10.862398000000001</v>
      </c>
    </row>
    <row r="1837" spans="1:9" x14ac:dyDescent="0.25">
      <c r="A1837">
        <v>1836</v>
      </c>
      <c r="D1837">
        <v>155.73709600000001</v>
      </c>
      <c r="E1837">
        <v>7.6526630000000004</v>
      </c>
      <c r="F1837">
        <v>132.65761000000001</v>
      </c>
      <c r="G1837">
        <v>10.862398000000001</v>
      </c>
    </row>
    <row r="1838" spans="1:9" x14ac:dyDescent="0.25">
      <c r="A1838">
        <v>1837</v>
      </c>
      <c r="D1838">
        <v>155.73709600000001</v>
      </c>
      <c r="E1838">
        <v>7.6526630000000004</v>
      </c>
      <c r="F1838">
        <v>132.59402700000001</v>
      </c>
      <c r="G1838">
        <v>10.818315999999999</v>
      </c>
    </row>
    <row r="1839" spans="1:9" x14ac:dyDescent="0.25">
      <c r="A1839">
        <v>1838</v>
      </c>
      <c r="D1839">
        <v>155.73709600000001</v>
      </c>
      <c r="E1839">
        <v>7.6526630000000004</v>
      </c>
      <c r="F1839">
        <v>132.59402700000001</v>
      </c>
      <c r="G1839">
        <v>10.818315999999999</v>
      </c>
      <c r="H1839">
        <v>151.50400100000002</v>
      </c>
      <c r="I1839">
        <v>7.3787989999999999</v>
      </c>
    </row>
    <row r="1840" spans="1:9" x14ac:dyDescent="0.25">
      <c r="A1840">
        <v>1839</v>
      </c>
      <c r="D1840">
        <v>155.73709600000001</v>
      </c>
      <c r="E1840">
        <v>7.6526630000000004</v>
      </c>
      <c r="H1840">
        <v>151.48537899999999</v>
      </c>
      <c r="I1840">
        <v>7.3564540000000003</v>
      </c>
    </row>
    <row r="1841" spans="1:9" x14ac:dyDescent="0.25">
      <c r="A1841">
        <v>1840</v>
      </c>
      <c r="B1841">
        <v>162.92315200000002</v>
      </c>
      <c r="C1841">
        <v>9.7466860000000004</v>
      </c>
      <c r="D1841">
        <v>155.723781</v>
      </c>
      <c r="E1841">
        <v>7.6387349999999996</v>
      </c>
      <c r="H1841">
        <v>151.48537899999999</v>
      </c>
      <c r="I1841">
        <v>7.3564540000000003</v>
      </c>
    </row>
    <row r="1842" spans="1:9" x14ac:dyDescent="0.25">
      <c r="A1842">
        <v>1841</v>
      </c>
      <c r="B1842">
        <v>162.90565000000001</v>
      </c>
      <c r="C1842">
        <v>9.6768940000000008</v>
      </c>
      <c r="D1842">
        <v>155.723781</v>
      </c>
      <c r="E1842">
        <v>7.6387349999999996</v>
      </c>
      <c r="H1842">
        <v>151.48537899999999</v>
      </c>
      <c r="I1842">
        <v>7.3564540000000003</v>
      </c>
    </row>
    <row r="1843" spans="1:9" x14ac:dyDescent="0.25">
      <c r="A1843">
        <v>1842</v>
      </c>
      <c r="B1843">
        <v>162.90565000000001</v>
      </c>
      <c r="C1843">
        <v>9.6768940000000008</v>
      </c>
      <c r="H1843">
        <v>151.48537899999999</v>
      </c>
      <c r="I1843">
        <v>7.3564540000000003</v>
      </c>
    </row>
    <row r="1844" spans="1:9" x14ac:dyDescent="0.25">
      <c r="A1844">
        <v>1843</v>
      </c>
      <c r="B1844">
        <v>162.90565000000001</v>
      </c>
      <c r="C1844">
        <v>9.6768940000000008</v>
      </c>
      <c r="H1844">
        <v>151.48537899999999</v>
      </c>
      <c r="I1844">
        <v>7.3564540000000003</v>
      </c>
    </row>
    <row r="1845" spans="1:9" x14ac:dyDescent="0.25">
      <c r="A1845">
        <v>1844</v>
      </c>
      <c r="B1845">
        <v>162.90565000000001</v>
      </c>
      <c r="C1845">
        <v>9.6768940000000008</v>
      </c>
      <c r="H1845">
        <v>151.48537899999999</v>
      </c>
      <c r="I1845">
        <v>7.3564540000000003</v>
      </c>
    </row>
    <row r="1846" spans="1:9" x14ac:dyDescent="0.25">
      <c r="A1846">
        <v>1845</v>
      </c>
      <c r="B1846">
        <v>162.90565000000001</v>
      </c>
      <c r="C1846">
        <v>9.6768940000000008</v>
      </c>
      <c r="H1846">
        <v>151.48537899999999</v>
      </c>
      <c r="I1846">
        <v>7.3564540000000003</v>
      </c>
    </row>
    <row r="1847" spans="1:9" x14ac:dyDescent="0.25">
      <c r="A1847">
        <v>1846</v>
      </c>
      <c r="B1847">
        <v>162.90565000000001</v>
      </c>
      <c r="C1847">
        <v>9.6768940000000008</v>
      </c>
      <c r="H1847">
        <v>151.48537899999999</v>
      </c>
      <c r="I1847">
        <v>7.3564540000000003</v>
      </c>
    </row>
    <row r="1848" spans="1:9" x14ac:dyDescent="0.25">
      <c r="A1848">
        <v>1847</v>
      </c>
      <c r="B1848">
        <v>162.90565000000001</v>
      </c>
      <c r="C1848">
        <v>9.6768940000000008</v>
      </c>
      <c r="H1848">
        <v>151.48537899999999</v>
      </c>
      <c r="I1848">
        <v>7.3564540000000003</v>
      </c>
    </row>
    <row r="1849" spans="1:9" x14ac:dyDescent="0.25">
      <c r="A1849">
        <v>1848</v>
      </c>
      <c r="B1849">
        <v>162.90565000000001</v>
      </c>
      <c r="C1849">
        <v>9.6768940000000008</v>
      </c>
      <c r="H1849">
        <v>151.48537899999999</v>
      </c>
      <c r="I1849">
        <v>7.3564540000000003</v>
      </c>
    </row>
    <row r="1850" spans="1:9" x14ac:dyDescent="0.25">
      <c r="A1850">
        <v>1849</v>
      </c>
      <c r="B1850">
        <v>162.90565000000001</v>
      </c>
      <c r="C1850">
        <v>9.6768940000000008</v>
      </c>
      <c r="H1850">
        <v>151.48537899999999</v>
      </c>
      <c r="I1850">
        <v>7.3564540000000003</v>
      </c>
    </row>
    <row r="1851" spans="1:9" x14ac:dyDescent="0.25">
      <c r="A1851">
        <v>1850</v>
      </c>
      <c r="B1851">
        <v>162.90565000000001</v>
      </c>
      <c r="C1851">
        <v>9.6768940000000008</v>
      </c>
      <c r="H1851">
        <v>151.48537899999999</v>
      </c>
      <c r="I1851">
        <v>7.3564540000000003</v>
      </c>
    </row>
    <row r="1852" spans="1:9" x14ac:dyDescent="0.25">
      <c r="A1852">
        <v>1851</v>
      </c>
      <c r="B1852">
        <v>162.90565000000001</v>
      </c>
      <c r="C1852">
        <v>9.6768940000000008</v>
      </c>
      <c r="H1852">
        <v>151.48537899999999</v>
      </c>
      <c r="I1852">
        <v>7.3564540000000003</v>
      </c>
    </row>
    <row r="1853" spans="1:9" x14ac:dyDescent="0.25">
      <c r="A1853">
        <v>1852</v>
      </c>
      <c r="B1853">
        <v>162.90565000000001</v>
      </c>
      <c r="C1853">
        <v>9.6768940000000008</v>
      </c>
      <c r="H1853">
        <v>151.48537899999999</v>
      </c>
      <c r="I1853">
        <v>7.3564540000000003</v>
      </c>
    </row>
    <row r="1854" spans="1:9" x14ac:dyDescent="0.25">
      <c r="A1854">
        <v>1853</v>
      </c>
      <c r="B1854">
        <v>162.90565000000001</v>
      </c>
      <c r="C1854">
        <v>9.6768940000000008</v>
      </c>
      <c r="D1854">
        <v>170.053391</v>
      </c>
      <c r="E1854">
        <v>7.4933339999999999</v>
      </c>
      <c r="H1854">
        <v>151.48537899999999</v>
      </c>
      <c r="I1854">
        <v>7.3564540000000003</v>
      </c>
    </row>
    <row r="1855" spans="1:9" x14ac:dyDescent="0.25">
      <c r="A1855">
        <v>1854</v>
      </c>
      <c r="B1855">
        <v>162.90565000000001</v>
      </c>
      <c r="C1855">
        <v>9.6768940000000008</v>
      </c>
      <c r="D1855">
        <v>170.123694</v>
      </c>
      <c r="E1855">
        <v>7.5045580000000003</v>
      </c>
      <c r="H1855">
        <v>151.50400100000002</v>
      </c>
      <c r="I1855">
        <v>7.3787989999999999</v>
      </c>
    </row>
    <row r="1856" spans="1:9" x14ac:dyDescent="0.25">
      <c r="A1856">
        <v>1855</v>
      </c>
      <c r="B1856">
        <v>162.92315200000002</v>
      </c>
      <c r="C1856">
        <v>9.7466860000000004</v>
      </c>
      <c r="D1856">
        <v>170.123694</v>
      </c>
      <c r="E1856">
        <v>7.5045580000000003</v>
      </c>
      <c r="F1856">
        <v>158.83958799999999</v>
      </c>
      <c r="G1856">
        <v>10.914227</v>
      </c>
    </row>
    <row r="1857" spans="1:9" x14ac:dyDescent="0.25">
      <c r="A1857">
        <v>1856</v>
      </c>
      <c r="B1857">
        <v>162.92315200000002</v>
      </c>
      <c r="C1857">
        <v>9.7466860000000004</v>
      </c>
      <c r="D1857">
        <v>170.123694</v>
      </c>
      <c r="E1857">
        <v>7.5045580000000003</v>
      </c>
      <c r="F1857">
        <v>159.00003800000002</v>
      </c>
      <c r="G1857">
        <v>10.960603000000001</v>
      </c>
    </row>
    <row r="1858" spans="1:9" x14ac:dyDescent="0.25">
      <c r="A1858">
        <v>1857</v>
      </c>
      <c r="D1858">
        <v>170.123694</v>
      </c>
      <c r="E1858">
        <v>7.5045580000000003</v>
      </c>
      <c r="F1858">
        <v>159.00003800000002</v>
      </c>
      <c r="G1858">
        <v>10.960603000000001</v>
      </c>
    </row>
    <row r="1859" spans="1:9" x14ac:dyDescent="0.25">
      <c r="A1859">
        <v>1858</v>
      </c>
      <c r="D1859">
        <v>170.123694</v>
      </c>
      <c r="E1859">
        <v>7.5045580000000003</v>
      </c>
      <c r="F1859">
        <v>159.00003800000002</v>
      </c>
      <c r="G1859">
        <v>10.960603000000001</v>
      </c>
    </row>
    <row r="1860" spans="1:9" x14ac:dyDescent="0.25">
      <c r="A1860">
        <v>1859</v>
      </c>
      <c r="D1860">
        <v>170.123694</v>
      </c>
      <c r="E1860">
        <v>7.5045580000000003</v>
      </c>
      <c r="F1860">
        <v>159.00003800000002</v>
      </c>
      <c r="G1860">
        <v>10.960603000000001</v>
      </c>
    </row>
    <row r="1861" spans="1:9" x14ac:dyDescent="0.25">
      <c r="A1861">
        <v>1860</v>
      </c>
      <c r="D1861">
        <v>170.123694</v>
      </c>
      <c r="E1861">
        <v>7.5045580000000003</v>
      </c>
      <c r="F1861">
        <v>159.00003800000002</v>
      </c>
      <c r="G1861">
        <v>10.960603000000001</v>
      </c>
    </row>
    <row r="1862" spans="1:9" x14ac:dyDescent="0.25">
      <c r="A1862">
        <v>1861</v>
      </c>
      <c r="D1862">
        <v>170.123694</v>
      </c>
      <c r="E1862">
        <v>7.5045580000000003</v>
      </c>
      <c r="F1862">
        <v>159.00003800000002</v>
      </c>
      <c r="G1862">
        <v>10.960603000000001</v>
      </c>
    </row>
    <row r="1863" spans="1:9" x14ac:dyDescent="0.25">
      <c r="A1863">
        <v>1862</v>
      </c>
      <c r="D1863">
        <v>170.123694</v>
      </c>
      <c r="E1863">
        <v>7.5045580000000003</v>
      </c>
      <c r="F1863">
        <v>159.00003800000002</v>
      </c>
      <c r="G1863">
        <v>10.960603000000001</v>
      </c>
    </row>
    <row r="1864" spans="1:9" x14ac:dyDescent="0.25">
      <c r="A1864">
        <v>1863</v>
      </c>
      <c r="D1864">
        <v>170.123694</v>
      </c>
      <c r="E1864">
        <v>7.5045580000000003</v>
      </c>
      <c r="F1864">
        <v>159.00003800000002</v>
      </c>
      <c r="G1864">
        <v>10.960603000000001</v>
      </c>
    </row>
    <row r="1865" spans="1:9" x14ac:dyDescent="0.25">
      <c r="A1865">
        <v>1864</v>
      </c>
      <c r="D1865">
        <v>170.123694</v>
      </c>
      <c r="E1865">
        <v>7.5045580000000003</v>
      </c>
      <c r="F1865">
        <v>159.00003800000002</v>
      </c>
      <c r="G1865">
        <v>10.960603000000001</v>
      </c>
    </row>
    <row r="1866" spans="1:9" x14ac:dyDescent="0.25">
      <c r="A1866">
        <v>1865</v>
      </c>
      <c r="D1866">
        <v>170.123694</v>
      </c>
      <c r="E1866">
        <v>7.5045580000000003</v>
      </c>
      <c r="F1866">
        <v>159.00003800000002</v>
      </c>
      <c r="G1866">
        <v>10.960603000000001</v>
      </c>
    </row>
    <row r="1867" spans="1:9" x14ac:dyDescent="0.25">
      <c r="A1867">
        <v>1866</v>
      </c>
      <c r="D1867">
        <v>170.123694</v>
      </c>
      <c r="E1867">
        <v>7.5045580000000003</v>
      </c>
      <c r="F1867">
        <v>159.00003800000002</v>
      </c>
      <c r="G1867">
        <v>10.960603000000001</v>
      </c>
    </row>
    <row r="1868" spans="1:9" x14ac:dyDescent="0.25">
      <c r="A1868">
        <v>1867</v>
      </c>
      <c r="D1868">
        <v>170.123694</v>
      </c>
      <c r="E1868">
        <v>7.5045580000000003</v>
      </c>
      <c r="F1868">
        <v>159.00003800000002</v>
      </c>
      <c r="G1868">
        <v>10.960603000000001</v>
      </c>
    </row>
    <row r="1869" spans="1:9" x14ac:dyDescent="0.25">
      <c r="A1869">
        <v>1868</v>
      </c>
      <c r="B1869">
        <v>179.556262</v>
      </c>
      <c r="C1869">
        <v>9.8727</v>
      </c>
      <c r="D1869">
        <v>170.053391</v>
      </c>
      <c r="E1869">
        <v>7.4933339999999999</v>
      </c>
      <c r="F1869">
        <v>159.00003800000002</v>
      </c>
      <c r="G1869">
        <v>10.960603000000001</v>
      </c>
    </row>
    <row r="1870" spans="1:9" x14ac:dyDescent="0.25">
      <c r="A1870">
        <v>1869</v>
      </c>
      <c r="B1870">
        <v>179.61585099999999</v>
      </c>
      <c r="C1870">
        <v>9.8743839999999992</v>
      </c>
      <c r="F1870">
        <v>158.83958799999999</v>
      </c>
      <c r="G1870">
        <v>10.914227</v>
      </c>
    </row>
    <row r="1871" spans="1:9" x14ac:dyDescent="0.25">
      <c r="A1871">
        <v>1870</v>
      </c>
      <c r="B1871">
        <v>179.61585099999999</v>
      </c>
      <c r="C1871">
        <v>9.8743839999999992</v>
      </c>
      <c r="H1871">
        <v>167.84620999999999</v>
      </c>
      <c r="I1871">
        <v>6.856122</v>
      </c>
    </row>
    <row r="1872" spans="1:9" x14ac:dyDescent="0.25">
      <c r="A1872">
        <v>1871</v>
      </c>
      <c r="B1872">
        <v>179.61585099999999</v>
      </c>
      <c r="C1872">
        <v>9.8743839999999992</v>
      </c>
      <c r="H1872">
        <v>167.94839999999999</v>
      </c>
      <c r="I1872">
        <v>6.8627039999999999</v>
      </c>
    </row>
    <row r="1873" spans="1:9" x14ac:dyDescent="0.25">
      <c r="A1873">
        <v>1872</v>
      </c>
      <c r="B1873">
        <v>179.61585099999999</v>
      </c>
      <c r="C1873">
        <v>9.8743839999999992</v>
      </c>
      <c r="H1873">
        <v>167.94839999999999</v>
      </c>
      <c r="I1873">
        <v>6.8627039999999999</v>
      </c>
    </row>
    <row r="1874" spans="1:9" x14ac:dyDescent="0.25">
      <c r="A1874">
        <v>1873</v>
      </c>
      <c r="B1874">
        <v>179.61585099999999</v>
      </c>
      <c r="C1874">
        <v>9.8743839999999992</v>
      </c>
      <c r="H1874">
        <v>167.94839999999999</v>
      </c>
      <c r="I1874">
        <v>6.8627039999999999</v>
      </c>
    </row>
    <row r="1875" spans="1:9" x14ac:dyDescent="0.25">
      <c r="A1875">
        <v>1874</v>
      </c>
      <c r="B1875">
        <v>179.61585099999999</v>
      </c>
      <c r="C1875">
        <v>9.8743839999999992</v>
      </c>
      <c r="H1875">
        <v>167.94839999999999</v>
      </c>
      <c r="I1875">
        <v>6.8627039999999999</v>
      </c>
    </row>
    <row r="1876" spans="1:9" x14ac:dyDescent="0.25">
      <c r="A1876">
        <v>1875</v>
      </c>
      <c r="B1876">
        <v>179.61585099999999</v>
      </c>
      <c r="C1876">
        <v>9.8743839999999992</v>
      </c>
      <c r="H1876">
        <v>167.94839999999999</v>
      </c>
      <c r="I1876">
        <v>6.8627039999999999</v>
      </c>
    </row>
    <row r="1877" spans="1:9" x14ac:dyDescent="0.25">
      <c r="A1877">
        <v>1876</v>
      </c>
      <c r="B1877">
        <v>179.61585099999999</v>
      </c>
      <c r="C1877">
        <v>9.8743839999999992</v>
      </c>
      <c r="H1877">
        <v>167.94839999999999</v>
      </c>
      <c r="I1877">
        <v>6.8627039999999999</v>
      </c>
    </row>
    <row r="1878" spans="1:9" x14ac:dyDescent="0.25">
      <c r="A1878">
        <v>1877</v>
      </c>
      <c r="B1878">
        <v>179.61585099999999</v>
      </c>
      <c r="C1878">
        <v>9.8743839999999992</v>
      </c>
      <c r="H1878">
        <v>167.94839999999999</v>
      </c>
      <c r="I1878">
        <v>6.8627039999999999</v>
      </c>
    </row>
    <row r="1879" spans="1:9" x14ac:dyDescent="0.25">
      <c r="A1879">
        <v>1878</v>
      </c>
      <c r="B1879">
        <v>179.61585099999999</v>
      </c>
      <c r="C1879">
        <v>9.8743839999999992</v>
      </c>
      <c r="H1879">
        <v>167.94839999999999</v>
      </c>
      <c r="I1879">
        <v>6.8627039999999999</v>
      </c>
    </row>
    <row r="1880" spans="1:9" x14ac:dyDescent="0.25">
      <c r="A1880">
        <v>1879</v>
      </c>
      <c r="B1880">
        <v>179.61585099999999</v>
      </c>
      <c r="C1880">
        <v>9.8743839999999992</v>
      </c>
      <c r="H1880">
        <v>167.94839999999999</v>
      </c>
      <c r="I1880">
        <v>6.8627039999999999</v>
      </c>
    </row>
    <row r="1881" spans="1:9" x14ac:dyDescent="0.25">
      <c r="A1881">
        <v>1880</v>
      </c>
      <c r="B1881">
        <v>179.61585099999999</v>
      </c>
      <c r="C1881">
        <v>9.8743839999999992</v>
      </c>
      <c r="H1881">
        <v>167.94839999999999</v>
      </c>
      <c r="I1881">
        <v>6.8627039999999999</v>
      </c>
    </row>
    <row r="1882" spans="1:9" x14ac:dyDescent="0.25">
      <c r="A1882">
        <v>1881</v>
      </c>
      <c r="B1882">
        <v>179.61585099999999</v>
      </c>
      <c r="C1882">
        <v>9.8743839999999992</v>
      </c>
      <c r="H1882">
        <v>167.94839999999999</v>
      </c>
      <c r="I1882">
        <v>6.8627039999999999</v>
      </c>
    </row>
    <row r="1883" spans="1:9" x14ac:dyDescent="0.25">
      <c r="A1883">
        <v>1882</v>
      </c>
      <c r="B1883">
        <v>179.61585099999999</v>
      </c>
      <c r="C1883">
        <v>9.8743839999999992</v>
      </c>
      <c r="H1883">
        <v>167.94839999999999</v>
      </c>
      <c r="I1883">
        <v>6.8627039999999999</v>
      </c>
    </row>
    <row r="1884" spans="1:9" x14ac:dyDescent="0.25">
      <c r="A1884">
        <v>1883</v>
      </c>
      <c r="B1884">
        <v>179.556262</v>
      </c>
      <c r="C1884">
        <v>9.8727</v>
      </c>
      <c r="D1884">
        <v>189.38024000000001</v>
      </c>
      <c r="E1884">
        <v>7.7040879999999996</v>
      </c>
      <c r="H1884">
        <v>167.94839999999999</v>
      </c>
      <c r="I1884">
        <v>6.8627039999999999</v>
      </c>
    </row>
    <row r="1885" spans="1:9" x14ac:dyDescent="0.25">
      <c r="A1885">
        <v>1884</v>
      </c>
      <c r="D1885">
        <v>189.40467699999999</v>
      </c>
      <c r="E1885">
        <v>7.7020479999999996</v>
      </c>
      <c r="H1885">
        <v>167.94839999999999</v>
      </c>
      <c r="I1885">
        <v>6.8627039999999999</v>
      </c>
    </row>
    <row r="1886" spans="1:9" x14ac:dyDescent="0.25">
      <c r="A1886">
        <v>1885</v>
      </c>
      <c r="D1886">
        <v>189.40467699999999</v>
      </c>
      <c r="E1886">
        <v>7.7020479999999996</v>
      </c>
      <c r="H1886">
        <v>167.84620999999999</v>
      </c>
      <c r="I1886">
        <v>6.856122</v>
      </c>
    </row>
    <row r="1887" spans="1:9" x14ac:dyDescent="0.25">
      <c r="A1887">
        <v>1886</v>
      </c>
      <c r="D1887">
        <v>189.40467699999999</v>
      </c>
      <c r="E1887">
        <v>7.7020479999999996</v>
      </c>
      <c r="F1887">
        <v>177.34800999999999</v>
      </c>
      <c r="G1887">
        <v>11.053812000000001</v>
      </c>
    </row>
    <row r="1888" spans="1:9" x14ac:dyDescent="0.25">
      <c r="A1888">
        <v>1887</v>
      </c>
      <c r="D1888">
        <v>189.40467699999999</v>
      </c>
      <c r="E1888">
        <v>7.7020479999999996</v>
      </c>
      <c r="F1888">
        <v>177.539479</v>
      </c>
      <c r="G1888">
        <v>11.207426999999999</v>
      </c>
    </row>
    <row r="1889" spans="1:9" x14ac:dyDescent="0.25">
      <c r="A1889">
        <v>1888</v>
      </c>
      <c r="D1889">
        <v>189.40467699999999</v>
      </c>
      <c r="E1889">
        <v>7.7020479999999996</v>
      </c>
      <c r="F1889">
        <v>177.539479</v>
      </c>
      <c r="G1889">
        <v>11.207426999999999</v>
      </c>
    </row>
    <row r="1890" spans="1:9" x14ac:dyDescent="0.25">
      <c r="A1890">
        <v>1889</v>
      </c>
      <c r="D1890">
        <v>189.40467699999999</v>
      </c>
      <c r="E1890">
        <v>7.7020479999999996</v>
      </c>
      <c r="F1890">
        <v>177.539479</v>
      </c>
      <c r="G1890">
        <v>11.207426999999999</v>
      </c>
    </row>
    <row r="1891" spans="1:9" x14ac:dyDescent="0.25">
      <c r="A1891">
        <v>1890</v>
      </c>
      <c r="D1891">
        <v>189.40467699999999</v>
      </c>
      <c r="E1891">
        <v>7.7020479999999996</v>
      </c>
      <c r="F1891">
        <v>177.539479</v>
      </c>
      <c r="G1891">
        <v>11.207426999999999</v>
      </c>
    </row>
    <row r="1892" spans="1:9" x14ac:dyDescent="0.25">
      <c r="A1892">
        <v>1891</v>
      </c>
      <c r="D1892">
        <v>189.40467699999999</v>
      </c>
      <c r="E1892">
        <v>7.7020479999999996</v>
      </c>
      <c r="F1892">
        <v>177.539479</v>
      </c>
      <c r="G1892">
        <v>11.207426999999999</v>
      </c>
    </row>
    <row r="1893" spans="1:9" x14ac:dyDescent="0.25">
      <c r="A1893">
        <v>1892</v>
      </c>
      <c r="D1893">
        <v>189.40467699999999</v>
      </c>
      <c r="E1893">
        <v>7.7020479999999996</v>
      </c>
      <c r="F1893">
        <v>177.539479</v>
      </c>
      <c r="G1893">
        <v>11.207426999999999</v>
      </c>
    </row>
    <row r="1894" spans="1:9" x14ac:dyDescent="0.25">
      <c r="A1894">
        <v>1893</v>
      </c>
      <c r="D1894">
        <v>189.40467699999999</v>
      </c>
      <c r="E1894">
        <v>7.7020479999999996</v>
      </c>
      <c r="F1894">
        <v>177.539479</v>
      </c>
      <c r="G1894">
        <v>11.207426999999999</v>
      </c>
    </row>
    <row r="1895" spans="1:9" x14ac:dyDescent="0.25">
      <c r="A1895">
        <v>1894</v>
      </c>
      <c r="D1895">
        <v>189.40467699999999</v>
      </c>
      <c r="E1895">
        <v>7.7020479999999996</v>
      </c>
      <c r="F1895">
        <v>177.539479</v>
      </c>
      <c r="G1895">
        <v>11.207426999999999</v>
      </c>
    </row>
    <row r="1896" spans="1:9" x14ac:dyDescent="0.25">
      <c r="A1896">
        <v>1895</v>
      </c>
      <c r="D1896">
        <v>189.40467699999999</v>
      </c>
      <c r="E1896">
        <v>7.7020479999999996</v>
      </c>
      <c r="F1896">
        <v>177.539479</v>
      </c>
      <c r="G1896">
        <v>11.207426999999999</v>
      </c>
    </row>
    <row r="1897" spans="1:9" x14ac:dyDescent="0.25">
      <c r="A1897">
        <v>1896</v>
      </c>
      <c r="D1897">
        <v>189.40467699999999</v>
      </c>
      <c r="E1897">
        <v>7.7020479999999996</v>
      </c>
      <c r="F1897">
        <v>177.539479</v>
      </c>
      <c r="G1897">
        <v>11.207426999999999</v>
      </c>
    </row>
    <row r="1898" spans="1:9" x14ac:dyDescent="0.25">
      <c r="A1898">
        <v>1897</v>
      </c>
      <c r="D1898">
        <v>189.38024000000001</v>
      </c>
      <c r="E1898">
        <v>7.7040879999999996</v>
      </c>
      <c r="F1898">
        <v>177.539479</v>
      </c>
      <c r="G1898">
        <v>11.207426999999999</v>
      </c>
    </row>
    <row r="1899" spans="1:9" x14ac:dyDescent="0.25">
      <c r="A1899">
        <v>1898</v>
      </c>
      <c r="B1899">
        <v>199.32498100000001</v>
      </c>
      <c r="C1899">
        <v>9.3780319999999993</v>
      </c>
      <c r="F1899">
        <v>177.539479</v>
      </c>
      <c r="G1899">
        <v>11.207426999999999</v>
      </c>
    </row>
    <row r="1900" spans="1:9" x14ac:dyDescent="0.25">
      <c r="A1900">
        <v>1899</v>
      </c>
      <c r="B1900">
        <v>199.49012299999998</v>
      </c>
      <c r="C1900">
        <v>9.3313000000000006</v>
      </c>
      <c r="F1900">
        <v>177.539479</v>
      </c>
      <c r="G1900">
        <v>11.207426999999999</v>
      </c>
    </row>
    <row r="1901" spans="1:9" x14ac:dyDescent="0.25">
      <c r="A1901">
        <v>1900</v>
      </c>
      <c r="B1901">
        <v>199.49012299999998</v>
      </c>
      <c r="C1901">
        <v>9.3313000000000006</v>
      </c>
      <c r="H1901">
        <v>187.613956</v>
      </c>
      <c r="I1901">
        <v>6.9369860000000001</v>
      </c>
    </row>
    <row r="1902" spans="1:9" x14ac:dyDescent="0.25">
      <c r="A1902">
        <v>1901</v>
      </c>
      <c r="B1902">
        <v>199.49012299999998</v>
      </c>
      <c r="C1902">
        <v>9.3313000000000006</v>
      </c>
      <c r="H1902">
        <v>187.57548800000001</v>
      </c>
      <c r="I1902">
        <v>6.9614739999999999</v>
      </c>
    </row>
    <row r="1903" spans="1:9" x14ac:dyDescent="0.25">
      <c r="A1903">
        <v>1902</v>
      </c>
      <c r="B1903">
        <v>199.49012299999998</v>
      </c>
      <c r="C1903">
        <v>9.3313000000000006</v>
      </c>
      <c r="H1903">
        <v>187.57548800000001</v>
      </c>
      <c r="I1903">
        <v>6.9614739999999999</v>
      </c>
    </row>
    <row r="1904" spans="1:9" x14ac:dyDescent="0.25">
      <c r="A1904">
        <v>1903</v>
      </c>
      <c r="B1904">
        <v>199.49012299999998</v>
      </c>
      <c r="C1904">
        <v>9.3313000000000006</v>
      </c>
      <c r="H1904">
        <v>187.57548800000001</v>
      </c>
      <c r="I1904">
        <v>6.9614739999999999</v>
      </c>
    </row>
    <row r="1905" spans="1:9" x14ac:dyDescent="0.25">
      <c r="A1905">
        <v>1904</v>
      </c>
      <c r="B1905">
        <v>199.49012299999998</v>
      </c>
      <c r="C1905">
        <v>9.3313000000000006</v>
      </c>
      <c r="H1905">
        <v>187.57548800000001</v>
      </c>
      <c r="I1905">
        <v>6.9614739999999999</v>
      </c>
    </row>
    <row r="1906" spans="1:9" x14ac:dyDescent="0.25">
      <c r="A1906">
        <v>1905</v>
      </c>
      <c r="B1906">
        <v>199.49012299999998</v>
      </c>
      <c r="C1906">
        <v>9.3313000000000006</v>
      </c>
      <c r="H1906">
        <v>187.57548800000001</v>
      </c>
      <c r="I1906">
        <v>6.9614739999999999</v>
      </c>
    </row>
    <row r="1907" spans="1:9" x14ac:dyDescent="0.25">
      <c r="A1907">
        <v>1906</v>
      </c>
      <c r="B1907">
        <v>199.49012299999998</v>
      </c>
      <c r="C1907">
        <v>9.3313000000000006</v>
      </c>
      <c r="H1907">
        <v>187.57548800000001</v>
      </c>
      <c r="I1907">
        <v>6.9614739999999999</v>
      </c>
    </row>
    <row r="1908" spans="1:9" x14ac:dyDescent="0.25">
      <c r="A1908">
        <v>1907</v>
      </c>
      <c r="B1908">
        <v>199.49012299999998</v>
      </c>
      <c r="C1908">
        <v>9.3313000000000006</v>
      </c>
      <c r="H1908">
        <v>187.57548800000001</v>
      </c>
      <c r="I1908">
        <v>6.9614739999999999</v>
      </c>
    </row>
    <row r="1909" spans="1:9" x14ac:dyDescent="0.25">
      <c r="A1909">
        <v>1908</v>
      </c>
      <c r="B1909">
        <v>199.49012299999998</v>
      </c>
      <c r="C1909">
        <v>9.3313000000000006</v>
      </c>
      <c r="H1909">
        <v>187.57548800000001</v>
      </c>
      <c r="I1909">
        <v>6.9614739999999999</v>
      </c>
    </row>
    <row r="1910" spans="1:9" x14ac:dyDescent="0.25">
      <c r="A1910">
        <v>1909</v>
      </c>
      <c r="B1910">
        <v>199.49012299999998</v>
      </c>
      <c r="C1910">
        <v>9.3313000000000006</v>
      </c>
      <c r="H1910">
        <v>187.57548800000001</v>
      </c>
      <c r="I1910">
        <v>6.9614739999999999</v>
      </c>
    </row>
    <row r="1911" spans="1:9" x14ac:dyDescent="0.25">
      <c r="A1911">
        <v>1910</v>
      </c>
      <c r="B1911">
        <v>199.49012299999998</v>
      </c>
      <c r="C1911">
        <v>9.3313000000000006</v>
      </c>
      <c r="H1911">
        <v>187.57548800000001</v>
      </c>
      <c r="I1911">
        <v>6.9614739999999999</v>
      </c>
    </row>
    <row r="1912" spans="1:9" x14ac:dyDescent="0.25">
      <c r="A1912">
        <v>1911</v>
      </c>
      <c r="B1912">
        <v>199.49012299999998</v>
      </c>
      <c r="C1912">
        <v>9.3313000000000006</v>
      </c>
      <c r="H1912">
        <v>187.57548800000001</v>
      </c>
      <c r="I1912">
        <v>6.9614739999999999</v>
      </c>
    </row>
    <row r="1913" spans="1:9" x14ac:dyDescent="0.25">
      <c r="A1913">
        <v>1912</v>
      </c>
      <c r="B1913">
        <v>199.32498100000001</v>
      </c>
      <c r="C1913">
        <v>9.3780319999999993</v>
      </c>
      <c r="H1913">
        <v>187.57548800000001</v>
      </c>
      <c r="I1913">
        <v>6.9614739999999999</v>
      </c>
    </row>
    <row r="1914" spans="1:9" x14ac:dyDescent="0.25">
      <c r="A1914">
        <v>1913</v>
      </c>
      <c r="B1914">
        <v>199.32498100000001</v>
      </c>
      <c r="C1914">
        <v>9.3780319999999993</v>
      </c>
      <c r="D1914">
        <v>208.437972</v>
      </c>
      <c r="E1914">
        <v>7.3499749999999997</v>
      </c>
      <c r="H1914">
        <v>187.57548800000001</v>
      </c>
      <c r="I1914">
        <v>6.9614739999999999</v>
      </c>
    </row>
    <row r="1915" spans="1:9" x14ac:dyDescent="0.25">
      <c r="A1915">
        <v>1914</v>
      </c>
      <c r="D1915">
        <v>208.586795</v>
      </c>
      <c r="E1915">
        <v>7.3564540000000003</v>
      </c>
      <c r="H1915">
        <v>187.57548800000001</v>
      </c>
      <c r="I1915">
        <v>6.9614739999999999</v>
      </c>
    </row>
    <row r="1916" spans="1:9" x14ac:dyDescent="0.25">
      <c r="A1916">
        <v>1915</v>
      </c>
      <c r="D1916">
        <v>208.586795</v>
      </c>
      <c r="E1916">
        <v>7.3564540000000003</v>
      </c>
      <c r="H1916">
        <v>187.613956</v>
      </c>
      <c r="I1916">
        <v>6.9369860000000001</v>
      </c>
    </row>
    <row r="1917" spans="1:9" x14ac:dyDescent="0.25">
      <c r="A1917">
        <v>1916</v>
      </c>
      <c r="D1917">
        <v>208.586795</v>
      </c>
      <c r="E1917">
        <v>7.3564540000000003</v>
      </c>
      <c r="H1917">
        <v>187.613956</v>
      </c>
      <c r="I1917">
        <v>6.9369860000000001</v>
      </c>
    </row>
    <row r="1918" spans="1:9" x14ac:dyDescent="0.25">
      <c r="A1918">
        <v>1917</v>
      </c>
      <c r="D1918">
        <v>208.586795</v>
      </c>
      <c r="E1918">
        <v>7.3564540000000003</v>
      </c>
      <c r="F1918">
        <v>197.859645</v>
      </c>
      <c r="G1918">
        <v>9.7168419999999998</v>
      </c>
    </row>
    <row r="1919" spans="1:9" x14ac:dyDescent="0.25">
      <c r="A1919">
        <v>1918</v>
      </c>
      <c r="D1919">
        <v>208.586795</v>
      </c>
      <c r="E1919">
        <v>7.3564540000000003</v>
      </c>
      <c r="F1919">
        <v>198.056422</v>
      </c>
      <c r="G1919">
        <v>9.8250489999999999</v>
      </c>
    </row>
    <row r="1920" spans="1:9" x14ac:dyDescent="0.25">
      <c r="A1920">
        <v>1919</v>
      </c>
      <c r="D1920">
        <v>208.586795</v>
      </c>
      <c r="E1920">
        <v>7.3564540000000003</v>
      </c>
      <c r="F1920">
        <v>198.056422</v>
      </c>
      <c r="G1920">
        <v>9.8250489999999999</v>
      </c>
    </row>
    <row r="1921" spans="1:9" x14ac:dyDescent="0.25">
      <c r="A1921">
        <v>1920</v>
      </c>
      <c r="D1921">
        <v>208.586795</v>
      </c>
      <c r="E1921">
        <v>7.3564540000000003</v>
      </c>
      <c r="F1921">
        <v>198.056422</v>
      </c>
      <c r="G1921">
        <v>9.8250489999999999</v>
      </c>
    </row>
    <row r="1922" spans="1:9" x14ac:dyDescent="0.25">
      <c r="A1922">
        <v>1921</v>
      </c>
      <c r="D1922">
        <v>208.586795</v>
      </c>
      <c r="E1922">
        <v>7.3564540000000003</v>
      </c>
      <c r="F1922">
        <v>198.056422</v>
      </c>
      <c r="G1922">
        <v>9.8250489999999999</v>
      </c>
    </row>
    <row r="1923" spans="1:9" x14ac:dyDescent="0.25">
      <c r="A1923">
        <v>1922</v>
      </c>
      <c r="D1923">
        <v>208.586795</v>
      </c>
      <c r="E1923">
        <v>7.3564540000000003</v>
      </c>
      <c r="F1923">
        <v>198.056422</v>
      </c>
      <c r="G1923">
        <v>9.8250489999999999</v>
      </c>
    </row>
    <row r="1924" spans="1:9" x14ac:dyDescent="0.25">
      <c r="A1924">
        <v>1923</v>
      </c>
      <c r="D1924">
        <v>208.586795</v>
      </c>
      <c r="E1924">
        <v>7.3564540000000003</v>
      </c>
      <c r="F1924">
        <v>198.056422</v>
      </c>
      <c r="G1924">
        <v>9.8250489999999999</v>
      </c>
    </row>
    <row r="1925" spans="1:9" x14ac:dyDescent="0.25">
      <c r="A1925">
        <v>1924</v>
      </c>
      <c r="D1925">
        <v>208.586795</v>
      </c>
      <c r="E1925">
        <v>7.3564540000000003</v>
      </c>
      <c r="F1925">
        <v>198.056422</v>
      </c>
      <c r="G1925">
        <v>9.8250489999999999</v>
      </c>
    </row>
    <row r="1926" spans="1:9" x14ac:dyDescent="0.25">
      <c r="A1926">
        <v>1925</v>
      </c>
      <c r="D1926">
        <v>208.586795</v>
      </c>
      <c r="E1926">
        <v>7.3564540000000003</v>
      </c>
      <c r="F1926">
        <v>198.056422</v>
      </c>
      <c r="G1926">
        <v>9.8250489999999999</v>
      </c>
    </row>
    <row r="1927" spans="1:9" x14ac:dyDescent="0.25">
      <c r="A1927">
        <v>1926</v>
      </c>
      <c r="D1927">
        <v>208.586795</v>
      </c>
      <c r="E1927">
        <v>7.3564540000000003</v>
      </c>
      <c r="F1927">
        <v>198.056422</v>
      </c>
      <c r="G1927">
        <v>9.8250489999999999</v>
      </c>
    </row>
    <row r="1928" spans="1:9" x14ac:dyDescent="0.25">
      <c r="A1928">
        <v>1927</v>
      </c>
      <c r="D1928">
        <v>208.437972</v>
      </c>
      <c r="E1928">
        <v>7.3499749999999997</v>
      </c>
      <c r="F1928">
        <v>198.056422</v>
      </c>
      <c r="G1928">
        <v>9.8250489999999999</v>
      </c>
    </row>
    <row r="1929" spans="1:9" x14ac:dyDescent="0.25">
      <c r="A1929">
        <v>1928</v>
      </c>
      <c r="B1929">
        <v>217.58241200000001</v>
      </c>
      <c r="C1929">
        <v>10.56418</v>
      </c>
      <c r="F1929">
        <v>198.056422</v>
      </c>
      <c r="G1929">
        <v>9.8250489999999999</v>
      </c>
    </row>
    <row r="1930" spans="1:9" x14ac:dyDescent="0.25">
      <c r="A1930">
        <v>1929</v>
      </c>
      <c r="B1930">
        <v>217.680396</v>
      </c>
      <c r="C1930">
        <v>10.574747</v>
      </c>
      <c r="F1930">
        <v>197.859645</v>
      </c>
      <c r="G1930">
        <v>9.7168419999999998</v>
      </c>
    </row>
    <row r="1931" spans="1:9" x14ac:dyDescent="0.25">
      <c r="A1931">
        <v>1930</v>
      </c>
      <c r="B1931">
        <v>217.680396</v>
      </c>
      <c r="C1931">
        <v>10.574747</v>
      </c>
      <c r="H1931">
        <v>207.473636</v>
      </c>
      <c r="I1931">
        <v>5.8561240000000003</v>
      </c>
    </row>
    <row r="1932" spans="1:9" x14ac:dyDescent="0.25">
      <c r="A1932">
        <v>1931</v>
      </c>
      <c r="B1932">
        <v>217.680396</v>
      </c>
      <c r="C1932">
        <v>10.574747</v>
      </c>
      <c r="H1932">
        <v>207.44970599999999</v>
      </c>
      <c r="I1932">
        <v>5.7765360000000001</v>
      </c>
    </row>
    <row r="1933" spans="1:9" x14ac:dyDescent="0.25">
      <c r="A1933">
        <v>1932</v>
      </c>
      <c r="B1933">
        <v>217.680396</v>
      </c>
      <c r="C1933">
        <v>10.574747</v>
      </c>
      <c r="H1933">
        <v>207.44970599999999</v>
      </c>
      <c r="I1933">
        <v>5.7765360000000001</v>
      </c>
    </row>
    <row r="1934" spans="1:9" x14ac:dyDescent="0.25">
      <c r="A1934">
        <v>1933</v>
      </c>
      <c r="B1934">
        <v>217.680396</v>
      </c>
      <c r="C1934">
        <v>10.574747</v>
      </c>
      <c r="H1934">
        <v>207.44970599999999</v>
      </c>
      <c r="I1934">
        <v>5.7765360000000001</v>
      </c>
    </row>
    <row r="1935" spans="1:9" x14ac:dyDescent="0.25">
      <c r="A1935">
        <v>1934</v>
      </c>
      <c r="B1935">
        <v>217.680396</v>
      </c>
      <c r="C1935">
        <v>10.574747</v>
      </c>
      <c r="H1935">
        <v>207.44970599999999</v>
      </c>
      <c r="I1935">
        <v>5.7765360000000001</v>
      </c>
    </row>
    <row r="1936" spans="1:9" x14ac:dyDescent="0.25">
      <c r="A1936">
        <v>1935</v>
      </c>
      <c r="B1936">
        <v>217.680396</v>
      </c>
      <c r="C1936">
        <v>10.574747</v>
      </c>
      <c r="H1936">
        <v>207.44970599999999</v>
      </c>
      <c r="I1936">
        <v>5.7765360000000001</v>
      </c>
    </row>
    <row r="1937" spans="1:9" x14ac:dyDescent="0.25">
      <c r="A1937">
        <v>1936</v>
      </c>
      <c r="B1937">
        <v>217.680396</v>
      </c>
      <c r="C1937">
        <v>10.574747</v>
      </c>
      <c r="H1937">
        <v>207.44970599999999</v>
      </c>
      <c r="I1937">
        <v>5.7765360000000001</v>
      </c>
    </row>
    <row r="1938" spans="1:9" x14ac:dyDescent="0.25">
      <c r="A1938">
        <v>1937</v>
      </c>
      <c r="B1938">
        <v>217.680396</v>
      </c>
      <c r="C1938">
        <v>10.574747</v>
      </c>
      <c r="H1938">
        <v>207.44970599999999</v>
      </c>
      <c r="I1938">
        <v>5.7765360000000001</v>
      </c>
    </row>
    <row r="1939" spans="1:9" x14ac:dyDescent="0.25">
      <c r="A1939">
        <v>1938</v>
      </c>
      <c r="B1939">
        <v>217.680396</v>
      </c>
      <c r="C1939">
        <v>10.574747</v>
      </c>
      <c r="H1939">
        <v>207.44970599999999</v>
      </c>
      <c r="I1939">
        <v>5.7765360000000001</v>
      </c>
    </row>
    <row r="1940" spans="1:9" x14ac:dyDescent="0.25">
      <c r="A1940">
        <v>1939</v>
      </c>
      <c r="B1940">
        <v>217.680396</v>
      </c>
      <c r="C1940">
        <v>10.574747</v>
      </c>
      <c r="H1940">
        <v>207.44970599999999</v>
      </c>
      <c r="I1940">
        <v>5.7765360000000001</v>
      </c>
    </row>
    <row r="1941" spans="1:9" x14ac:dyDescent="0.25">
      <c r="A1941">
        <v>1940</v>
      </c>
      <c r="B1941">
        <v>217.680396</v>
      </c>
      <c r="C1941">
        <v>10.574747</v>
      </c>
      <c r="H1941">
        <v>207.44970599999999</v>
      </c>
      <c r="I1941">
        <v>5.7765360000000001</v>
      </c>
    </row>
    <row r="1942" spans="1:9" x14ac:dyDescent="0.25">
      <c r="A1942">
        <v>1941</v>
      </c>
      <c r="B1942">
        <v>217.680396</v>
      </c>
      <c r="C1942">
        <v>10.574747</v>
      </c>
      <c r="D1942">
        <v>225.611006</v>
      </c>
      <c r="E1942">
        <v>8.1928629999999991</v>
      </c>
      <c r="H1942">
        <v>207.44970599999999</v>
      </c>
      <c r="I1942">
        <v>5.7765360000000001</v>
      </c>
    </row>
    <row r="1943" spans="1:9" x14ac:dyDescent="0.25">
      <c r="A1943">
        <v>1942</v>
      </c>
      <c r="B1943">
        <v>217.58241200000001</v>
      </c>
      <c r="C1943">
        <v>10.56418</v>
      </c>
      <c r="D1943">
        <v>225.62214</v>
      </c>
      <c r="E1943">
        <v>8.1804930000000002</v>
      </c>
      <c r="H1943">
        <v>207.44970599999999</v>
      </c>
      <c r="I1943">
        <v>5.7765360000000001</v>
      </c>
    </row>
    <row r="1944" spans="1:9" x14ac:dyDescent="0.25">
      <c r="A1944">
        <v>1943</v>
      </c>
      <c r="D1944">
        <v>225.62214</v>
      </c>
      <c r="E1944">
        <v>8.1804930000000002</v>
      </c>
      <c r="H1944">
        <v>207.44970599999999</v>
      </c>
      <c r="I1944">
        <v>5.7765360000000001</v>
      </c>
    </row>
    <row r="1945" spans="1:9" x14ac:dyDescent="0.25">
      <c r="A1945">
        <v>1944</v>
      </c>
      <c r="D1945">
        <v>225.62214</v>
      </c>
      <c r="E1945">
        <v>8.1804930000000002</v>
      </c>
      <c r="H1945">
        <v>207.44970599999999</v>
      </c>
      <c r="I1945">
        <v>5.7765360000000001</v>
      </c>
    </row>
    <row r="1946" spans="1:9" x14ac:dyDescent="0.25">
      <c r="A1946">
        <v>1945</v>
      </c>
      <c r="D1946">
        <v>225.62214</v>
      </c>
      <c r="E1946">
        <v>8.1804930000000002</v>
      </c>
      <c r="H1946">
        <v>207.44970599999999</v>
      </c>
      <c r="I1946">
        <v>5.7765360000000001</v>
      </c>
    </row>
    <row r="1947" spans="1:9" x14ac:dyDescent="0.25">
      <c r="A1947">
        <v>1946</v>
      </c>
      <c r="D1947">
        <v>225.62214</v>
      </c>
      <c r="E1947">
        <v>8.1804930000000002</v>
      </c>
      <c r="F1947">
        <v>216.526488</v>
      </c>
      <c r="G1947">
        <v>10.654795</v>
      </c>
      <c r="H1947">
        <v>207.44970599999999</v>
      </c>
      <c r="I1947">
        <v>5.7765360000000001</v>
      </c>
    </row>
    <row r="1948" spans="1:9" x14ac:dyDescent="0.25">
      <c r="A1948">
        <v>1947</v>
      </c>
      <c r="D1948">
        <v>225.62214</v>
      </c>
      <c r="E1948">
        <v>8.1804930000000002</v>
      </c>
      <c r="F1948">
        <v>216.831266</v>
      </c>
      <c r="G1948">
        <v>10.774273000000001</v>
      </c>
      <c r="H1948">
        <v>207.473636</v>
      </c>
      <c r="I1948">
        <v>5.8561240000000003</v>
      </c>
    </row>
    <row r="1949" spans="1:9" x14ac:dyDescent="0.25">
      <c r="A1949">
        <v>1948</v>
      </c>
      <c r="D1949">
        <v>225.62214</v>
      </c>
      <c r="E1949">
        <v>8.1804930000000002</v>
      </c>
      <c r="F1949">
        <v>216.831266</v>
      </c>
      <c r="G1949">
        <v>10.774273000000001</v>
      </c>
    </row>
    <row r="1950" spans="1:9" x14ac:dyDescent="0.25">
      <c r="A1950">
        <v>1949</v>
      </c>
      <c r="D1950">
        <v>225.62214</v>
      </c>
      <c r="E1950">
        <v>8.1804930000000002</v>
      </c>
      <c r="F1950">
        <v>216.831266</v>
      </c>
      <c r="G1950">
        <v>10.824166999999999</v>
      </c>
    </row>
    <row r="1951" spans="1:9" x14ac:dyDescent="0.25">
      <c r="A1951">
        <v>1950</v>
      </c>
      <c r="D1951">
        <v>225.62214</v>
      </c>
      <c r="E1951">
        <v>8.1804930000000002</v>
      </c>
      <c r="F1951">
        <v>216.831266</v>
      </c>
      <c r="G1951">
        <v>10.824166999999999</v>
      </c>
    </row>
    <row r="1952" spans="1:9" x14ac:dyDescent="0.25">
      <c r="A1952">
        <v>1951</v>
      </c>
      <c r="D1952">
        <v>225.62214</v>
      </c>
      <c r="E1952">
        <v>8.1804930000000002</v>
      </c>
      <c r="F1952">
        <v>216.831266</v>
      </c>
      <c r="G1952">
        <v>10.824166999999999</v>
      </c>
    </row>
    <row r="1953" spans="1:9" x14ac:dyDescent="0.25">
      <c r="A1953">
        <v>1952</v>
      </c>
      <c r="D1953">
        <v>225.62214</v>
      </c>
      <c r="E1953">
        <v>8.1804930000000002</v>
      </c>
      <c r="F1953">
        <v>216.831266</v>
      </c>
      <c r="G1953">
        <v>10.824166999999999</v>
      </c>
    </row>
    <row r="1954" spans="1:9" x14ac:dyDescent="0.25">
      <c r="A1954">
        <v>1953</v>
      </c>
      <c r="D1954">
        <v>225.62214</v>
      </c>
      <c r="E1954">
        <v>8.1804930000000002</v>
      </c>
      <c r="F1954">
        <v>216.831266</v>
      </c>
      <c r="G1954">
        <v>10.824166999999999</v>
      </c>
    </row>
    <row r="1955" spans="1:9" x14ac:dyDescent="0.25">
      <c r="A1955">
        <v>1954</v>
      </c>
      <c r="D1955">
        <v>225.62214</v>
      </c>
      <c r="E1955">
        <v>8.1804930000000002</v>
      </c>
      <c r="F1955">
        <v>216.831266</v>
      </c>
      <c r="G1955">
        <v>10.824166999999999</v>
      </c>
    </row>
    <row r="1956" spans="1:9" x14ac:dyDescent="0.25">
      <c r="A1956">
        <v>1955</v>
      </c>
      <c r="D1956">
        <v>225.611006</v>
      </c>
      <c r="E1956">
        <v>8.1928629999999991</v>
      </c>
      <c r="F1956">
        <v>216.831266</v>
      </c>
      <c r="G1956">
        <v>10.824166999999999</v>
      </c>
    </row>
    <row r="1957" spans="1:9" x14ac:dyDescent="0.25">
      <c r="A1957">
        <v>1956</v>
      </c>
      <c r="D1957">
        <v>225.611006</v>
      </c>
      <c r="E1957">
        <v>8.1928629999999991</v>
      </c>
      <c r="F1957">
        <v>216.831266</v>
      </c>
      <c r="G1957">
        <v>10.824166999999999</v>
      </c>
    </row>
    <row r="1958" spans="1:9" x14ac:dyDescent="0.25">
      <c r="A1958">
        <v>1957</v>
      </c>
      <c r="B1958">
        <v>235.22178400000001</v>
      </c>
      <c r="C1958">
        <v>10.073485</v>
      </c>
      <c r="F1958">
        <v>216.831266</v>
      </c>
      <c r="G1958">
        <v>10.824166999999999</v>
      </c>
    </row>
    <row r="1959" spans="1:9" x14ac:dyDescent="0.25">
      <c r="A1959">
        <v>1958</v>
      </c>
      <c r="B1959">
        <v>235.31208900000001</v>
      </c>
      <c r="C1959">
        <v>10.075958999999999</v>
      </c>
      <c r="F1959">
        <v>216.831266</v>
      </c>
      <c r="G1959">
        <v>10.824166999999999</v>
      </c>
    </row>
    <row r="1960" spans="1:9" x14ac:dyDescent="0.25">
      <c r="A1960">
        <v>1959</v>
      </c>
      <c r="B1960">
        <v>235.31208900000001</v>
      </c>
      <c r="C1960">
        <v>10.075958999999999</v>
      </c>
      <c r="F1960">
        <v>216.831266</v>
      </c>
      <c r="G1960">
        <v>10.824166999999999</v>
      </c>
    </row>
    <row r="1961" spans="1:9" x14ac:dyDescent="0.25">
      <c r="A1961">
        <v>1960</v>
      </c>
      <c r="B1961">
        <v>235.31208900000001</v>
      </c>
      <c r="C1961">
        <v>10.075958999999999</v>
      </c>
      <c r="F1961">
        <v>216.526488</v>
      </c>
      <c r="G1961">
        <v>10.654795</v>
      </c>
    </row>
    <row r="1962" spans="1:9" x14ac:dyDescent="0.25">
      <c r="A1962">
        <v>1961</v>
      </c>
      <c r="B1962">
        <v>235.31208900000001</v>
      </c>
      <c r="C1962">
        <v>10.075958999999999</v>
      </c>
      <c r="H1962">
        <v>225.07098400000001</v>
      </c>
      <c r="I1962">
        <v>7.1441039999999996</v>
      </c>
    </row>
    <row r="1963" spans="1:9" x14ac:dyDescent="0.25">
      <c r="A1963">
        <v>1962</v>
      </c>
      <c r="B1963">
        <v>235.31208900000001</v>
      </c>
      <c r="C1963">
        <v>10.075958999999999</v>
      </c>
      <c r="H1963">
        <v>225.122682</v>
      </c>
      <c r="I1963">
        <v>7.0332340000000002</v>
      </c>
    </row>
    <row r="1964" spans="1:9" x14ac:dyDescent="0.25">
      <c r="A1964">
        <v>1963</v>
      </c>
      <c r="B1964">
        <v>235.31208900000001</v>
      </c>
      <c r="C1964">
        <v>10.075958999999999</v>
      </c>
      <c r="H1964">
        <v>225.122682</v>
      </c>
      <c r="I1964">
        <v>7.0332340000000002</v>
      </c>
    </row>
    <row r="1965" spans="1:9" x14ac:dyDescent="0.25">
      <c r="A1965">
        <v>1964</v>
      </c>
      <c r="B1965">
        <v>235.31208900000001</v>
      </c>
      <c r="C1965">
        <v>10.075958999999999</v>
      </c>
      <c r="H1965">
        <v>225.122682</v>
      </c>
      <c r="I1965">
        <v>7.0332340000000002</v>
      </c>
    </row>
    <row r="1966" spans="1:9" x14ac:dyDescent="0.25">
      <c r="A1966">
        <v>1965</v>
      </c>
      <c r="B1966">
        <v>235.31208900000001</v>
      </c>
      <c r="C1966">
        <v>10.075958999999999</v>
      </c>
      <c r="H1966">
        <v>225.122682</v>
      </c>
      <c r="I1966">
        <v>7.0332340000000002</v>
      </c>
    </row>
    <row r="1967" spans="1:9" x14ac:dyDescent="0.25">
      <c r="A1967">
        <v>1966</v>
      </c>
      <c r="B1967">
        <v>235.31208900000001</v>
      </c>
      <c r="C1967">
        <v>10.075958999999999</v>
      </c>
      <c r="H1967">
        <v>225.122682</v>
      </c>
      <c r="I1967">
        <v>7.0332340000000002</v>
      </c>
    </row>
    <row r="1968" spans="1:9" x14ac:dyDescent="0.25">
      <c r="A1968">
        <v>1967</v>
      </c>
      <c r="B1968">
        <v>235.31208900000001</v>
      </c>
      <c r="C1968">
        <v>10.075958999999999</v>
      </c>
      <c r="H1968">
        <v>225.122682</v>
      </c>
      <c r="I1968">
        <v>7.0332340000000002</v>
      </c>
    </row>
    <row r="1969" spans="1:9" x14ac:dyDescent="0.25">
      <c r="A1969">
        <v>1968</v>
      </c>
      <c r="B1969">
        <v>235.31208900000001</v>
      </c>
      <c r="C1969">
        <v>10.075958999999999</v>
      </c>
      <c r="H1969">
        <v>225.122682</v>
      </c>
      <c r="I1969">
        <v>7.0332340000000002</v>
      </c>
    </row>
    <row r="1970" spans="1:9" x14ac:dyDescent="0.25">
      <c r="A1970">
        <v>1969</v>
      </c>
      <c r="B1970">
        <v>235.31208900000001</v>
      </c>
      <c r="C1970">
        <v>10.075958999999999</v>
      </c>
      <c r="H1970">
        <v>225.122682</v>
      </c>
      <c r="I1970">
        <v>7.0332340000000002</v>
      </c>
    </row>
    <row r="1971" spans="1:9" x14ac:dyDescent="0.25">
      <c r="A1971">
        <v>1970</v>
      </c>
      <c r="B1971">
        <v>235.31208900000001</v>
      </c>
      <c r="C1971">
        <v>10.075958999999999</v>
      </c>
      <c r="H1971">
        <v>225.122682</v>
      </c>
      <c r="I1971">
        <v>7.0332340000000002</v>
      </c>
    </row>
    <row r="1972" spans="1:9" x14ac:dyDescent="0.25">
      <c r="A1972">
        <v>1971</v>
      </c>
      <c r="B1972">
        <v>235.31208900000001</v>
      </c>
      <c r="C1972">
        <v>10.075958999999999</v>
      </c>
      <c r="D1972">
        <v>245.14316500000001</v>
      </c>
      <c r="E1972">
        <v>7.4373370000000003</v>
      </c>
      <c r="H1972">
        <v>225.122682</v>
      </c>
      <c r="I1972">
        <v>7.0332340000000002</v>
      </c>
    </row>
    <row r="1973" spans="1:9" x14ac:dyDescent="0.25">
      <c r="A1973">
        <v>1972</v>
      </c>
      <c r="B1973">
        <v>235.22178400000001</v>
      </c>
      <c r="C1973">
        <v>10.073485</v>
      </c>
      <c r="D1973">
        <v>245.201819</v>
      </c>
      <c r="E1973">
        <v>7.5320220000000004</v>
      </c>
      <c r="H1973">
        <v>225.122682</v>
      </c>
      <c r="I1973">
        <v>7.0332340000000002</v>
      </c>
    </row>
    <row r="1974" spans="1:9" x14ac:dyDescent="0.25">
      <c r="A1974">
        <v>1973</v>
      </c>
      <c r="B1974">
        <v>235.22178400000001</v>
      </c>
      <c r="C1974">
        <v>10.073485</v>
      </c>
      <c r="D1974">
        <v>245.201819</v>
      </c>
      <c r="E1974">
        <v>7.5320220000000004</v>
      </c>
      <c r="H1974">
        <v>225.122682</v>
      </c>
      <c r="I1974">
        <v>7.0332340000000002</v>
      </c>
    </row>
    <row r="1975" spans="1:9" x14ac:dyDescent="0.25">
      <c r="A1975">
        <v>1974</v>
      </c>
      <c r="D1975">
        <v>245.201819</v>
      </c>
      <c r="E1975">
        <v>7.5320220000000004</v>
      </c>
      <c r="H1975">
        <v>225.122682</v>
      </c>
      <c r="I1975">
        <v>7.0332340000000002</v>
      </c>
    </row>
    <row r="1976" spans="1:9" x14ac:dyDescent="0.25">
      <c r="A1976">
        <v>1975</v>
      </c>
      <c r="D1976">
        <v>245.201819</v>
      </c>
      <c r="E1976">
        <v>7.5320220000000004</v>
      </c>
      <c r="H1976">
        <v>225.122682</v>
      </c>
      <c r="I1976">
        <v>7.0332340000000002</v>
      </c>
    </row>
    <row r="1977" spans="1:9" x14ac:dyDescent="0.25">
      <c r="A1977">
        <v>1976</v>
      </c>
      <c r="D1977">
        <v>245.201819</v>
      </c>
      <c r="E1977">
        <v>7.5320220000000004</v>
      </c>
      <c r="H1977">
        <v>225.122682</v>
      </c>
      <c r="I1977">
        <v>7.0332340000000002</v>
      </c>
    </row>
    <row r="1978" spans="1:9" x14ac:dyDescent="0.25">
      <c r="A1978">
        <v>1977</v>
      </c>
      <c r="D1978">
        <v>245.201819</v>
      </c>
      <c r="E1978">
        <v>7.5320220000000004</v>
      </c>
      <c r="F1978">
        <v>233.95860400000001</v>
      </c>
      <c r="G1978">
        <v>10.951582999999999</v>
      </c>
      <c r="H1978">
        <v>225.122682</v>
      </c>
      <c r="I1978">
        <v>7.0332340000000002</v>
      </c>
    </row>
    <row r="1979" spans="1:9" x14ac:dyDescent="0.25">
      <c r="A1979">
        <v>1978</v>
      </c>
      <c r="D1979">
        <v>245.201819</v>
      </c>
      <c r="E1979">
        <v>7.5320220000000004</v>
      </c>
      <c r="F1979">
        <v>234.313121</v>
      </c>
      <c r="G1979">
        <v>11.073586000000001</v>
      </c>
      <c r="H1979">
        <v>225.07098400000001</v>
      </c>
      <c r="I1979">
        <v>7.1441039999999996</v>
      </c>
    </row>
    <row r="1980" spans="1:9" x14ac:dyDescent="0.25">
      <c r="A1980">
        <v>1979</v>
      </c>
      <c r="D1980">
        <v>245.201819</v>
      </c>
      <c r="E1980">
        <v>7.5320220000000004</v>
      </c>
      <c r="F1980">
        <v>234.313121</v>
      </c>
      <c r="G1980">
        <v>11.073586000000001</v>
      </c>
    </row>
    <row r="1981" spans="1:9" x14ac:dyDescent="0.25">
      <c r="A1981">
        <v>1980</v>
      </c>
      <c r="D1981">
        <v>245.201819</v>
      </c>
      <c r="E1981">
        <v>7.5320220000000004</v>
      </c>
      <c r="F1981">
        <v>234.313121</v>
      </c>
      <c r="G1981">
        <v>11.073586000000001</v>
      </c>
    </row>
    <row r="1982" spans="1:9" x14ac:dyDescent="0.25">
      <c r="A1982">
        <v>1981</v>
      </c>
      <c r="D1982">
        <v>245.201819</v>
      </c>
      <c r="E1982">
        <v>7.5320220000000004</v>
      </c>
      <c r="F1982">
        <v>234.313121</v>
      </c>
      <c r="G1982">
        <v>11.073586000000001</v>
      </c>
    </row>
    <row r="1983" spans="1:9" x14ac:dyDescent="0.25">
      <c r="A1983">
        <v>1982</v>
      </c>
      <c r="D1983">
        <v>245.201819</v>
      </c>
      <c r="E1983">
        <v>7.5320220000000004</v>
      </c>
      <c r="F1983">
        <v>234.313121</v>
      </c>
      <c r="G1983">
        <v>11.073586000000001</v>
      </c>
    </row>
    <row r="1984" spans="1:9" x14ac:dyDescent="0.25">
      <c r="A1984">
        <v>1983</v>
      </c>
      <c r="D1984">
        <v>245.201819</v>
      </c>
      <c r="E1984">
        <v>7.5320220000000004</v>
      </c>
      <c r="F1984">
        <v>234.313121</v>
      </c>
      <c r="G1984">
        <v>11.073586000000001</v>
      </c>
    </row>
    <row r="1985" spans="1:9" x14ac:dyDescent="0.25">
      <c r="A1985">
        <v>1984</v>
      </c>
      <c r="D1985">
        <v>245.201819</v>
      </c>
      <c r="E1985">
        <v>7.5320220000000004</v>
      </c>
      <c r="F1985">
        <v>234.313121</v>
      </c>
      <c r="G1985">
        <v>11.073586000000001</v>
      </c>
    </row>
    <row r="1986" spans="1:9" x14ac:dyDescent="0.25">
      <c r="A1986">
        <v>1985</v>
      </c>
      <c r="D1986">
        <v>245.201819</v>
      </c>
      <c r="E1986">
        <v>7.5320220000000004</v>
      </c>
      <c r="F1986">
        <v>234.313121</v>
      </c>
      <c r="G1986">
        <v>11.073586000000001</v>
      </c>
    </row>
    <row r="1987" spans="1:9" x14ac:dyDescent="0.25">
      <c r="A1987">
        <v>1986</v>
      </c>
      <c r="D1987">
        <v>245.201819</v>
      </c>
      <c r="E1987">
        <v>7.5320220000000004</v>
      </c>
      <c r="F1987">
        <v>234.313121</v>
      </c>
      <c r="G1987">
        <v>11.073586000000001</v>
      </c>
    </row>
    <row r="1988" spans="1:9" x14ac:dyDescent="0.25">
      <c r="A1988">
        <v>1987</v>
      </c>
      <c r="B1988">
        <v>255.46096699999998</v>
      </c>
      <c r="C1988">
        <v>9.3199679999999994</v>
      </c>
      <c r="D1988">
        <v>245.14316500000001</v>
      </c>
      <c r="E1988">
        <v>7.4373370000000003</v>
      </c>
      <c r="F1988">
        <v>234.313121</v>
      </c>
      <c r="G1988">
        <v>11.073586000000001</v>
      </c>
    </row>
    <row r="1989" spans="1:9" x14ac:dyDescent="0.25">
      <c r="A1989">
        <v>1988</v>
      </c>
      <c r="B1989">
        <v>255.491118</v>
      </c>
      <c r="C1989">
        <v>9.3277520000000003</v>
      </c>
      <c r="F1989">
        <v>234.313121</v>
      </c>
      <c r="G1989">
        <v>11.073586000000001</v>
      </c>
    </row>
    <row r="1990" spans="1:9" x14ac:dyDescent="0.25">
      <c r="A1990">
        <v>1989</v>
      </c>
      <c r="B1990">
        <v>255.491118</v>
      </c>
      <c r="C1990">
        <v>9.3277520000000003</v>
      </c>
      <c r="F1990">
        <v>234.313121</v>
      </c>
      <c r="G1990">
        <v>11.073586000000001</v>
      </c>
    </row>
    <row r="1991" spans="1:9" x14ac:dyDescent="0.25">
      <c r="A1991">
        <v>1990</v>
      </c>
      <c r="B1991">
        <v>255.491118</v>
      </c>
      <c r="C1991">
        <v>9.3277520000000003</v>
      </c>
      <c r="F1991">
        <v>234.313121</v>
      </c>
      <c r="G1991">
        <v>11.073586000000001</v>
      </c>
    </row>
    <row r="1992" spans="1:9" x14ac:dyDescent="0.25">
      <c r="A1992">
        <v>1991</v>
      </c>
      <c r="B1992">
        <v>255.491118</v>
      </c>
      <c r="C1992">
        <v>9.3277520000000003</v>
      </c>
      <c r="F1992">
        <v>233.95860400000001</v>
      </c>
      <c r="G1992">
        <v>10.951582999999999</v>
      </c>
    </row>
    <row r="1993" spans="1:9" x14ac:dyDescent="0.25">
      <c r="A1993">
        <v>1992</v>
      </c>
      <c r="B1993">
        <v>255.491118</v>
      </c>
      <c r="C1993">
        <v>9.3277520000000003</v>
      </c>
      <c r="H1993">
        <v>244.22043099999999</v>
      </c>
      <c r="I1993">
        <v>6.4987779999999997</v>
      </c>
    </row>
    <row r="1994" spans="1:9" x14ac:dyDescent="0.25">
      <c r="A1994">
        <v>1993</v>
      </c>
      <c r="B1994">
        <v>255.491118</v>
      </c>
      <c r="C1994">
        <v>9.3277520000000003</v>
      </c>
      <c r="H1994">
        <v>244.35269099999999</v>
      </c>
      <c r="I1994">
        <v>6.3847639999999997</v>
      </c>
    </row>
    <row r="1995" spans="1:9" x14ac:dyDescent="0.25">
      <c r="A1995">
        <v>1994</v>
      </c>
      <c r="B1995">
        <v>255.491118</v>
      </c>
      <c r="C1995">
        <v>9.3277520000000003</v>
      </c>
      <c r="H1995">
        <v>244.35269099999999</v>
      </c>
      <c r="I1995">
        <v>6.3847639999999997</v>
      </c>
    </row>
    <row r="1996" spans="1:9" x14ac:dyDescent="0.25">
      <c r="A1996">
        <v>1995</v>
      </c>
      <c r="B1996">
        <v>255.491118</v>
      </c>
      <c r="C1996">
        <v>9.3277520000000003</v>
      </c>
      <c r="H1996">
        <v>244.35269099999999</v>
      </c>
      <c r="I1996">
        <v>6.3847639999999997</v>
      </c>
    </row>
    <row r="1997" spans="1:9" x14ac:dyDescent="0.25">
      <c r="A1997">
        <v>1996</v>
      </c>
      <c r="B1997">
        <v>255.491118</v>
      </c>
      <c r="C1997">
        <v>9.3277520000000003</v>
      </c>
      <c r="H1997">
        <v>244.35269099999999</v>
      </c>
      <c r="I1997">
        <v>6.3847639999999997</v>
      </c>
    </row>
    <row r="1998" spans="1:9" x14ac:dyDescent="0.25">
      <c r="A1998">
        <v>1997</v>
      </c>
      <c r="B1998">
        <v>255.491118</v>
      </c>
      <c r="C1998">
        <v>9.3277520000000003</v>
      </c>
      <c r="H1998">
        <v>244.35269099999999</v>
      </c>
      <c r="I1998">
        <v>6.3847639999999997</v>
      </c>
    </row>
    <row r="1999" spans="1:9" x14ac:dyDescent="0.25">
      <c r="A1999">
        <v>1998</v>
      </c>
      <c r="B1999">
        <v>255.491118</v>
      </c>
      <c r="C1999">
        <v>9.3277520000000003</v>
      </c>
      <c r="H1999">
        <v>244.35269099999999</v>
      </c>
      <c r="I1999">
        <v>6.3847639999999997</v>
      </c>
    </row>
    <row r="2000" spans="1:9" x14ac:dyDescent="0.25">
      <c r="A2000">
        <v>1999</v>
      </c>
      <c r="B2000">
        <v>255.491118</v>
      </c>
      <c r="C2000">
        <v>9.3277520000000003</v>
      </c>
      <c r="H2000">
        <v>244.35269099999999</v>
      </c>
      <c r="I2000">
        <v>6.3847639999999997</v>
      </c>
    </row>
    <row r="2001" spans="1:9" x14ac:dyDescent="0.25">
      <c r="A2001">
        <v>2000</v>
      </c>
      <c r="B2001">
        <v>255.491118</v>
      </c>
      <c r="C2001">
        <v>9.3277520000000003</v>
      </c>
      <c r="H2001">
        <v>244.35269099999999</v>
      </c>
      <c r="I2001">
        <v>6.3847639999999997</v>
      </c>
    </row>
    <row r="2002" spans="1:9" x14ac:dyDescent="0.25">
      <c r="A2002">
        <v>2001</v>
      </c>
      <c r="B2002">
        <v>255.491118</v>
      </c>
      <c r="C2002">
        <v>9.3277520000000003</v>
      </c>
      <c r="H2002">
        <v>244.35269099999999</v>
      </c>
      <c r="I2002">
        <v>6.3847639999999997</v>
      </c>
    </row>
    <row r="2003" spans="1:9" x14ac:dyDescent="0.25">
      <c r="A2003">
        <v>2002</v>
      </c>
      <c r="B2003">
        <v>255.491118</v>
      </c>
      <c r="C2003">
        <v>9.3277520000000003</v>
      </c>
      <c r="D2003">
        <v>264.36333400000001</v>
      </c>
      <c r="E2003">
        <v>6.836544</v>
      </c>
      <c r="H2003">
        <v>244.35269099999999</v>
      </c>
      <c r="I2003">
        <v>6.3847639999999997</v>
      </c>
    </row>
    <row r="2004" spans="1:9" x14ac:dyDescent="0.25">
      <c r="A2004">
        <v>2003</v>
      </c>
      <c r="B2004">
        <v>255.491118</v>
      </c>
      <c r="C2004">
        <v>9.3277520000000003</v>
      </c>
      <c r="D2004">
        <v>264.381888</v>
      </c>
      <c r="E2004">
        <v>6.8337089999999998</v>
      </c>
      <c r="H2004">
        <v>244.35269099999999</v>
      </c>
      <c r="I2004">
        <v>6.3847639999999997</v>
      </c>
    </row>
    <row r="2005" spans="1:9" x14ac:dyDescent="0.25">
      <c r="A2005">
        <v>2004</v>
      </c>
      <c r="B2005">
        <v>255.491118</v>
      </c>
      <c r="C2005">
        <v>9.3277520000000003</v>
      </c>
      <c r="D2005">
        <v>264.381888</v>
      </c>
      <c r="E2005">
        <v>6.8337089999999998</v>
      </c>
      <c r="H2005">
        <v>244.35269099999999</v>
      </c>
      <c r="I2005">
        <v>6.3847639999999997</v>
      </c>
    </row>
    <row r="2006" spans="1:9" x14ac:dyDescent="0.25">
      <c r="A2006">
        <v>2005</v>
      </c>
      <c r="B2006">
        <v>255.46096699999998</v>
      </c>
      <c r="C2006">
        <v>9.3199679999999994</v>
      </c>
      <c r="D2006">
        <v>264.381888</v>
      </c>
      <c r="E2006">
        <v>6.8337089999999998</v>
      </c>
      <c r="H2006">
        <v>244.35269099999999</v>
      </c>
      <c r="I2006">
        <v>6.3847639999999997</v>
      </c>
    </row>
    <row r="2007" spans="1:9" x14ac:dyDescent="0.25">
      <c r="A2007">
        <v>2006</v>
      </c>
      <c r="D2007">
        <v>264.381888</v>
      </c>
      <c r="E2007">
        <v>6.8337089999999998</v>
      </c>
      <c r="H2007">
        <v>244.35269099999999</v>
      </c>
      <c r="I2007">
        <v>6.3847639999999997</v>
      </c>
    </row>
    <row r="2008" spans="1:9" x14ac:dyDescent="0.25">
      <c r="A2008">
        <v>2007</v>
      </c>
      <c r="D2008">
        <v>264.381888</v>
      </c>
      <c r="E2008">
        <v>6.8337089999999998</v>
      </c>
      <c r="H2008">
        <v>244.35269099999999</v>
      </c>
      <c r="I2008">
        <v>6.3847639999999997</v>
      </c>
    </row>
    <row r="2009" spans="1:9" x14ac:dyDescent="0.25">
      <c r="A2009">
        <v>2008</v>
      </c>
      <c r="D2009">
        <v>264.381888</v>
      </c>
      <c r="E2009">
        <v>6.8337089999999998</v>
      </c>
      <c r="F2009">
        <v>252.63513799999998</v>
      </c>
      <c r="G2009">
        <v>10.658351</v>
      </c>
      <c r="H2009">
        <v>244.35269099999999</v>
      </c>
      <c r="I2009">
        <v>6.3847639999999997</v>
      </c>
    </row>
    <row r="2010" spans="1:9" x14ac:dyDescent="0.25">
      <c r="A2010">
        <v>2009</v>
      </c>
      <c r="D2010">
        <v>264.381888</v>
      </c>
      <c r="E2010">
        <v>6.8337089999999998</v>
      </c>
      <c r="F2010">
        <v>252.84383700000001</v>
      </c>
      <c r="G2010">
        <v>10.774273000000001</v>
      </c>
      <c r="H2010">
        <v>244.35269099999999</v>
      </c>
      <c r="I2010">
        <v>6.3847639999999997</v>
      </c>
    </row>
    <row r="2011" spans="1:9" x14ac:dyDescent="0.25">
      <c r="A2011">
        <v>2010</v>
      </c>
      <c r="D2011">
        <v>264.381888</v>
      </c>
      <c r="E2011">
        <v>6.8337089999999998</v>
      </c>
      <c r="F2011">
        <v>252.84383700000001</v>
      </c>
      <c r="G2011">
        <v>10.774273000000001</v>
      </c>
      <c r="H2011">
        <v>244.35269099999999</v>
      </c>
      <c r="I2011">
        <v>6.3847639999999997</v>
      </c>
    </row>
    <row r="2012" spans="1:9" x14ac:dyDescent="0.25">
      <c r="A2012">
        <v>2011</v>
      </c>
      <c r="D2012">
        <v>264.381888</v>
      </c>
      <c r="E2012">
        <v>6.8337089999999998</v>
      </c>
      <c r="F2012">
        <v>252.84383700000001</v>
      </c>
      <c r="G2012">
        <v>10.774273000000001</v>
      </c>
      <c r="H2012">
        <v>244.22043099999999</v>
      </c>
      <c r="I2012">
        <v>6.4987779999999997</v>
      </c>
    </row>
    <row r="2013" spans="1:9" x14ac:dyDescent="0.25">
      <c r="A2013">
        <v>2012</v>
      </c>
      <c r="D2013">
        <v>264.381888</v>
      </c>
      <c r="E2013">
        <v>6.8337089999999998</v>
      </c>
      <c r="F2013">
        <v>252.84383700000001</v>
      </c>
      <c r="G2013">
        <v>10.774273000000001</v>
      </c>
      <c r="H2013">
        <v>244.22043099999999</v>
      </c>
      <c r="I2013">
        <v>6.4987779999999997</v>
      </c>
    </row>
    <row r="2014" spans="1:9" x14ac:dyDescent="0.25">
      <c r="A2014">
        <v>2013</v>
      </c>
      <c r="D2014">
        <v>264.381888</v>
      </c>
      <c r="E2014">
        <v>6.8337089999999998</v>
      </c>
      <c r="F2014">
        <v>252.84383700000001</v>
      </c>
      <c r="G2014">
        <v>10.774273000000001</v>
      </c>
    </row>
    <row r="2015" spans="1:9" x14ac:dyDescent="0.25">
      <c r="A2015">
        <v>2014</v>
      </c>
      <c r="D2015">
        <v>264.381888</v>
      </c>
      <c r="E2015">
        <v>6.8337089999999998</v>
      </c>
      <c r="F2015">
        <v>252.84383700000001</v>
      </c>
      <c r="G2015">
        <v>10.774273000000001</v>
      </c>
    </row>
    <row r="2016" spans="1:9" x14ac:dyDescent="0.25">
      <c r="A2016">
        <v>2015</v>
      </c>
      <c r="D2016">
        <v>264.381888</v>
      </c>
      <c r="E2016">
        <v>6.8337089999999998</v>
      </c>
      <c r="F2016">
        <v>252.84383700000001</v>
      </c>
      <c r="G2016">
        <v>10.774273000000001</v>
      </c>
    </row>
    <row r="2017" spans="1:11" x14ac:dyDescent="0.25">
      <c r="A2017">
        <v>2016</v>
      </c>
      <c r="D2017">
        <v>264.381888</v>
      </c>
      <c r="E2017">
        <v>6.8337089999999998</v>
      </c>
      <c r="F2017">
        <v>252.84383700000001</v>
      </c>
      <c r="G2017">
        <v>10.774273000000001</v>
      </c>
    </row>
    <row r="2018" spans="1:11" x14ac:dyDescent="0.25">
      <c r="A2018">
        <v>2017</v>
      </c>
      <c r="D2018">
        <v>264.381888</v>
      </c>
      <c r="E2018">
        <v>6.8337089999999998</v>
      </c>
      <c r="F2018">
        <v>252.84383700000001</v>
      </c>
      <c r="G2018">
        <v>10.774273000000001</v>
      </c>
    </row>
    <row r="2019" spans="1:11" x14ac:dyDescent="0.25">
      <c r="A2019">
        <v>2018</v>
      </c>
      <c r="D2019">
        <v>264.381888</v>
      </c>
      <c r="E2019">
        <v>6.8337089999999998</v>
      </c>
      <c r="F2019">
        <v>252.84383700000001</v>
      </c>
      <c r="G2019">
        <v>10.774273000000001</v>
      </c>
    </row>
    <row r="2020" spans="1:11" x14ac:dyDescent="0.25">
      <c r="A2020">
        <v>2019</v>
      </c>
      <c r="D2020">
        <v>264.381888</v>
      </c>
      <c r="E2020">
        <v>6.8337089999999998</v>
      </c>
      <c r="F2020">
        <v>252.84383700000001</v>
      </c>
      <c r="G2020">
        <v>10.774273000000001</v>
      </c>
    </row>
    <row r="2021" spans="1:11" x14ac:dyDescent="0.25">
      <c r="A2021">
        <v>2020</v>
      </c>
      <c r="B2021">
        <v>272.60907600000002</v>
      </c>
      <c r="C2021">
        <v>8.4843949999999992</v>
      </c>
      <c r="D2021">
        <v>264.381888</v>
      </c>
      <c r="E2021">
        <v>6.8337089999999998</v>
      </c>
      <c r="F2021">
        <v>252.84383700000001</v>
      </c>
      <c r="G2021">
        <v>10.774273000000001</v>
      </c>
    </row>
    <row r="2022" spans="1:11" x14ac:dyDescent="0.25">
      <c r="A2022">
        <v>2021</v>
      </c>
      <c r="B2022">
        <v>272.62330099999997</v>
      </c>
      <c r="C2022">
        <v>8.4298610000000007</v>
      </c>
      <c r="D2022">
        <v>264.381888</v>
      </c>
      <c r="E2022">
        <v>6.8337089999999998</v>
      </c>
      <c r="F2022">
        <v>252.84383700000001</v>
      </c>
      <c r="G2022">
        <v>10.774273000000001</v>
      </c>
    </row>
    <row r="2023" spans="1:11" x14ac:dyDescent="0.25">
      <c r="A2023">
        <v>2022</v>
      </c>
      <c r="B2023">
        <v>272.62330099999997</v>
      </c>
      <c r="C2023">
        <v>8.4298610000000007</v>
      </c>
      <c r="D2023">
        <v>264.36333400000001</v>
      </c>
      <c r="E2023">
        <v>6.836544</v>
      </c>
      <c r="F2023">
        <v>252.84383700000001</v>
      </c>
      <c r="G2023">
        <v>10.774273000000001</v>
      </c>
    </row>
    <row r="2024" spans="1:11" x14ac:dyDescent="0.25">
      <c r="A2024">
        <v>2023</v>
      </c>
      <c r="B2024">
        <v>272.62330099999997</v>
      </c>
      <c r="C2024">
        <v>8.4298610000000007</v>
      </c>
      <c r="F2024">
        <v>252.84383700000001</v>
      </c>
      <c r="G2024">
        <v>10.774273000000001</v>
      </c>
    </row>
    <row r="2025" spans="1:11" x14ac:dyDescent="0.25">
      <c r="A2025">
        <v>2024</v>
      </c>
      <c r="B2025">
        <v>272.62330099999997</v>
      </c>
      <c r="C2025">
        <v>8.4298610000000007</v>
      </c>
      <c r="F2025">
        <v>252.84383700000001</v>
      </c>
      <c r="G2025">
        <v>10.774273000000001</v>
      </c>
    </row>
    <row r="2026" spans="1:11" x14ac:dyDescent="0.25">
      <c r="A2026">
        <v>2025</v>
      </c>
      <c r="B2026">
        <v>272.62330099999997</v>
      </c>
      <c r="C2026">
        <v>8.4298610000000007</v>
      </c>
      <c r="F2026">
        <v>252.84383700000001</v>
      </c>
      <c r="G2026">
        <v>10.774273000000001</v>
      </c>
    </row>
    <row r="2027" spans="1:11" x14ac:dyDescent="0.25">
      <c r="A2027">
        <v>2026</v>
      </c>
      <c r="B2027">
        <v>272.62330099999997</v>
      </c>
      <c r="C2027">
        <v>8.4298610000000007</v>
      </c>
      <c r="F2027">
        <v>252.63513799999998</v>
      </c>
      <c r="G2027">
        <v>10.658351</v>
      </c>
      <c r="H2027">
        <v>262.41095999999999</v>
      </c>
      <c r="I2027">
        <v>5.8572139999999999</v>
      </c>
    </row>
    <row r="2028" spans="1:11" x14ac:dyDescent="0.25">
      <c r="A2028">
        <v>2027</v>
      </c>
      <c r="B2028">
        <v>272.62330099999997</v>
      </c>
      <c r="C2028">
        <v>8.4298610000000007</v>
      </c>
      <c r="H2028">
        <v>262.41095999999999</v>
      </c>
      <c r="I2028">
        <v>5.8572139999999999</v>
      </c>
    </row>
    <row r="2029" spans="1:11" x14ac:dyDescent="0.25">
      <c r="A2029">
        <v>2028</v>
      </c>
      <c r="B2029">
        <v>272.60907600000002</v>
      </c>
      <c r="C2029">
        <v>8.4843949999999992</v>
      </c>
      <c r="H2029">
        <v>262.41095999999999</v>
      </c>
      <c r="I2029">
        <v>5.8572139999999999</v>
      </c>
      <c r="J2029">
        <v>235.893655</v>
      </c>
      <c r="K2029">
        <v>14.174504000000001</v>
      </c>
    </row>
    <row r="2030" spans="1:11" x14ac:dyDescent="0.25">
      <c r="A2030">
        <v>2029</v>
      </c>
    </row>
    <row r="2031" spans="1:11" x14ac:dyDescent="0.25">
      <c r="A2031">
        <v>2030</v>
      </c>
    </row>
    <row r="2032" spans="1:1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1" x14ac:dyDescent="0.25">
      <c r="A2049">
        <v>2048</v>
      </c>
    </row>
    <row r="2050" spans="1:11" x14ac:dyDescent="0.25">
      <c r="A2050">
        <v>2049</v>
      </c>
    </row>
    <row r="2051" spans="1:11" x14ac:dyDescent="0.25">
      <c r="A2051">
        <v>2050</v>
      </c>
    </row>
    <row r="2052" spans="1:11" x14ac:dyDescent="0.25">
      <c r="A2052">
        <v>2051</v>
      </c>
    </row>
    <row r="2053" spans="1:11" x14ac:dyDescent="0.25">
      <c r="A2053">
        <v>2052</v>
      </c>
    </row>
    <row r="2054" spans="1:11" x14ac:dyDescent="0.25">
      <c r="A2054">
        <v>2053</v>
      </c>
    </row>
    <row r="2055" spans="1:11" x14ac:dyDescent="0.25">
      <c r="A2055">
        <v>2054</v>
      </c>
    </row>
    <row r="2056" spans="1:11" x14ac:dyDescent="0.25">
      <c r="A2056">
        <v>2055</v>
      </c>
    </row>
    <row r="2057" spans="1:11" x14ac:dyDescent="0.25">
      <c r="A2057">
        <v>2056</v>
      </c>
    </row>
    <row r="2058" spans="1:11" x14ac:dyDescent="0.25">
      <c r="A2058">
        <v>2057</v>
      </c>
    </row>
    <row r="2059" spans="1:11" x14ac:dyDescent="0.25">
      <c r="A2059">
        <v>2058</v>
      </c>
    </row>
    <row r="2060" spans="1:11" x14ac:dyDescent="0.25">
      <c r="A2060">
        <v>2059</v>
      </c>
    </row>
    <row r="2061" spans="1:11" x14ac:dyDescent="0.25">
      <c r="A2061">
        <v>2060</v>
      </c>
    </row>
    <row r="2062" spans="1:11" x14ac:dyDescent="0.25">
      <c r="A2062">
        <v>2061</v>
      </c>
      <c r="J2062">
        <v>37.825482000000001</v>
      </c>
      <c r="K2062">
        <v>13.924531</v>
      </c>
    </row>
    <row r="2063" spans="1:11" x14ac:dyDescent="0.25">
      <c r="A2063">
        <v>2062</v>
      </c>
      <c r="B2063">
        <v>40.682200999999999</v>
      </c>
      <c r="C2063">
        <v>9.0972449999999991</v>
      </c>
    </row>
    <row r="2064" spans="1:11" x14ac:dyDescent="0.25">
      <c r="A2064">
        <v>2063</v>
      </c>
      <c r="B2064">
        <v>40.78463</v>
      </c>
      <c r="C2064">
        <v>9.0706360000000004</v>
      </c>
    </row>
    <row r="2065" spans="1:7" x14ac:dyDescent="0.25">
      <c r="A2065">
        <v>2064</v>
      </c>
      <c r="B2065">
        <v>40.78463</v>
      </c>
      <c r="C2065">
        <v>9.0706360000000004</v>
      </c>
    </row>
    <row r="2066" spans="1:7" x14ac:dyDescent="0.25">
      <c r="A2066">
        <v>2065</v>
      </c>
      <c r="B2066">
        <v>40.78463</v>
      </c>
      <c r="C2066">
        <v>9.0706360000000004</v>
      </c>
    </row>
    <row r="2067" spans="1:7" x14ac:dyDescent="0.25">
      <c r="A2067">
        <v>2066</v>
      </c>
      <c r="B2067">
        <v>40.78463</v>
      </c>
      <c r="C2067">
        <v>9.0706360000000004</v>
      </c>
    </row>
    <row r="2068" spans="1:7" x14ac:dyDescent="0.25">
      <c r="A2068">
        <v>2067</v>
      </c>
      <c r="B2068">
        <v>40.78463</v>
      </c>
      <c r="C2068">
        <v>9.0706360000000004</v>
      </c>
    </row>
    <row r="2069" spans="1:7" x14ac:dyDescent="0.25">
      <c r="A2069">
        <v>2068</v>
      </c>
      <c r="B2069">
        <v>40.78463</v>
      </c>
      <c r="C2069">
        <v>9.0706360000000004</v>
      </c>
    </row>
    <row r="2070" spans="1:7" x14ac:dyDescent="0.25">
      <c r="A2070">
        <v>2069</v>
      </c>
      <c r="B2070">
        <v>40.78463</v>
      </c>
      <c r="C2070">
        <v>9.0706360000000004</v>
      </c>
    </row>
    <row r="2071" spans="1:7" x14ac:dyDescent="0.25">
      <c r="A2071">
        <v>2070</v>
      </c>
      <c r="B2071">
        <v>40.78463</v>
      </c>
      <c r="C2071">
        <v>9.0706360000000004</v>
      </c>
    </row>
    <row r="2072" spans="1:7" x14ac:dyDescent="0.25">
      <c r="A2072">
        <v>2071</v>
      </c>
      <c r="B2072">
        <v>40.78463</v>
      </c>
      <c r="C2072">
        <v>9.0706360000000004</v>
      </c>
    </row>
    <row r="2073" spans="1:7" x14ac:dyDescent="0.25">
      <c r="A2073">
        <v>2072</v>
      </c>
      <c r="B2073">
        <v>40.78463</v>
      </c>
      <c r="C2073">
        <v>9.0706360000000004</v>
      </c>
    </row>
    <row r="2074" spans="1:7" x14ac:dyDescent="0.25">
      <c r="A2074">
        <v>2073</v>
      </c>
      <c r="B2074">
        <v>40.78463</v>
      </c>
      <c r="C2074">
        <v>9.0706360000000004</v>
      </c>
      <c r="F2074">
        <v>30.010979000000006</v>
      </c>
      <c r="G2074">
        <v>10.207420000000001</v>
      </c>
    </row>
    <row r="2075" spans="1:7" x14ac:dyDescent="0.25">
      <c r="A2075">
        <v>2074</v>
      </c>
      <c r="B2075">
        <v>40.78463</v>
      </c>
      <c r="C2075">
        <v>9.0706360000000004</v>
      </c>
      <c r="F2075">
        <v>30.137512000000001</v>
      </c>
      <c r="G2075">
        <v>10.431227</v>
      </c>
    </row>
    <row r="2076" spans="1:7" x14ac:dyDescent="0.25">
      <c r="A2076">
        <v>2075</v>
      </c>
      <c r="B2076">
        <v>40.78463</v>
      </c>
      <c r="C2076">
        <v>9.0706360000000004</v>
      </c>
      <c r="F2076">
        <v>30.137512000000001</v>
      </c>
      <c r="G2076">
        <v>10.431227</v>
      </c>
    </row>
    <row r="2077" spans="1:7" x14ac:dyDescent="0.25">
      <c r="A2077">
        <v>2076</v>
      </c>
      <c r="B2077">
        <v>40.78463</v>
      </c>
      <c r="C2077">
        <v>9.0706360000000004</v>
      </c>
      <c r="F2077">
        <v>30.137512000000001</v>
      </c>
      <c r="G2077">
        <v>10.431227</v>
      </c>
    </row>
    <row r="2078" spans="1:7" x14ac:dyDescent="0.25">
      <c r="A2078">
        <v>2077</v>
      </c>
      <c r="B2078">
        <v>40.78463</v>
      </c>
      <c r="C2078">
        <v>9.0706360000000004</v>
      </c>
      <c r="F2078">
        <v>30.137512000000001</v>
      </c>
      <c r="G2078">
        <v>10.431227</v>
      </c>
    </row>
    <row r="2079" spans="1:7" x14ac:dyDescent="0.25">
      <c r="A2079">
        <v>2078</v>
      </c>
      <c r="B2079">
        <v>40.78463</v>
      </c>
      <c r="C2079">
        <v>9.0706360000000004</v>
      </c>
      <c r="F2079">
        <v>30.137512000000001</v>
      </c>
      <c r="G2079">
        <v>10.431227</v>
      </c>
    </row>
    <row r="2080" spans="1:7" x14ac:dyDescent="0.25">
      <c r="A2080">
        <v>2079</v>
      </c>
      <c r="B2080">
        <v>40.78463</v>
      </c>
      <c r="C2080">
        <v>9.0706360000000004</v>
      </c>
      <c r="F2080">
        <v>30.137512000000001</v>
      </c>
      <c r="G2080">
        <v>10.431227</v>
      </c>
    </row>
    <row r="2081" spans="1:9" x14ac:dyDescent="0.25">
      <c r="A2081">
        <v>2080</v>
      </c>
      <c r="B2081">
        <v>40.78463</v>
      </c>
      <c r="C2081">
        <v>9.0706360000000004</v>
      </c>
      <c r="F2081">
        <v>30.137512000000001</v>
      </c>
      <c r="G2081">
        <v>10.431227</v>
      </c>
    </row>
    <row r="2082" spans="1:9" x14ac:dyDescent="0.25">
      <c r="A2082">
        <v>2081</v>
      </c>
      <c r="B2082">
        <v>40.78463</v>
      </c>
      <c r="C2082">
        <v>9.0706360000000004</v>
      </c>
      <c r="F2082">
        <v>30.137512000000001</v>
      </c>
      <c r="G2082">
        <v>10.431227</v>
      </c>
    </row>
    <row r="2083" spans="1:9" x14ac:dyDescent="0.25">
      <c r="A2083">
        <v>2082</v>
      </c>
      <c r="B2083">
        <v>40.78463</v>
      </c>
      <c r="C2083">
        <v>9.0706360000000004</v>
      </c>
      <c r="D2083">
        <v>47.769886</v>
      </c>
      <c r="E2083">
        <v>6.7522330000000004</v>
      </c>
      <c r="F2083">
        <v>30.137512000000001</v>
      </c>
      <c r="G2083">
        <v>10.431227</v>
      </c>
    </row>
    <row r="2084" spans="1:9" x14ac:dyDescent="0.25">
      <c r="A2084">
        <v>2083</v>
      </c>
      <c r="B2084">
        <v>40.78463</v>
      </c>
      <c r="C2084">
        <v>9.0706360000000004</v>
      </c>
      <c r="D2084">
        <v>47.849033000000006</v>
      </c>
      <c r="E2084">
        <v>6.7021920000000001</v>
      </c>
      <c r="F2084">
        <v>30.137512000000001</v>
      </c>
      <c r="G2084">
        <v>10.431227</v>
      </c>
    </row>
    <row r="2085" spans="1:9" x14ac:dyDescent="0.25">
      <c r="A2085">
        <v>2084</v>
      </c>
      <c r="B2085">
        <v>40.78463</v>
      </c>
      <c r="C2085">
        <v>9.0706360000000004</v>
      </c>
      <c r="D2085">
        <v>47.849033000000006</v>
      </c>
      <c r="E2085">
        <v>6.7021920000000001</v>
      </c>
      <c r="F2085">
        <v>30.137512000000001</v>
      </c>
      <c r="G2085">
        <v>10.431227</v>
      </c>
    </row>
    <row r="2086" spans="1:9" x14ac:dyDescent="0.25">
      <c r="A2086">
        <v>2085</v>
      </c>
      <c r="B2086">
        <v>40.682200999999999</v>
      </c>
      <c r="C2086">
        <v>9.0972449999999991</v>
      </c>
      <c r="D2086">
        <v>47.849033000000006</v>
      </c>
      <c r="E2086">
        <v>6.7021920000000001</v>
      </c>
      <c r="F2086">
        <v>30.137512000000001</v>
      </c>
      <c r="G2086">
        <v>10.431227</v>
      </c>
    </row>
    <row r="2087" spans="1:9" x14ac:dyDescent="0.25">
      <c r="A2087">
        <v>2086</v>
      </c>
      <c r="D2087">
        <v>47.849033000000006</v>
      </c>
      <c r="E2087">
        <v>6.7021920000000001</v>
      </c>
      <c r="F2087">
        <v>30.137512000000001</v>
      </c>
      <c r="G2087">
        <v>10.431227</v>
      </c>
    </row>
    <row r="2088" spans="1:9" x14ac:dyDescent="0.25">
      <c r="A2088">
        <v>2087</v>
      </c>
      <c r="D2088">
        <v>47.849033000000006</v>
      </c>
      <c r="E2088">
        <v>6.7021920000000001</v>
      </c>
      <c r="F2088">
        <v>30.137512000000001</v>
      </c>
      <c r="G2088">
        <v>10.431227</v>
      </c>
    </row>
    <row r="2089" spans="1:9" x14ac:dyDescent="0.25">
      <c r="A2089">
        <v>2088</v>
      </c>
      <c r="D2089">
        <v>47.849033000000006</v>
      </c>
      <c r="E2089">
        <v>6.7021920000000001</v>
      </c>
      <c r="F2089">
        <v>30.137512000000001</v>
      </c>
      <c r="G2089">
        <v>10.431227</v>
      </c>
    </row>
    <row r="2090" spans="1:9" x14ac:dyDescent="0.25">
      <c r="A2090">
        <v>2089</v>
      </c>
      <c r="D2090">
        <v>47.849033000000006</v>
      </c>
      <c r="E2090">
        <v>6.7021920000000001</v>
      </c>
      <c r="F2090">
        <v>30.137512000000001</v>
      </c>
      <c r="G2090">
        <v>10.431227</v>
      </c>
    </row>
    <row r="2091" spans="1:9" x14ac:dyDescent="0.25">
      <c r="A2091">
        <v>2090</v>
      </c>
      <c r="D2091">
        <v>47.849033000000006</v>
      </c>
      <c r="E2091">
        <v>6.7021920000000001</v>
      </c>
      <c r="F2091">
        <v>30.137512000000001</v>
      </c>
      <c r="G2091">
        <v>10.431227</v>
      </c>
    </row>
    <row r="2092" spans="1:9" x14ac:dyDescent="0.25">
      <c r="A2092">
        <v>2091</v>
      </c>
      <c r="D2092">
        <v>47.849033000000006</v>
      </c>
      <c r="E2092">
        <v>6.7021920000000001</v>
      </c>
      <c r="F2092">
        <v>30.137512000000001</v>
      </c>
      <c r="G2092">
        <v>10.431227</v>
      </c>
    </row>
    <row r="2093" spans="1:9" x14ac:dyDescent="0.25">
      <c r="A2093">
        <v>2092</v>
      </c>
      <c r="D2093">
        <v>47.849033000000006</v>
      </c>
      <c r="E2093">
        <v>6.7021920000000001</v>
      </c>
      <c r="F2093">
        <v>30.137512000000001</v>
      </c>
      <c r="G2093">
        <v>10.431227</v>
      </c>
    </row>
    <row r="2094" spans="1:9" x14ac:dyDescent="0.25">
      <c r="A2094">
        <v>2093</v>
      </c>
      <c r="D2094">
        <v>47.849033000000006</v>
      </c>
      <c r="E2094">
        <v>6.7021920000000001</v>
      </c>
      <c r="F2094">
        <v>30.137512000000001</v>
      </c>
      <c r="G2094">
        <v>10.431227</v>
      </c>
    </row>
    <row r="2095" spans="1:9" x14ac:dyDescent="0.25">
      <c r="A2095">
        <v>2094</v>
      </c>
      <c r="D2095">
        <v>47.849033000000006</v>
      </c>
      <c r="E2095">
        <v>6.7021920000000001</v>
      </c>
      <c r="F2095">
        <v>30.137512000000001</v>
      </c>
      <c r="G2095">
        <v>10.431227</v>
      </c>
    </row>
    <row r="2096" spans="1:9" x14ac:dyDescent="0.25">
      <c r="A2096">
        <v>2095</v>
      </c>
      <c r="D2096">
        <v>47.849033000000006</v>
      </c>
      <c r="E2096">
        <v>6.7021920000000001</v>
      </c>
      <c r="F2096">
        <v>30.137512000000001</v>
      </c>
      <c r="G2096">
        <v>10.431227</v>
      </c>
      <c r="H2096">
        <v>38.245232000000001</v>
      </c>
      <c r="I2096">
        <v>5.7383899999999999</v>
      </c>
    </row>
    <row r="2097" spans="1:9" x14ac:dyDescent="0.25">
      <c r="A2097">
        <v>2096</v>
      </c>
      <c r="D2097">
        <v>47.849033000000006</v>
      </c>
      <c r="E2097">
        <v>6.7021920000000001</v>
      </c>
      <c r="F2097">
        <v>30.137512000000001</v>
      </c>
      <c r="G2097">
        <v>10.431227</v>
      </c>
      <c r="H2097">
        <v>38.463467000000001</v>
      </c>
      <c r="I2097">
        <v>5.5431720000000002</v>
      </c>
    </row>
    <row r="2098" spans="1:9" x14ac:dyDescent="0.25">
      <c r="A2098">
        <v>2097</v>
      </c>
      <c r="D2098">
        <v>47.849033000000006</v>
      </c>
      <c r="E2098">
        <v>6.7021920000000001</v>
      </c>
      <c r="F2098">
        <v>30.010979000000006</v>
      </c>
      <c r="G2098">
        <v>10.207420000000001</v>
      </c>
      <c r="H2098">
        <v>38.463467000000001</v>
      </c>
      <c r="I2098">
        <v>5.5431720000000002</v>
      </c>
    </row>
    <row r="2099" spans="1:9" x14ac:dyDescent="0.25">
      <c r="A2099">
        <v>2098</v>
      </c>
      <c r="D2099">
        <v>47.849033000000006</v>
      </c>
      <c r="E2099">
        <v>6.7021920000000001</v>
      </c>
      <c r="F2099">
        <v>30.010979000000006</v>
      </c>
      <c r="G2099">
        <v>10.207420000000001</v>
      </c>
      <c r="H2099">
        <v>38.463467000000001</v>
      </c>
      <c r="I2099">
        <v>5.5431720000000002</v>
      </c>
    </row>
    <row r="2100" spans="1:9" x14ac:dyDescent="0.25">
      <c r="A2100">
        <v>2099</v>
      </c>
      <c r="D2100">
        <v>47.849033000000006</v>
      </c>
      <c r="E2100">
        <v>6.7021920000000001</v>
      </c>
      <c r="H2100">
        <v>38.463467000000001</v>
      </c>
      <c r="I2100">
        <v>5.5431720000000002</v>
      </c>
    </row>
    <row r="2101" spans="1:9" x14ac:dyDescent="0.25">
      <c r="A2101">
        <v>2100</v>
      </c>
      <c r="B2101">
        <v>54.356059999999999</v>
      </c>
      <c r="C2101">
        <v>9.1709270000000007</v>
      </c>
      <c r="D2101">
        <v>47.849033000000006</v>
      </c>
      <c r="E2101">
        <v>6.7021920000000001</v>
      </c>
      <c r="H2101">
        <v>38.463467000000001</v>
      </c>
      <c r="I2101">
        <v>5.5431720000000002</v>
      </c>
    </row>
    <row r="2102" spans="1:9" x14ac:dyDescent="0.25">
      <c r="A2102">
        <v>2101</v>
      </c>
      <c r="B2102">
        <v>54.459316000000001</v>
      </c>
      <c r="C2102">
        <v>9.1713950000000004</v>
      </c>
      <c r="D2102">
        <v>47.849033000000006</v>
      </c>
      <c r="E2102">
        <v>6.7021920000000001</v>
      </c>
      <c r="H2102">
        <v>38.463467000000001</v>
      </c>
      <c r="I2102">
        <v>5.5431720000000002</v>
      </c>
    </row>
    <row r="2103" spans="1:9" x14ac:dyDescent="0.25">
      <c r="A2103">
        <v>2102</v>
      </c>
      <c r="B2103">
        <v>54.408859</v>
      </c>
      <c r="C2103">
        <v>9.1713950000000004</v>
      </c>
      <c r="D2103">
        <v>47.849033000000006</v>
      </c>
      <c r="E2103">
        <v>6.7021920000000001</v>
      </c>
      <c r="H2103">
        <v>38.463467000000001</v>
      </c>
      <c r="I2103">
        <v>5.5431720000000002</v>
      </c>
    </row>
    <row r="2104" spans="1:9" x14ac:dyDescent="0.25">
      <c r="A2104">
        <v>2103</v>
      </c>
      <c r="B2104">
        <v>54.408859</v>
      </c>
      <c r="C2104">
        <v>9.1713950000000004</v>
      </c>
      <c r="D2104">
        <v>47.849033000000006</v>
      </c>
      <c r="E2104">
        <v>6.7021920000000001</v>
      </c>
      <c r="H2104">
        <v>38.463467000000001</v>
      </c>
      <c r="I2104">
        <v>5.5431720000000002</v>
      </c>
    </row>
    <row r="2105" spans="1:9" x14ac:dyDescent="0.25">
      <c r="A2105">
        <v>2104</v>
      </c>
      <c r="B2105">
        <v>54.408859</v>
      </c>
      <c r="C2105">
        <v>9.1713950000000004</v>
      </c>
      <c r="D2105">
        <v>47.769886</v>
      </c>
      <c r="E2105">
        <v>6.7522330000000004</v>
      </c>
      <c r="H2105">
        <v>38.463467000000001</v>
      </c>
      <c r="I2105">
        <v>5.5431720000000002</v>
      </c>
    </row>
    <row r="2106" spans="1:9" x14ac:dyDescent="0.25">
      <c r="A2106">
        <v>2105</v>
      </c>
      <c r="B2106">
        <v>54.408859</v>
      </c>
      <c r="C2106">
        <v>9.1713950000000004</v>
      </c>
      <c r="H2106">
        <v>38.463467000000001</v>
      </c>
      <c r="I2106">
        <v>5.5431720000000002</v>
      </c>
    </row>
    <row r="2107" spans="1:9" x14ac:dyDescent="0.25">
      <c r="A2107">
        <v>2106</v>
      </c>
      <c r="B2107">
        <v>54.408859</v>
      </c>
      <c r="C2107">
        <v>9.1713950000000004</v>
      </c>
      <c r="H2107">
        <v>38.463467000000001</v>
      </c>
      <c r="I2107">
        <v>5.5431720000000002</v>
      </c>
    </row>
    <row r="2108" spans="1:9" x14ac:dyDescent="0.25">
      <c r="A2108">
        <v>2107</v>
      </c>
      <c r="B2108">
        <v>54.408859</v>
      </c>
      <c r="C2108">
        <v>9.1713950000000004</v>
      </c>
      <c r="H2108">
        <v>38.463467000000001</v>
      </c>
      <c r="I2108">
        <v>5.5431720000000002</v>
      </c>
    </row>
    <row r="2109" spans="1:9" x14ac:dyDescent="0.25">
      <c r="A2109">
        <v>2108</v>
      </c>
      <c r="B2109">
        <v>54.408859</v>
      </c>
      <c r="C2109">
        <v>9.1713950000000004</v>
      </c>
      <c r="H2109">
        <v>38.463467000000001</v>
      </c>
      <c r="I2109">
        <v>5.5431720000000002</v>
      </c>
    </row>
    <row r="2110" spans="1:9" x14ac:dyDescent="0.25">
      <c r="A2110">
        <v>2109</v>
      </c>
      <c r="B2110">
        <v>54.408859</v>
      </c>
      <c r="C2110">
        <v>9.1713950000000004</v>
      </c>
      <c r="H2110">
        <v>38.463467000000001</v>
      </c>
      <c r="I2110">
        <v>5.5431720000000002</v>
      </c>
    </row>
    <row r="2111" spans="1:9" x14ac:dyDescent="0.25">
      <c r="A2111">
        <v>2110</v>
      </c>
      <c r="B2111">
        <v>54.408859</v>
      </c>
      <c r="C2111">
        <v>9.1713950000000004</v>
      </c>
      <c r="H2111">
        <v>38.463467000000001</v>
      </c>
      <c r="I2111">
        <v>5.5431720000000002</v>
      </c>
    </row>
    <row r="2112" spans="1:9" x14ac:dyDescent="0.25">
      <c r="A2112">
        <v>2111</v>
      </c>
      <c r="B2112">
        <v>54.408859</v>
      </c>
      <c r="C2112">
        <v>9.1713950000000004</v>
      </c>
      <c r="H2112">
        <v>38.463467000000001</v>
      </c>
      <c r="I2112">
        <v>5.5431720000000002</v>
      </c>
    </row>
    <row r="2113" spans="1:9" x14ac:dyDescent="0.25">
      <c r="A2113">
        <v>2112</v>
      </c>
      <c r="B2113">
        <v>54.408859</v>
      </c>
      <c r="C2113">
        <v>9.1713950000000004</v>
      </c>
      <c r="H2113">
        <v>38.463467000000001</v>
      </c>
      <c r="I2113">
        <v>5.5431720000000002</v>
      </c>
    </row>
    <row r="2114" spans="1:9" x14ac:dyDescent="0.25">
      <c r="A2114">
        <v>2113</v>
      </c>
      <c r="B2114">
        <v>54.408859</v>
      </c>
      <c r="C2114">
        <v>9.1713950000000004</v>
      </c>
      <c r="H2114">
        <v>38.463467000000001</v>
      </c>
      <c r="I2114">
        <v>5.5431720000000002</v>
      </c>
    </row>
    <row r="2115" spans="1:9" x14ac:dyDescent="0.25">
      <c r="A2115">
        <v>2114</v>
      </c>
      <c r="B2115">
        <v>54.408859</v>
      </c>
      <c r="C2115">
        <v>9.1713950000000004</v>
      </c>
      <c r="H2115">
        <v>38.463467000000001</v>
      </c>
      <c r="I2115">
        <v>5.5431720000000002</v>
      </c>
    </row>
    <row r="2116" spans="1:9" x14ac:dyDescent="0.25">
      <c r="A2116">
        <v>2115</v>
      </c>
      <c r="B2116">
        <v>54.408859</v>
      </c>
      <c r="C2116">
        <v>9.1713950000000004</v>
      </c>
      <c r="F2116">
        <v>45.260323</v>
      </c>
      <c r="G2116">
        <v>9.8174010000000003</v>
      </c>
      <c r="H2116">
        <v>38.463467000000001</v>
      </c>
      <c r="I2116">
        <v>5.5431720000000002</v>
      </c>
    </row>
    <row r="2117" spans="1:9" x14ac:dyDescent="0.25">
      <c r="A2117">
        <v>2116</v>
      </c>
      <c r="B2117">
        <v>54.408859</v>
      </c>
      <c r="C2117">
        <v>9.1713950000000004</v>
      </c>
      <c r="F2117">
        <v>45.376499000000003</v>
      </c>
      <c r="G2117">
        <v>9.8768670000000007</v>
      </c>
      <c r="H2117">
        <v>38.463467000000001</v>
      </c>
      <c r="I2117">
        <v>5.5431720000000002</v>
      </c>
    </row>
    <row r="2118" spans="1:9" x14ac:dyDescent="0.25">
      <c r="A2118">
        <v>2117</v>
      </c>
      <c r="B2118">
        <v>54.408859</v>
      </c>
      <c r="C2118">
        <v>9.1713950000000004</v>
      </c>
      <c r="F2118">
        <v>45.376499000000003</v>
      </c>
      <c r="G2118">
        <v>9.8768670000000007</v>
      </c>
      <c r="H2118">
        <v>38.463467000000001</v>
      </c>
      <c r="I2118">
        <v>5.5431720000000002</v>
      </c>
    </row>
    <row r="2119" spans="1:9" x14ac:dyDescent="0.25">
      <c r="A2119">
        <v>2118</v>
      </c>
      <c r="B2119">
        <v>54.408859</v>
      </c>
      <c r="C2119">
        <v>9.1713950000000004</v>
      </c>
      <c r="F2119">
        <v>45.376499000000003</v>
      </c>
      <c r="G2119">
        <v>9.8768670000000007</v>
      </c>
      <c r="H2119">
        <v>38.463467000000001</v>
      </c>
      <c r="I2119">
        <v>5.5431720000000002</v>
      </c>
    </row>
    <row r="2120" spans="1:9" x14ac:dyDescent="0.25">
      <c r="A2120">
        <v>2119</v>
      </c>
      <c r="B2120">
        <v>54.408859</v>
      </c>
      <c r="C2120">
        <v>9.1713950000000004</v>
      </c>
      <c r="F2120">
        <v>45.376499000000003</v>
      </c>
      <c r="G2120">
        <v>9.8768670000000007</v>
      </c>
      <c r="H2120">
        <v>38.463467000000001</v>
      </c>
      <c r="I2120">
        <v>5.5431720000000002</v>
      </c>
    </row>
    <row r="2121" spans="1:9" x14ac:dyDescent="0.25">
      <c r="A2121">
        <v>2120</v>
      </c>
      <c r="B2121">
        <v>54.408859</v>
      </c>
      <c r="C2121">
        <v>9.1713950000000004</v>
      </c>
      <c r="F2121">
        <v>45.376499000000003</v>
      </c>
      <c r="G2121">
        <v>9.8768670000000007</v>
      </c>
      <c r="H2121">
        <v>38.245232000000001</v>
      </c>
      <c r="I2121">
        <v>5.7383899999999999</v>
      </c>
    </row>
    <row r="2122" spans="1:9" x14ac:dyDescent="0.25">
      <c r="A2122">
        <v>2121</v>
      </c>
      <c r="B2122">
        <v>54.408859</v>
      </c>
      <c r="C2122">
        <v>9.1713950000000004</v>
      </c>
      <c r="F2122">
        <v>45.376499000000003</v>
      </c>
      <c r="G2122">
        <v>9.8768670000000007</v>
      </c>
      <c r="H2122">
        <v>38.245232000000001</v>
      </c>
      <c r="I2122">
        <v>5.7383899999999999</v>
      </c>
    </row>
    <row r="2123" spans="1:9" x14ac:dyDescent="0.25">
      <c r="A2123">
        <v>2122</v>
      </c>
      <c r="B2123">
        <v>54.408859</v>
      </c>
      <c r="C2123">
        <v>9.1713950000000004</v>
      </c>
      <c r="F2123">
        <v>45.376499000000003</v>
      </c>
      <c r="G2123">
        <v>9.8768670000000007</v>
      </c>
      <c r="H2123">
        <v>38.245232000000001</v>
      </c>
      <c r="I2123">
        <v>5.7383899999999999</v>
      </c>
    </row>
    <row r="2124" spans="1:9" x14ac:dyDescent="0.25">
      <c r="A2124">
        <v>2123</v>
      </c>
      <c r="B2124">
        <v>54.356059999999999</v>
      </c>
      <c r="C2124">
        <v>9.1709270000000007</v>
      </c>
      <c r="D2124">
        <v>61.754662000000003</v>
      </c>
      <c r="E2124">
        <v>7.3602790000000002</v>
      </c>
      <c r="F2124">
        <v>45.376499000000003</v>
      </c>
      <c r="G2124">
        <v>9.8768670000000007</v>
      </c>
    </row>
    <row r="2125" spans="1:9" x14ac:dyDescent="0.25">
      <c r="A2125">
        <v>2124</v>
      </c>
      <c r="B2125">
        <v>54.356059999999999</v>
      </c>
      <c r="C2125">
        <v>9.1709270000000007</v>
      </c>
      <c r="D2125">
        <v>61.725556000000005</v>
      </c>
      <c r="E2125">
        <v>7.3572569999999997</v>
      </c>
      <c r="F2125">
        <v>45.376499000000003</v>
      </c>
      <c r="G2125">
        <v>9.8768670000000007</v>
      </c>
    </row>
    <row r="2126" spans="1:9" x14ac:dyDescent="0.25">
      <c r="A2126">
        <v>2125</v>
      </c>
      <c r="D2126">
        <v>61.725556000000005</v>
      </c>
      <c r="E2126">
        <v>7.3572569999999997</v>
      </c>
      <c r="F2126">
        <v>45.376499000000003</v>
      </c>
      <c r="G2126">
        <v>9.8768670000000007</v>
      </c>
    </row>
    <row r="2127" spans="1:9" x14ac:dyDescent="0.25">
      <c r="A2127">
        <v>2126</v>
      </c>
      <c r="D2127">
        <v>61.725556000000005</v>
      </c>
      <c r="E2127">
        <v>7.3572569999999997</v>
      </c>
      <c r="F2127">
        <v>45.376499000000003</v>
      </c>
      <c r="G2127">
        <v>9.8768670000000007</v>
      </c>
    </row>
    <row r="2128" spans="1:9" x14ac:dyDescent="0.25">
      <c r="A2128">
        <v>2127</v>
      </c>
      <c r="D2128">
        <v>61.725556000000005</v>
      </c>
      <c r="E2128">
        <v>7.3572569999999997</v>
      </c>
      <c r="F2128">
        <v>45.376499000000003</v>
      </c>
      <c r="G2128">
        <v>9.8768670000000007</v>
      </c>
    </row>
    <row r="2129" spans="1:9" x14ac:dyDescent="0.25">
      <c r="A2129">
        <v>2128</v>
      </c>
      <c r="D2129">
        <v>61.725556000000005</v>
      </c>
      <c r="E2129">
        <v>7.3572569999999997</v>
      </c>
      <c r="F2129">
        <v>45.376499000000003</v>
      </c>
      <c r="G2129">
        <v>9.8768670000000007</v>
      </c>
    </row>
    <row r="2130" spans="1:9" x14ac:dyDescent="0.25">
      <c r="A2130">
        <v>2129</v>
      </c>
      <c r="D2130">
        <v>61.725556000000005</v>
      </c>
      <c r="E2130">
        <v>7.3572569999999997</v>
      </c>
      <c r="F2130">
        <v>45.376499000000003</v>
      </c>
      <c r="G2130">
        <v>9.8768670000000007</v>
      </c>
    </row>
    <row r="2131" spans="1:9" x14ac:dyDescent="0.25">
      <c r="A2131">
        <v>2130</v>
      </c>
      <c r="D2131">
        <v>61.725556000000005</v>
      </c>
      <c r="E2131">
        <v>7.3572569999999997</v>
      </c>
      <c r="F2131">
        <v>45.376499000000003</v>
      </c>
      <c r="G2131">
        <v>9.8768670000000007</v>
      </c>
    </row>
    <row r="2132" spans="1:9" x14ac:dyDescent="0.25">
      <c r="A2132">
        <v>2131</v>
      </c>
      <c r="D2132">
        <v>61.725556000000005</v>
      </c>
      <c r="E2132">
        <v>7.3572569999999997</v>
      </c>
      <c r="F2132">
        <v>45.376499000000003</v>
      </c>
      <c r="G2132">
        <v>9.8768670000000007</v>
      </c>
    </row>
    <row r="2133" spans="1:9" x14ac:dyDescent="0.25">
      <c r="A2133">
        <v>2132</v>
      </c>
      <c r="D2133">
        <v>61.725556000000005</v>
      </c>
      <c r="E2133">
        <v>7.3572569999999997</v>
      </c>
      <c r="F2133">
        <v>45.376499000000003</v>
      </c>
      <c r="G2133">
        <v>9.8768670000000007</v>
      </c>
    </row>
    <row r="2134" spans="1:9" x14ac:dyDescent="0.25">
      <c r="A2134">
        <v>2133</v>
      </c>
      <c r="D2134">
        <v>61.725556000000005</v>
      </c>
      <c r="E2134">
        <v>7.3572569999999997</v>
      </c>
      <c r="F2134">
        <v>45.376499000000003</v>
      </c>
      <c r="G2134">
        <v>9.8768670000000007</v>
      </c>
    </row>
    <row r="2135" spans="1:9" x14ac:dyDescent="0.25">
      <c r="A2135">
        <v>2134</v>
      </c>
      <c r="D2135">
        <v>61.725556000000005</v>
      </c>
      <c r="E2135">
        <v>7.3572569999999997</v>
      </c>
      <c r="F2135">
        <v>45.376499000000003</v>
      </c>
      <c r="G2135">
        <v>9.8768670000000007</v>
      </c>
    </row>
    <row r="2136" spans="1:9" x14ac:dyDescent="0.25">
      <c r="A2136">
        <v>2135</v>
      </c>
      <c r="D2136">
        <v>61.725556000000005</v>
      </c>
      <c r="E2136">
        <v>7.3572569999999997</v>
      </c>
      <c r="F2136">
        <v>45.376499000000003</v>
      </c>
      <c r="G2136">
        <v>9.8768670000000007</v>
      </c>
    </row>
    <row r="2137" spans="1:9" x14ac:dyDescent="0.25">
      <c r="A2137">
        <v>2136</v>
      </c>
      <c r="D2137">
        <v>61.725556000000005</v>
      </c>
      <c r="E2137">
        <v>7.3572569999999997</v>
      </c>
      <c r="F2137">
        <v>45.376499000000003</v>
      </c>
      <c r="G2137">
        <v>9.8768670000000007</v>
      </c>
    </row>
    <row r="2138" spans="1:9" x14ac:dyDescent="0.25">
      <c r="A2138">
        <v>2137</v>
      </c>
      <c r="D2138">
        <v>61.725556000000005</v>
      </c>
      <c r="E2138">
        <v>7.3572569999999997</v>
      </c>
      <c r="F2138">
        <v>45.376499000000003</v>
      </c>
      <c r="G2138">
        <v>9.8768670000000007</v>
      </c>
    </row>
    <row r="2139" spans="1:9" x14ac:dyDescent="0.25">
      <c r="A2139">
        <v>2138</v>
      </c>
      <c r="B2139">
        <v>69.474387000000007</v>
      </c>
      <c r="C2139">
        <v>10.444642999999999</v>
      </c>
      <c r="D2139">
        <v>61.725556000000005</v>
      </c>
      <c r="E2139">
        <v>7.3572569999999997</v>
      </c>
      <c r="F2139">
        <v>45.376499000000003</v>
      </c>
      <c r="G2139">
        <v>9.8768670000000007</v>
      </c>
    </row>
    <row r="2140" spans="1:9" x14ac:dyDescent="0.25">
      <c r="A2140">
        <v>2139</v>
      </c>
      <c r="B2140">
        <v>69.471938000000009</v>
      </c>
      <c r="C2140">
        <v>10.418061</v>
      </c>
      <c r="D2140">
        <v>61.725556000000005</v>
      </c>
      <c r="E2140">
        <v>7.3572569999999997</v>
      </c>
      <c r="F2140">
        <v>45.376499000000003</v>
      </c>
      <c r="G2140">
        <v>9.8768670000000007</v>
      </c>
      <c r="H2140">
        <v>54.531231000000005</v>
      </c>
      <c r="I2140">
        <v>7.2090079999999999</v>
      </c>
    </row>
    <row r="2141" spans="1:9" x14ac:dyDescent="0.25">
      <c r="A2141">
        <v>2140</v>
      </c>
      <c r="B2141">
        <v>69.471938000000009</v>
      </c>
      <c r="C2141">
        <v>10.418061</v>
      </c>
      <c r="D2141">
        <v>61.725556000000005</v>
      </c>
      <c r="E2141">
        <v>7.3572569999999997</v>
      </c>
      <c r="F2141">
        <v>45.376499000000003</v>
      </c>
      <c r="G2141">
        <v>9.8768670000000007</v>
      </c>
      <c r="H2141">
        <v>54.610691000000003</v>
      </c>
      <c r="I2141">
        <v>7.0549270000000002</v>
      </c>
    </row>
    <row r="2142" spans="1:9" x14ac:dyDescent="0.25">
      <c r="A2142">
        <v>2141</v>
      </c>
      <c r="B2142">
        <v>69.471938000000009</v>
      </c>
      <c r="C2142">
        <v>10.418061</v>
      </c>
      <c r="D2142">
        <v>61.725556000000005</v>
      </c>
      <c r="E2142">
        <v>7.3572569999999997</v>
      </c>
      <c r="F2142">
        <v>45.260323</v>
      </c>
      <c r="G2142">
        <v>9.8174010000000003</v>
      </c>
      <c r="H2142">
        <v>54.610691000000003</v>
      </c>
      <c r="I2142">
        <v>7.0549270000000002</v>
      </c>
    </row>
    <row r="2143" spans="1:9" x14ac:dyDescent="0.25">
      <c r="A2143">
        <v>2142</v>
      </c>
      <c r="B2143">
        <v>69.471938000000009</v>
      </c>
      <c r="C2143">
        <v>10.418061</v>
      </c>
      <c r="D2143">
        <v>61.725556000000005</v>
      </c>
      <c r="E2143">
        <v>7.3572569999999997</v>
      </c>
      <c r="F2143">
        <v>45.260323</v>
      </c>
      <c r="G2143">
        <v>9.8174010000000003</v>
      </c>
      <c r="H2143">
        <v>54.610691000000003</v>
      </c>
      <c r="I2143">
        <v>7.0549270000000002</v>
      </c>
    </row>
    <row r="2144" spans="1:9" x14ac:dyDescent="0.25">
      <c r="A2144">
        <v>2143</v>
      </c>
      <c r="B2144">
        <v>69.471938000000009</v>
      </c>
      <c r="C2144">
        <v>10.418061</v>
      </c>
      <c r="D2144">
        <v>61.725556000000005</v>
      </c>
      <c r="E2144">
        <v>7.3572569999999997</v>
      </c>
      <c r="H2144">
        <v>54.610691000000003</v>
      </c>
      <c r="I2144">
        <v>7.0549270000000002</v>
      </c>
    </row>
    <row r="2145" spans="1:9" x14ac:dyDescent="0.25">
      <c r="A2145">
        <v>2144</v>
      </c>
      <c r="B2145">
        <v>69.471938000000009</v>
      </c>
      <c r="C2145">
        <v>10.418061</v>
      </c>
      <c r="D2145">
        <v>61.725556000000005</v>
      </c>
      <c r="E2145">
        <v>7.3572569999999997</v>
      </c>
      <c r="H2145">
        <v>54.610691000000003</v>
      </c>
      <c r="I2145">
        <v>7.0549270000000002</v>
      </c>
    </row>
    <row r="2146" spans="1:9" x14ac:dyDescent="0.25">
      <c r="A2146">
        <v>2145</v>
      </c>
      <c r="B2146">
        <v>69.471938000000009</v>
      </c>
      <c r="C2146">
        <v>10.418061</v>
      </c>
      <c r="D2146">
        <v>61.754662000000003</v>
      </c>
      <c r="E2146">
        <v>7.3602790000000002</v>
      </c>
      <c r="H2146">
        <v>54.610691000000003</v>
      </c>
      <c r="I2146">
        <v>7.0549270000000002</v>
      </c>
    </row>
    <row r="2147" spans="1:9" x14ac:dyDescent="0.25">
      <c r="A2147">
        <v>2146</v>
      </c>
      <c r="B2147">
        <v>69.471938000000009</v>
      </c>
      <c r="C2147">
        <v>10.418061</v>
      </c>
      <c r="H2147">
        <v>54.610691000000003</v>
      </c>
      <c r="I2147">
        <v>7.0549270000000002</v>
      </c>
    </row>
    <row r="2148" spans="1:9" x14ac:dyDescent="0.25">
      <c r="A2148">
        <v>2147</v>
      </c>
      <c r="B2148">
        <v>69.471938000000009</v>
      </c>
      <c r="C2148">
        <v>10.418061</v>
      </c>
      <c r="H2148">
        <v>54.610691000000003</v>
      </c>
      <c r="I2148">
        <v>7.0549270000000002</v>
      </c>
    </row>
    <row r="2149" spans="1:9" x14ac:dyDescent="0.25">
      <c r="A2149">
        <v>2148</v>
      </c>
      <c r="B2149">
        <v>69.471938000000009</v>
      </c>
      <c r="C2149">
        <v>10.418061</v>
      </c>
      <c r="H2149">
        <v>54.610691000000003</v>
      </c>
      <c r="I2149">
        <v>7.0549270000000002</v>
      </c>
    </row>
    <row r="2150" spans="1:9" x14ac:dyDescent="0.25">
      <c r="A2150">
        <v>2149</v>
      </c>
      <c r="B2150">
        <v>69.471938000000009</v>
      </c>
      <c r="C2150">
        <v>10.418061</v>
      </c>
      <c r="H2150">
        <v>54.610691000000003</v>
      </c>
      <c r="I2150">
        <v>7.0549270000000002</v>
      </c>
    </row>
    <row r="2151" spans="1:9" x14ac:dyDescent="0.25">
      <c r="A2151">
        <v>2150</v>
      </c>
      <c r="B2151">
        <v>69.471938000000009</v>
      </c>
      <c r="C2151">
        <v>10.418061</v>
      </c>
      <c r="H2151">
        <v>54.610691000000003</v>
      </c>
      <c r="I2151">
        <v>7.0549270000000002</v>
      </c>
    </row>
    <row r="2152" spans="1:9" x14ac:dyDescent="0.25">
      <c r="A2152">
        <v>2151</v>
      </c>
      <c r="B2152">
        <v>69.471938000000009</v>
      </c>
      <c r="C2152">
        <v>10.418061</v>
      </c>
      <c r="H2152">
        <v>54.610691000000003</v>
      </c>
      <c r="I2152">
        <v>7.0549270000000002</v>
      </c>
    </row>
    <row r="2153" spans="1:9" x14ac:dyDescent="0.25">
      <c r="A2153">
        <v>2152</v>
      </c>
      <c r="B2153">
        <v>69.471938000000009</v>
      </c>
      <c r="C2153">
        <v>10.418061</v>
      </c>
      <c r="H2153">
        <v>54.610691000000003</v>
      </c>
      <c r="I2153">
        <v>7.0549270000000002</v>
      </c>
    </row>
    <row r="2154" spans="1:9" x14ac:dyDescent="0.25">
      <c r="A2154">
        <v>2153</v>
      </c>
      <c r="B2154">
        <v>69.471938000000009</v>
      </c>
      <c r="C2154">
        <v>10.418061</v>
      </c>
      <c r="H2154">
        <v>54.610691000000003</v>
      </c>
      <c r="I2154">
        <v>7.0549270000000002</v>
      </c>
    </row>
    <row r="2155" spans="1:9" x14ac:dyDescent="0.25">
      <c r="A2155">
        <v>2154</v>
      </c>
      <c r="B2155">
        <v>69.471938000000009</v>
      </c>
      <c r="C2155">
        <v>10.418061</v>
      </c>
      <c r="H2155">
        <v>54.610691000000003</v>
      </c>
      <c r="I2155">
        <v>7.0549270000000002</v>
      </c>
    </row>
    <row r="2156" spans="1:9" x14ac:dyDescent="0.25">
      <c r="A2156">
        <v>2155</v>
      </c>
      <c r="B2156">
        <v>69.471938000000009</v>
      </c>
      <c r="C2156">
        <v>10.418061</v>
      </c>
      <c r="H2156">
        <v>54.610691000000003</v>
      </c>
      <c r="I2156">
        <v>7.0549270000000002</v>
      </c>
    </row>
    <row r="2157" spans="1:9" x14ac:dyDescent="0.25">
      <c r="A2157">
        <v>2156</v>
      </c>
      <c r="B2157">
        <v>69.471938000000009</v>
      </c>
      <c r="C2157">
        <v>10.418061</v>
      </c>
      <c r="F2157">
        <v>62.062874000000001</v>
      </c>
      <c r="G2157">
        <v>12.061289</v>
      </c>
      <c r="H2157">
        <v>54.610691000000003</v>
      </c>
      <c r="I2157">
        <v>7.0549270000000002</v>
      </c>
    </row>
    <row r="2158" spans="1:9" x14ac:dyDescent="0.25">
      <c r="A2158">
        <v>2157</v>
      </c>
      <c r="B2158">
        <v>69.471938000000009</v>
      </c>
      <c r="C2158">
        <v>10.418061</v>
      </c>
      <c r="F2158">
        <v>62.129215000000002</v>
      </c>
      <c r="G2158">
        <v>12.04374</v>
      </c>
      <c r="H2158">
        <v>54.531231000000005</v>
      </c>
      <c r="I2158">
        <v>7.2090079999999999</v>
      </c>
    </row>
    <row r="2159" spans="1:9" x14ac:dyDescent="0.25">
      <c r="A2159">
        <v>2158</v>
      </c>
      <c r="B2159">
        <v>69.471938000000009</v>
      </c>
      <c r="C2159">
        <v>10.418061</v>
      </c>
      <c r="F2159">
        <v>62.129215000000002</v>
      </c>
      <c r="G2159">
        <v>12.04374</v>
      </c>
    </row>
    <row r="2160" spans="1:9" x14ac:dyDescent="0.25">
      <c r="A2160">
        <v>2159</v>
      </c>
      <c r="B2160">
        <v>69.474387000000007</v>
      </c>
      <c r="C2160">
        <v>10.444642999999999</v>
      </c>
      <c r="F2160">
        <v>62.129215000000002</v>
      </c>
      <c r="G2160">
        <v>12.04374</v>
      </c>
    </row>
    <row r="2161" spans="1:7" x14ac:dyDescent="0.25">
      <c r="A2161">
        <v>2160</v>
      </c>
      <c r="F2161">
        <v>62.129215000000002</v>
      </c>
      <c r="G2161">
        <v>12.04374</v>
      </c>
    </row>
    <row r="2162" spans="1:7" x14ac:dyDescent="0.25">
      <c r="A2162">
        <v>2161</v>
      </c>
      <c r="D2162">
        <v>75.506530000000012</v>
      </c>
      <c r="E2162">
        <v>9.4457649999999997</v>
      </c>
      <c r="F2162">
        <v>62.129215000000002</v>
      </c>
      <c r="G2162">
        <v>12.04374</v>
      </c>
    </row>
    <row r="2163" spans="1:7" x14ac:dyDescent="0.25">
      <c r="A2163">
        <v>2162</v>
      </c>
      <c r="D2163">
        <v>75.553215000000009</v>
      </c>
      <c r="E2163">
        <v>9.4305620000000001</v>
      </c>
      <c r="F2163">
        <v>62.129215000000002</v>
      </c>
      <c r="G2163">
        <v>12.04374</v>
      </c>
    </row>
    <row r="2164" spans="1:7" x14ac:dyDescent="0.25">
      <c r="A2164">
        <v>2163</v>
      </c>
      <c r="D2164">
        <v>75.553215000000009</v>
      </c>
      <c r="E2164">
        <v>9.4305620000000001</v>
      </c>
      <c r="F2164">
        <v>62.129215000000002</v>
      </c>
      <c r="G2164">
        <v>12.04374</v>
      </c>
    </row>
    <row r="2165" spans="1:7" x14ac:dyDescent="0.25">
      <c r="A2165">
        <v>2164</v>
      </c>
      <c r="D2165">
        <v>75.553215000000009</v>
      </c>
      <c r="E2165">
        <v>9.4305620000000001</v>
      </c>
      <c r="F2165">
        <v>62.129215000000002</v>
      </c>
      <c r="G2165">
        <v>12.04374</v>
      </c>
    </row>
    <row r="2166" spans="1:7" x14ac:dyDescent="0.25">
      <c r="A2166">
        <v>2165</v>
      </c>
      <c r="D2166">
        <v>75.553215000000009</v>
      </c>
      <c r="E2166">
        <v>9.4305620000000001</v>
      </c>
      <c r="F2166">
        <v>62.129215000000002</v>
      </c>
      <c r="G2166">
        <v>12.04374</v>
      </c>
    </row>
    <row r="2167" spans="1:7" x14ac:dyDescent="0.25">
      <c r="A2167">
        <v>2166</v>
      </c>
      <c r="D2167">
        <v>75.553215000000009</v>
      </c>
      <c r="E2167">
        <v>9.4305620000000001</v>
      </c>
      <c r="F2167">
        <v>62.129215000000002</v>
      </c>
      <c r="G2167">
        <v>12.04374</v>
      </c>
    </row>
    <row r="2168" spans="1:7" x14ac:dyDescent="0.25">
      <c r="A2168">
        <v>2167</v>
      </c>
      <c r="D2168">
        <v>75.553215000000009</v>
      </c>
      <c r="E2168">
        <v>9.4305620000000001</v>
      </c>
      <c r="F2168">
        <v>62.129215000000002</v>
      </c>
      <c r="G2168">
        <v>12.04374</v>
      </c>
    </row>
    <row r="2169" spans="1:7" x14ac:dyDescent="0.25">
      <c r="A2169">
        <v>2168</v>
      </c>
      <c r="D2169">
        <v>75.553215000000009</v>
      </c>
      <c r="E2169">
        <v>9.4305620000000001</v>
      </c>
      <c r="F2169">
        <v>62.129215000000002</v>
      </c>
      <c r="G2169">
        <v>12.04374</v>
      </c>
    </row>
    <row r="2170" spans="1:7" x14ac:dyDescent="0.25">
      <c r="A2170">
        <v>2169</v>
      </c>
      <c r="D2170">
        <v>75.553215000000009</v>
      </c>
      <c r="E2170">
        <v>9.4305620000000001</v>
      </c>
      <c r="F2170">
        <v>62.129215000000002</v>
      </c>
      <c r="G2170">
        <v>12.04374</v>
      </c>
    </row>
    <row r="2171" spans="1:7" x14ac:dyDescent="0.25">
      <c r="A2171">
        <v>2170</v>
      </c>
      <c r="D2171">
        <v>75.553215000000009</v>
      </c>
      <c r="E2171">
        <v>9.4305620000000001</v>
      </c>
      <c r="F2171">
        <v>62.129215000000002</v>
      </c>
      <c r="G2171">
        <v>12.04374</v>
      </c>
    </row>
    <row r="2172" spans="1:7" x14ac:dyDescent="0.25">
      <c r="A2172">
        <v>2171</v>
      </c>
      <c r="D2172">
        <v>75.553215000000009</v>
      </c>
      <c r="E2172">
        <v>9.4305620000000001</v>
      </c>
      <c r="F2172">
        <v>62.129215000000002</v>
      </c>
      <c r="G2172">
        <v>12.04374</v>
      </c>
    </row>
    <row r="2173" spans="1:7" x14ac:dyDescent="0.25">
      <c r="A2173">
        <v>2172</v>
      </c>
      <c r="D2173">
        <v>75.553215000000009</v>
      </c>
      <c r="E2173">
        <v>9.4305620000000001</v>
      </c>
      <c r="F2173">
        <v>62.129215000000002</v>
      </c>
      <c r="G2173">
        <v>12.04374</v>
      </c>
    </row>
    <row r="2174" spans="1:7" x14ac:dyDescent="0.25">
      <c r="A2174">
        <v>2173</v>
      </c>
      <c r="B2174">
        <v>80.763317000000001</v>
      </c>
      <c r="C2174">
        <v>11.442704000000001</v>
      </c>
      <c r="D2174">
        <v>75.553215000000009</v>
      </c>
      <c r="E2174">
        <v>9.4305620000000001</v>
      </c>
      <c r="F2174">
        <v>62.129215000000002</v>
      </c>
      <c r="G2174">
        <v>12.04374</v>
      </c>
    </row>
    <row r="2175" spans="1:7" x14ac:dyDescent="0.25">
      <c r="A2175">
        <v>2174</v>
      </c>
      <c r="B2175">
        <v>80.793928000000008</v>
      </c>
      <c r="C2175">
        <v>11.405511000000001</v>
      </c>
      <c r="D2175">
        <v>75.553215000000009</v>
      </c>
      <c r="E2175">
        <v>9.4305620000000001</v>
      </c>
      <c r="F2175">
        <v>62.129215000000002</v>
      </c>
      <c r="G2175">
        <v>12.04374</v>
      </c>
    </row>
    <row r="2176" spans="1:7" x14ac:dyDescent="0.25">
      <c r="A2176">
        <v>2175</v>
      </c>
      <c r="B2176">
        <v>80.793928000000008</v>
      </c>
      <c r="C2176">
        <v>11.405511000000001</v>
      </c>
      <c r="D2176">
        <v>75.553215000000009</v>
      </c>
      <c r="E2176">
        <v>9.4305620000000001</v>
      </c>
      <c r="F2176">
        <v>62.129215000000002</v>
      </c>
      <c r="G2176">
        <v>12.04374</v>
      </c>
    </row>
    <row r="2177" spans="1:9" x14ac:dyDescent="0.25">
      <c r="A2177">
        <v>2176</v>
      </c>
      <c r="B2177">
        <v>80.793928000000008</v>
      </c>
      <c r="C2177">
        <v>11.405511000000001</v>
      </c>
      <c r="D2177">
        <v>75.553215000000009</v>
      </c>
      <c r="E2177">
        <v>9.4305620000000001</v>
      </c>
      <c r="F2177">
        <v>62.129215000000002</v>
      </c>
      <c r="G2177">
        <v>12.04374</v>
      </c>
      <c r="H2177">
        <v>71.363367000000011</v>
      </c>
      <c r="I2177">
        <v>9.4247960000000006</v>
      </c>
    </row>
    <row r="2178" spans="1:9" x14ac:dyDescent="0.25">
      <c r="A2178">
        <v>2177</v>
      </c>
      <c r="B2178">
        <v>80.793928000000008</v>
      </c>
      <c r="C2178">
        <v>11.405511000000001</v>
      </c>
      <c r="D2178">
        <v>75.506530000000012</v>
      </c>
      <c r="E2178">
        <v>9.4457649999999997</v>
      </c>
      <c r="F2178">
        <v>62.062874000000001</v>
      </c>
      <c r="G2178">
        <v>12.061289</v>
      </c>
      <c r="H2178">
        <v>71.647347000000011</v>
      </c>
      <c r="I2178">
        <v>9.0849489999999999</v>
      </c>
    </row>
    <row r="2179" spans="1:9" x14ac:dyDescent="0.25">
      <c r="A2179">
        <v>2178</v>
      </c>
      <c r="B2179">
        <v>80.793928000000008</v>
      </c>
      <c r="C2179">
        <v>11.405511000000001</v>
      </c>
      <c r="D2179">
        <v>75.506530000000012</v>
      </c>
      <c r="E2179">
        <v>9.4457649999999997</v>
      </c>
      <c r="F2179">
        <v>62.062874000000001</v>
      </c>
      <c r="G2179">
        <v>12.061289</v>
      </c>
      <c r="H2179">
        <v>71.647347000000011</v>
      </c>
      <c r="I2179">
        <v>9.0849489999999999</v>
      </c>
    </row>
    <row r="2180" spans="1:9" x14ac:dyDescent="0.25">
      <c r="A2180">
        <v>2179</v>
      </c>
      <c r="B2180">
        <v>80.793928000000008</v>
      </c>
      <c r="C2180">
        <v>11.405511000000001</v>
      </c>
      <c r="H2180">
        <v>71.647347000000011</v>
      </c>
      <c r="I2180">
        <v>9.0849489999999999</v>
      </c>
    </row>
    <row r="2181" spans="1:9" x14ac:dyDescent="0.25">
      <c r="A2181">
        <v>2180</v>
      </c>
      <c r="B2181">
        <v>80.793928000000008</v>
      </c>
      <c r="C2181">
        <v>11.405511000000001</v>
      </c>
      <c r="H2181">
        <v>71.647347000000011</v>
      </c>
      <c r="I2181">
        <v>9.0849489999999999</v>
      </c>
    </row>
    <row r="2182" spans="1:9" x14ac:dyDescent="0.25">
      <c r="A2182">
        <v>2181</v>
      </c>
      <c r="B2182">
        <v>80.793928000000008</v>
      </c>
      <c r="C2182">
        <v>11.405511000000001</v>
      </c>
      <c r="H2182">
        <v>71.647347000000011</v>
      </c>
      <c r="I2182">
        <v>9.0849489999999999</v>
      </c>
    </row>
    <row r="2183" spans="1:9" x14ac:dyDescent="0.25">
      <c r="A2183">
        <v>2182</v>
      </c>
      <c r="B2183">
        <v>80.793928000000008</v>
      </c>
      <c r="C2183">
        <v>11.405511000000001</v>
      </c>
      <c r="H2183">
        <v>71.647347000000011</v>
      </c>
      <c r="I2183">
        <v>9.0849489999999999</v>
      </c>
    </row>
    <row r="2184" spans="1:9" x14ac:dyDescent="0.25">
      <c r="A2184">
        <v>2183</v>
      </c>
      <c r="B2184">
        <v>80.793928000000008</v>
      </c>
      <c r="C2184">
        <v>11.405511000000001</v>
      </c>
      <c r="H2184">
        <v>71.647347000000011</v>
      </c>
      <c r="I2184">
        <v>9.0849489999999999</v>
      </c>
    </row>
    <row r="2185" spans="1:9" x14ac:dyDescent="0.25">
      <c r="A2185">
        <v>2184</v>
      </c>
      <c r="B2185">
        <v>80.793928000000008</v>
      </c>
      <c r="C2185">
        <v>11.405511000000001</v>
      </c>
      <c r="H2185">
        <v>71.647347000000011</v>
      </c>
      <c r="I2185">
        <v>9.0849489999999999</v>
      </c>
    </row>
    <row r="2186" spans="1:9" x14ac:dyDescent="0.25">
      <c r="A2186">
        <v>2185</v>
      </c>
      <c r="B2186">
        <v>80.793928000000008</v>
      </c>
      <c r="C2186">
        <v>11.405511000000001</v>
      </c>
      <c r="H2186">
        <v>71.647347000000011</v>
      </c>
      <c r="I2186">
        <v>9.0849489999999999</v>
      </c>
    </row>
    <row r="2187" spans="1:9" x14ac:dyDescent="0.25">
      <c r="A2187">
        <v>2186</v>
      </c>
      <c r="B2187">
        <v>80.793928000000008</v>
      </c>
      <c r="C2187">
        <v>11.405511000000001</v>
      </c>
      <c r="H2187">
        <v>71.647347000000011</v>
      </c>
      <c r="I2187">
        <v>9.0849489999999999</v>
      </c>
    </row>
    <row r="2188" spans="1:9" x14ac:dyDescent="0.25">
      <c r="A2188">
        <v>2187</v>
      </c>
      <c r="B2188">
        <v>80.793928000000008</v>
      </c>
      <c r="C2188">
        <v>11.405511000000001</v>
      </c>
      <c r="H2188">
        <v>71.647347000000011</v>
      </c>
      <c r="I2188">
        <v>9.0849489999999999</v>
      </c>
    </row>
    <row r="2189" spans="1:9" x14ac:dyDescent="0.25">
      <c r="A2189">
        <v>2188</v>
      </c>
      <c r="B2189">
        <v>80.793928000000008</v>
      </c>
      <c r="C2189">
        <v>11.405511000000001</v>
      </c>
      <c r="H2189">
        <v>71.647347000000011</v>
      </c>
      <c r="I2189">
        <v>9.0849489999999999</v>
      </c>
    </row>
    <row r="2190" spans="1:9" x14ac:dyDescent="0.25">
      <c r="A2190">
        <v>2189</v>
      </c>
      <c r="B2190">
        <v>80.793928000000008</v>
      </c>
      <c r="C2190">
        <v>11.405511000000001</v>
      </c>
      <c r="H2190">
        <v>71.647347000000011</v>
      </c>
      <c r="I2190">
        <v>9.0849489999999999</v>
      </c>
    </row>
    <row r="2191" spans="1:9" x14ac:dyDescent="0.25">
      <c r="A2191">
        <v>2190</v>
      </c>
      <c r="B2191">
        <v>80.793928000000008</v>
      </c>
      <c r="C2191">
        <v>11.405511000000001</v>
      </c>
      <c r="H2191">
        <v>71.647347000000011</v>
      </c>
      <c r="I2191">
        <v>9.0849489999999999</v>
      </c>
    </row>
    <row r="2192" spans="1:9" x14ac:dyDescent="0.25">
      <c r="A2192">
        <v>2191</v>
      </c>
      <c r="B2192">
        <v>80.793928000000008</v>
      </c>
      <c r="C2192">
        <v>11.405511000000001</v>
      </c>
      <c r="H2192">
        <v>71.647347000000011</v>
      </c>
      <c r="I2192">
        <v>9.0849489999999999</v>
      </c>
    </row>
    <row r="2193" spans="1:9" x14ac:dyDescent="0.25">
      <c r="A2193">
        <v>2192</v>
      </c>
      <c r="B2193">
        <v>80.763317000000001</v>
      </c>
      <c r="C2193">
        <v>11.442704000000001</v>
      </c>
      <c r="H2193">
        <v>71.363367000000011</v>
      </c>
      <c r="I2193">
        <v>9.4247960000000006</v>
      </c>
    </row>
    <row r="2194" spans="1:9" x14ac:dyDescent="0.25">
      <c r="A2194">
        <v>2193</v>
      </c>
      <c r="D2194">
        <v>89.010971000000012</v>
      </c>
      <c r="E2194">
        <v>9.4917859999999994</v>
      </c>
      <c r="F2194">
        <v>78.246174000000011</v>
      </c>
      <c r="G2194">
        <v>12.692807</v>
      </c>
    </row>
    <row r="2195" spans="1:9" x14ac:dyDescent="0.25">
      <c r="A2195">
        <v>2194</v>
      </c>
      <c r="D2195">
        <v>89.001173000000009</v>
      </c>
      <c r="E2195">
        <v>9.4798980000000004</v>
      </c>
      <c r="F2195">
        <v>78.321888000000001</v>
      </c>
      <c r="G2195">
        <v>12.738623</v>
      </c>
    </row>
    <row r="2196" spans="1:9" x14ac:dyDescent="0.25">
      <c r="A2196">
        <v>2195</v>
      </c>
      <c r="D2196">
        <v>89.001173000000009</v>
      </c>
      <c r="E2196">
        <v>9.4798980000000004</v>
      </c>
      <c r="F2196">
        <v>78.321888000000001</v>
      </c>
      <c r="G2196">
        <v>12.738623</v>
      </c>
    </row>
    <row r="2197" spans="1:9" x14ac:dyDescent="0.25">
      <c r="A2197">
        <v>2196</v>
      </c>
      <c r="D2197">
        <v>89.001173000000009</v>
      </c>
      <c r="E2197">
        <v>9.4798980000000004</v>
      </c>
      <c r="F2197">
        <v>78.321888000000001</v>
      </c>
      <c r="G2197">
        <v>12.738623</v>
      </c>
    </row>
    <row r="2198" spans="1:9" x14ac:dyDescent="0.25">
      <c r="A2198">
        <v>2197</v>
      </c>
      <c r="D2198">
        <v>89.001173000000009</v>
      </c>
      <c r="E2198">
        <v>9.4798980000000004</v>
      </c>
      <c r="F2198">
        <v>78.321888000000001</v>
      </c>
      <c r="G2198">
        <v>12.738623</v>
      </c>
    </row>
    <row r="2199" spans="1:9" x14ac:dyDescent="0.25">
      <c r="A2199">
        <v>2198</v>
      </c>
      <c r="D2199">
        <v>89.001173000000009</v>
      </c>
      <c r="E2199">
        <v>9.4798980000000004</v>
      </c>
      <c r="F2199">
        <v>78.321888000000001</v>
      </c>
      <c r="G2199">
        <v>12.738623</v>
      </c>
    </row>
    <row r="2200" spans="1:9" x14ac:dyDescent="0.25">
      <c r="A2200">
        <v>2199</v>
      </c>
      <c r="D2200">
        <v>89.001173000000009</v>
      </c>
      <c r="E2200">
        <v>9.4798980000000004</v>
      </c>
      <c r="F2200">
        <v>78.321888000000001</v>
      </c>
      <c r="G2200">
        <v>12.738623</v>
      </c>
    </row>
    <row r="2201" spans="1:9" x14ac:dyDescent="0.25">
      <c r="A2201">
        <v>2200</v>
      </c>
      <c r="D2201">
        <v>89.001173000000009</v>
      </c>
      <c r="E2201">
        <v>9.4798980000000004</v>
      </c>
      <c r="F2201">
        <v>78.321888000000001</v>
      </c>
      <c r="G2201">
        <v>12.738623</v>
      </c>
    </row>
    <row r="2202" spans="1:9" x14ac:dyDescent="0.25">
      <c r="A2202">
        <v>2201</v>
      </c>
      <c r="D2202">
        <v>89.001173000000009</v>
      </c>
      <c r="E2202">
        <v>9.4798980000000004</v>
      </c>
      <c r="F2202">
        <v>78.321888000000001</v>
      </c>
      <c r="G2202">
        <v>12.738623</v>
      </c>
    </row>
    <row r="2203" spans="1:9" x14ac:dyDescent="0.25">
      <c r="A2203">
        <v>2202</v>
      </c>
      <c r="D2203">
        <v>89.001173000000009</v>
      </c>
      <c r="E2203">
        <v>9.4798980000000004</v>
      </c>
      <c r="F2203">
        <v>78.321888000000001</v>
      </c>
      <c r="G2203">
        <v>12.738623</v>
      </c>
    </row>
    <row r="2204" spans="1:9" x14ac:dyDescent="0.25">
      <c r="A2204">
        <v>2203</v>
      </c>
      <c r="D2204">
        <v>89.001173000000009</v>
      </c>
      <c r="E2204">
        <v>9.4798980000000004</v>
      </c>
      <c r="F2204">
        <v>78.321888000000001</v>
      </c>
      <c r="G2204">
        <v>12.738623</v>
      </c>
    </row>
    <row r="2205" spans="1:9" x14ac:dyDescent="0.25">
      <c r="A2205">
        <v>2204</v>
      </c>
      <c r="D2205">
        <v>89.001173000000009</v>
      </c>
      <c r="E2205">
        <v>9.4798980000000004</v>
      </c>
      <c r="F2205">
        <v>78.321888000000001</v>
      </c>
      <c r="G2205">
        <v>12.738623</v>
      </c>
    </row>
    <row r="2206" spans="1:9" x14ac:dyDescent="0.25">
      <c r="A2206">
        <v>2205</v>
      </c>
      <c r="D2206">
        <v>89.001173000000009</v>
      </c>
      <c r="E2206">
        <v>9.4798980000000004</v>
      </c>
      <c r="F2206">
        <v>78.321888000000001</v>
      </c>
      <c r="G2206">
        <v>12.738623</v>
      </c>
    </row>
    <row r="2207" spans="1:9" x14ac:dyDescent="0.25">
      <c r="A2207">
        <v>2206</v>
      </c>
      <c r="D2207">
        <v>89.001173000000009</v>
      </c>
      <c r="E2207">
        <v>9.4798980000000004</v>
      </c>
      <c r="F2207">
        <v>78.321888000000001</v>
      </c>
      <c r="G2207">
        <v>12.738623</v>
      </c>
    </row>
    <row r="2208" spans="1:9" x14ac:dyDescent="0.25">
      <c r="A2208">
        <v>2207</v>
      </c>
      <c r="D2208">
        <v>89.001173000000009</v>
      </c>
      <c r="E2208">
        <v>9.4798980000000004</v>
      </c>
      <c r="F2208">
        <v>78.321888000000001</v>
      </c>
      <c r="G2208">
        <v>12.738623</v>
      </c>
    </row>
    <row r="2209" spans="1:9" x14ac:dyDescent="0.25">
      <c r="A2209">
        <v>2208</v>
      </c>
      <c r="B2209">
        <v>97.45127500000001</v>
      </c>
      <c r="C2209">
        <v>11.37898</v>
      </c>
      <c r="D2209">
        <v>89.001173000000009</v>
      </c>
      <c r="E2209">
        <v>9.4798980000000004</v>
      </c>
      <c r="F2209">
        <v>78.321888000000001</v>
      </c>
      <c r="G2209">
        <v>12.738623</v>
      </c>
    </row>
    <row r="2210" spans="1:9" x14ac:dyDescent="0.25">
      <c r="A2210">
        <v>2209</v>
      </c>
      <c r="B2210">
        <v>97.505001000000007</v>
      </c>
      <c r="C2210">
        <v>11.356173999999999</v>
      </c>
      <c r="D2210">
        <v>89.010971000000012</v>
      </c>
      <c r="E2210">
        <v>9.4917859999999994</v>
      </c>
      <c r="F2210">
        <v>78.321888000000001</v>
      </c>
      <c r="G2210">
        <v>12.738623</v>
      </c>
    </row>
    <row r="2211" spans="1:9" x14ac:dyDescent="0.25">
      <c r="A2211">
        <v>2210</v>
      </c>
      <c r="B2211">
        <v>97.505001000000007</v>
      </c>
      <c r="C2211">
        <v>11.356173999999999</v>
      </c>
      <c r="F2211">
        <v>78.321888000000001</v>
      </c>
      <c r="G2211">
        <v>12.738623</v>
      </c>
      <c r="H2211">
        <v>85.352705</v>
      </c>
      <c r="I2211">
        <v>8.7069399999999995</v>
      </c>
    </row>
    <row r="2212" spans="1:9" x14ac:dyDescent="0.25">
      <c r="A2212">
        <v>2211</v>
      </c>
      <c r="B2212">
        <v>97.505001000000007</v>
      </c>
      <c r="C2212">
        <v>11.356173999999999</v>
      </c>
      <c r="F2212">
        <v>78.246174000000011</v>
      </c>
      <c r="G2212">
        <v>12.692807</v>
      </c>
      <c r="H2212">
        <v>85.490868000000006</v>
      </c>
      <c r="I2212">
        <v>8.5417860000000001</v>
      </c>
    </row>
    <row r="2213" spans="1:9" x14ac:dyDescent="0.25">
      <c r="A2213">
        <v>2212</v>
      </c>
      <c r="B2213">
        <v>97.505001000000007</v>
      </c>
      <c r="C2213">
        <v>11.356173999999999</v>
      </c>
      <c r="H2213">
        <v>85.490868000000006</v>
      </c>
      <c r="I2213">
        <v>8.5417860000000001</v>
      </c>
    </row>
    <row r="2214" spans="1:9" x14ac:dyDescent="0.25">
      <c r="A2214">
        <v>2213</v>
      </c>
      <c r="B2214">
        <v>97.505001000000007</v>
      </c>
      <c r="C2214">
        <v>11.356173999999999</v>
      </c>
      <c r="H2214">
        <v>85.490868000000006</v>
      </c>
      <c r="I2214">
        <v>8.5417860000000001</v>
      </c>
    </row>
    <row r="2215" spans="1:9" x14ac:dyDescent="0.25">
      <c r="A2215">
        <v>2214</v>
      </c>
      <c r="B2215">
        <v>97.505001000000007</v>
      </c>
      <c r="C2215">
        <v>11.356173999999999</v>
      </c>
      <c r="H2215">
        <v>85.490868000000006</v>
      </c>
      <c r="I2215">
        <v>8.5417860000000001</v>
      </c>
    </row>
    <row r="2216" spans="1:9" x14ac:dyDescent="0.25">
      <c r="A2216">
        <v>2215</v>
      </c>
      <c r="B2216">
        <v>97.505001000000007</v>
      </c>
      <c r="C2216">
        <v>11.356173999999999</v>
      </c>
      <c r="H2216">
        <v>85.490868000000006</v>
      </c>
      <c r="I2216">
        <v>8.5417860000000001</v>
      </c>
    </row>
    <row r="2217" spans="1:9" x14ac:dyDescent="0.25">
      <c r="A2217">
        <v>2216</v>
      </c>
      <c r="B2217">
        <v>97.505001000000007</v>
      </c>
      <c r="C2217">
        <v>11.356173999999999</v>
      </c>
      <c r="H2217">
        <v>85.490868000000006</v>
      </c>
      <c r="I2217">
        <v>8.5417860000000001</v>
      </c>
    </row>
    <row r="2218" spans="1:9" x14ac:dyDescent="0.25">
      <c r="A2218">
        <v>2217</v>
      </c>
      <c r="B2218">
        <v>97.505001000000007</v>
      </c>
      <c r="C2218">
        <v>11.356173999999999</v>
      </c>
      <c r="H2218">
        <v>85.490868000000006</v>
      </c>
      <c r="I2218">
        <v>8.5417860000000001</v>
      </c>
    </row>
    <row r="2219" spans="1:9" x14ac:dyDescent="0.25">
      <c r="A2219">
        <v>2218</v>
      </c>
      <c r="B2219">
        <v>97.505001000000007</v>
      </c>
      <c r="C2219">
        <v>11.356173999999999</v>
      </c>
      <c r="H2219">
        <v>85.490868000000006</v>
      </c>
      <c r="I2219">
        <v>8.5417860000000001</v>
      </c>
    </row>
    <row r="2220" spans="1:9" x14ac:dyDescent="0.25">
      <c r="A2220">
        <v>2219</v>
      </c>
      <c r="B2220">
        <v>97.505001000000007</v>
      </c>
      <c r="C2220">
        <v>11.356173999999999</v>
      </c>
      <c r="H2220">
        <v>85.490868000000006</v>
      </c>
      <c r="I2220">
        <v>8.5417860000000001</v>
      </c>
    </row>
    <row r="2221" spans="1:9" x14ac:dyDescent="0.25">
      <c r="A2221">
        <v>2220</v>
      </c>
      <c r="B2221">
        <v>97.505001000000007</v>
      </c>
      <c r="C2221">
        <v>11.356173999999999</v>
      </c>
      <c r="H2221">
        <v>85.490868000000006</v>
      </c>
      <c r="I2221">
        <v>8.5417860000000001</v>
      </c>
    </row>
    <row r="2222" spans="1:9" x14ac:dyDescent="0.25">
      <c r="A2222">
        <v>2221</v>
      </c>
      <c r="B2222">
        <v>97.505001000000007</v>
      </c>
      <c r="C2222">
        <v>11.356173999999999</v>
      </c>
      <c r="H2222">
        <v>85.490868000000006</v>
      </c>
      <c r="I2222">
        <v>8.5417860000000001</v>
      </c>
    </row>
    <row r="2223" spans="1:9" x14ac:dyDescent="0.25">
      <c r="A2223">
        <v>2222</v>
      </c>
      <c r="B2223">
        <v>97.505001000000007</v>
      </c>
      <c r="C2223">
        <v>11.356173999999999</v>
      </c>
      <c r="H2223">
        <v>85.490868000000006</v>
      </c>
      <c r="I2223">
        <v>8.5417860000000001</v>
      </c>
    </row>
    <row r="2224" spans="1:9" x14ac:dyDescent="0.25">
      <c r="A2224">
        <v>2223</v>
      </c>
      <c r="B2224">
        <v>97.505001000000007</v>
      </c>
      <c r="C2224">
        <v>11.356173999999999</v>
      </c>
      <c r="H2224">
        <v>85.490868000000006</v>
      </c>
      <c r="I2224">
        <v>8.5417860000000001</v>
      </c>
    </row>
    <row r="2225" spans="1:9" x14ac:dyDescent="0.25">
      <c r="A2225">
        <v>2224</v>
      </c>
      <c r="B2225">
        <v>97.505001000000007</v>
      </c>
      <c r="C2225">
        <v>11.356173999999999</v>
      </c>
      <c r="D2225">
        <v>107.064745</v>
      </c>
      <c r="E2225">
        <v>8.2389290000000006</v>
      </c>
      <c r="H2225">
        <v>85.490868000000006</v>
      </c>
      <c r="I2225">
        <v>8.5417860000000001</v>
      </c>
    </row>
    <row r="2226" spans="1:9" x14ac:dyDescent="0.25">
      <c r="A2226">
        <v>2225</v>
      </c>
      <c r="B2226">
        <v>97.45127500000001</v>
      </c>
      <c r="C2226">
        <v>11.37898</v>
      </c>
      <c r="D2226">
        <v>107.09658200000001</v>
      </c>
      <c r="E2226">
        <v>8.2455619999999996</v>
      </c>
      <c r="H2226">
        <v>85.490868000000006</v>
      </c>
      <c r="I2226">
        <v>8.5417860000000001</v>
      </c>
    </row>
    <row r="2227" spans="1:9" x14ac:dyDescent="0.25">
      <c r="A2227">
        <v>2226</v>
      </c>
      <c r="D2227">
        <v>107.09658200000001</v>
      </c>
      <c r="E2227">
        <v>8.2455619999999996</v>
      </c>
      <c r="H2227">
        <v>85.352705</v>
      </c>
      <c r="I2227">
        <v>8.7069399999999995</v>
      </c>
    </row>
    <row r="2228" spans="1:9" x14ac:dyDescent="0.25">
      <c r="A2228">
        <v>2227</v>
      </c>
      <c r="D2228">
        <v>107.09658200000001</v>
      </c>
      <c r="E2228">
        <v>8.2455619999999996</v>
      </c>
      <c r="F2228">
        <v>94.250612000000004</v>
      </c>
      <c r="G2228">
        <v>12.233624000000001</v>
      </c>
      <c r="H2228">
        <v>85.352705</v>
      </c>
      <c r="I2228">
        <v>8.7069399999999995</v>
      </c>
    </row>
    <row r="2229" spans="1:9" x14ac:dyDescent="0.25">
      <c r="A2229">
        <v>2228</v>
      </c>
      <c r="D2229">
        <v>107.09658200000001</v>
      </c>
      <c r="E2229">
        <v>8.2455619999999996</v>
      </c>
      <c r="F2229">
        <v>94.489132000000012</v>
      </c>
      <c r="G2229">
        <v>12.244897999999999</v>
      </c>
    </row>
    <row r="2230" spans="1:9" x14ac:dyDescent="0.25">
      <c r="A2230">
        <v>2229</v>
      </c>
      <c r="D2230">
        <v>107.09658200000001</v>
      </c>
      <c r="E2230">
        <v>8.2455619999999996</v>
      </c>
      <c r="F2230">
        <v>94.489132000000012</v>
      </c>
      <c r="G2230">
        <v>12.244897999999999</v>
      </c>
    </row>
    <row r="2231" spans="1:9" x14ac:dyDescent="0.25">
      <c r="A2231">
        <v>2230</v>
      </c>
      <c r="D2231">
        <v>107.09658200000001</v>
      </c>
      <c r="E2231">
        <v>8.2455619999999996</v>
      </c>
      <c r="F2231">
        <v>94.489132000000012</v>
      </c>
      <c r="G2231">
        <v>12.244897999999999</v>
      </c>
    </row>
    <row r="2232" spans="1:9" x14ac:dyDescent="0.25">
      <c r="A2232">
        <v>2231</v>
      </c>
      <c r="D2232">
        <v>107.09658200000001</v>
      </c>
      <c r="E2232">
        <v>8.2455619999999996</v>
      </c>
      <c r="F2232">
        <v>94.489132000000012</v>
      </c>
      <c r="G2232">
        <v>12.244897999999999</v>
      </c>
    </row>
    <row r="2233" spans="1:9" x14ac:dyDescent="0.25">
      <c r="A2233">
        <v>2232</v>
      </c>
      <c r="D2233">
        <v>107.09658200000001</v>
      </c>
      <c r="E2233">
        <v>8.2455619999999996</v>
      </c>
      <c r="F2233">
        <v>94.489132000000012</v>
      </c>
      <c r="G2233">
        <v>12.244897999999999</v>
      </c>
    </row>
    <row r="2234" spans="1:9" x14ac:dyDescent="0.25">
      <c r="A2234">
        <v>2233</v>
      </c>
      <c r="D2234">
        <v>107.09658200000001</v>
      </c>
      <c r="E2234">
        <v>8.2455619999999996</v>
      </c>
      <c r="F2234">
        <v>94.489132000000012</v>
      </c>
      <c r="G2234">
        <v>12.244897999999999</v>
      </c>
    </row>
    <row r="2235" spans="1:9" x14ac:dyDescent="0.25">
      <c r="A2235">
        <v>2234</v>
      </c>
      <c r="D2235">
        <v>107.09658200000001</v>
      </c>
      <c r="E2235">
        <v>8.2455619999999996</v>
      </c>
      <c r="F2235">
        <v>94.489132000000012</v>
      </c>
      <c r="G2235">
        <v>12.244897999999999</v>
      </c>
    </row>
    <row r="2236" spans="1:9" x14ac:dyDescent="0.25">
      <c r="A2236">
        <v>2235</v>
      </c>
      <c r="D2236">
        <v>107.09658200000001</v>
      </c>
      <c r="E2236">
        <v>8.2455619999999996</v>
      </c>
      <c r="F2236">
        <v>94.489132000000012</v>
      </c>
      <c r="G2236">
        <v>12.244897999999999</v>
      </c>
    </row>
    <row r="2237" spans="1:9" x14ac:dyDescent="0.25">
      <c r="A2237">
        <v>2236</v>
      </c>
      <c r="D2237">
        <v>107.09658200000001</v>
      </c>
      <c r="E2237">
        <v>8.2455619999999996</v>
      </c>
      <c r="F2237">
        <v>94.489132000000012</v>
      </c>
      <c r="G2237">
        <v>12.244897999999999</v>
      </c>
    </row>
    <row r="2238" spans="1:9" x14ac:dyDescent="0.25">
      <c r="A2238">
        <v>2237</v>
      </c>
      <c r="D2238">
        <v>107.09658200000001</v>
      </c>
      <c r="E2238">
        <v>8.2455619999999996</v>
      </c>
      <c r="F2238">
        <v>94.489132000000012</v>
      </c>
      <c r="G2238">
        <v>12.244897999999999</v>
      </c>
    </row>
    <row r="2239" spans="1:9" x14ac:dyDescent="0.25">
      <c r="A2239">
        <v>2238</v>
      </c>
      <c r="D2239">
        <v>107.09658200000001</v>
      </c>
      <c r="E2239">
        <v>8.2455619999999996</v>
      </c>
      <c r="F2239">
        <v>94.489132000000012</v>
      </c>
      <c r="G2239">
        <v>12.244897999999999</v>
      </c>
    </row>
    <row r="2240" spans="1:9" x14ac:dyDescent="0.25">
      <c r="A2240">
        <v>2239</v>
      </c>
      <c r="D2240">
        <v>107.09658200000001</v>
      </c>
      <c r="E2240">
        <v>8.2455619999999996</v>
      </c>
      <c r="F2240">
        <v>94.489132000000012</v>
      </c>
      <c r="G2240">
        <v>12.244897999999999</v>
      </c>
    </row>
    <row r="2241" spans="1:9" x14ac:dyDescent="0.25">
      <c r="A2241">
        <v>2240</v>
      </c>
      <c r="D2241">
        <v>107.09658200000001</v>
      </c>
      <c r="E2241">
        <v>8.2455619999999996</v>
      </c>
      <c r="F2241">
        <v>94.489132000000012</v>
      </c>
      <c r="G2241">
        <v>12.244897999999999</v>
      </c>
    </row>
    <row r="2242" spans="1:9" x14ac:dyDescent="0.25">
      <c r="A2242">
        <v>2241</v>
      </c>
      <c r="B2242">
        <v>116.61056300000001</v>
      </c>
      <c r="C2242">
        <v>10.278878000000001</v>
      </c>
      <c r="D2242">
        <v>107.064745</v>
      </c>
      <c r="E2242">
        <v>8.2389290000000006</v>
      </c>
      <c r="F2242">
        <v>94.489132000000012</v>
      </c>
      <c r="G2242">
        <v>12.244897999999999</v>
      </c>
    </row>
    <row r="2243" spans="1:9" x14ac:dyDescent="0.25">
      <c r="A2243">
        <v>2242</v>
      </c>
      <c r="B2243">
        <v>116.63867400000001</v>
      </c>
      <c r="C2243">
        <v>10.220561</v>
      </c>
      <c r="D2243">
        <v>107.064745</v>
      </c>
      <c r="E2243">
        <v>8.2389290000000006</v>
      </c>
      <c r="F2243">
        <v>94.250612000000004</v>
      </c>
      <c r="G2243">
        <v>12.233624000000001</v>
      </c>
    </row>
    <row r="2244" spans="1:9" x14ac:dyDescent="0.25">
      <c r="A2244">
        <v>2243</v>
      </c>
      <c r="B2244">
        <v>116.63867400000001</v>
      </c>
      <c r="C2244">
        <v>10.220561</v>
      </c>
      <c r="F2244">
        <v>94.250612000000004</v>
      </c>
      <c r="G2244">
        <v>12.233624000000001</v>
      </c>
    </row>
    <row r="2245" spans="1:9" x14ac:dyDescent="0.25">
      <c r="A2245">
        <v>2244</v>
      </c>
      <c r="B2245">
        <v>116.63867400000001</v>
      </c>
      <c r="C2245">
        <v>10.220561</v>
      </c>
      <c r="F2245">
        <v>94.250612000000004</v>
      </c>
      <c r="G2245">
        <v>12.233624000000001</v>
      </c>
      <c r="H2245">
        <v>103.66826800000001</v>
      </c>
      <c r="I2245">
        <v>7.8490310000000001</v>
      </c>
    </row>
    <row r="2246" spans="1:9" x14ac:dyDescent="0.25">
      <c r="A2246">
        <v>2245</v>
      </c>
      <c r="B2246">
        <v>116.63867400000001</v>
      </c>
      <c r="C2246">
        <v>10.220561</v>
      </c>
      <c r="H2246">
        <v>103.685152</v>
      </c>
      <c r="I2246">
        <v>7.7517860000000001</v>
      </c>
    </row>
    <row r="2247" spans="1:9" x14ac:dyDescent="0.25">
      <c r="A2247">
        <v>2246</v>
      </c>
      <c r="B2247">
        <v>116.63867400000001</v>
      </c>
      <c r="C2247">
        <v>10.220561</v>
      </c>
      <c r="H2247">
        <v>103.685152</v>
      </c>
      <c r="I2247">
        <v>7.7517860000000001</v>
      </c>
    </row>
    <row r="2248" spans="1:9" x14ac:dyDescent="0.25">
      <c r="A2248">
        <v>2247</v>
      </c>
      <c r="B2248">
        <v>116.63867400000001</v>
      </c>
      <c r="C2248">
        <v>10.220561</v>
      </c>
      <c r="H2248">
        <v>103.685152</v>
      </c>
      <c r="I2248">
        <v>7.7517860000000001</v>
      </c>
    </row>
    <row r="2249" spans="1:9" x14ac:dyDescent="0.25">
      <c r="A2249">
        <v>2248</v>
      </c>
      <c r="B2249">
        <v>116.63867400000001</v>
      </c>
      <c r="C2249">
        <v>10.220561</v>
      </c>
      <c r="H2249">
        <v>103.685152</v>
      </c>
      <c r="I2249">
        <v>7.7517860000000001</v>
      </c>
    </row>
    <row r="2250" spans="1:9" x14ac:dyDescent="0.25">
      <c r="A2250">
        <v>2249</v>
      </c>
      <c r="B2250">
        <v>116.63867400000001</v>
      </c>
      <c r="C2250">
        <v>10.220561</v>
      </c>
      <c r="H2250">
        <v>103.685152</v>
      </c>
      <c r="I2250">
        <v>7.7517860000000001</v>
      </c>
    </row>
    <row r="2251" spans="1:9" x14ac:dyDescent="0.25">
      <c r="A2251">
        <v>2250</v>
      </c>
      <c r="B2251">
        <v>116.63867400000001</v>
      </c>
      <c r="C2251">
        <v>10.220561</v>
      </c>
      <c r="H2251">
        <v>103.685152</v>
      </c>
      <c r="I2251">
        <v>7.7517860000000001</v>
      </c>
    </row>
    <row r="2252" spans="1:9" x14ac:dyDescent="0.25">
      <c r="A2252">
        <v>2251</v>
      </c>
      <c r="B2252">
        <v>116.63867400000001</v>
      </c>
      <c r="C2252">
        <v>10.220561</v>
      </c>
      <c r="H2252">
        <v>103.685152</v>
      </c>
      <c r="I2252">
        <v>7.7517860000000001</v>
      </c>
    </row>
    <row r="2253" spans="1:9" x14ac:dyDescent="0.25">
      <c r="A2253">
        <v>2252</v>
      </c>
      <c r="B2253">
        <v>116.63867400000001</v>
      </c>
      <c r="C2253">
        <v>10.220561</v>
      </c>
      <c r="H2253">
        <v>103.685152</v>
      </c>
      <c r="I2253">
        <v>7.7517860000000001</v>
      </c>
    </row>
    <row r="2254" spans="1:9" x14ac:dyDescent="0.25">
      <c r="A2254">
        <v>2253</v>
      </c>
      <c r="B2254">
        <v>116.63867400000001</v>
      </c>
      <c r="C2254">
        <v>10.220561</v>
      </c>
      <c r="H2254">
        <v>103.685152</v>
      </c>
      <c r="I2254">
        <v>7.7517860000000001</v>
      </c>
    </row>
    <row r="2255" spans="1:9" x14ac:dyDescent="0.25">
      <c r="A2255">
        <v>2254</v>
      </c>
      <c r="B2255">
        <v>116.63867400000001</v>
      </c>
      <c r="C2255">
        <v>10.220561</v>
      </c>
      <c r="H2255">
        <v>103.685152</v>
      </c>
      <c r="I2255">
        <v>7.7517860000000001</v>
      </c>
    </row>
    <row r="2256" spans="1:9" x14ac:dyDescent="0.25">
      <c r="A2256">
        <v>2255</v>
      </c>
      <c r="B2256">
        <v>116.63867400000001</v>
      </c>
      <c r="C2256">
        <v>10.220561</v>
      </c>
      <c r="H2256">
        <v>103.685152</v>
      </c>
      <c r="I2256">
        <v>7.7517860000000001</v>
      </c>
    </row>
    <row r="2257" spans="1:9" x14ac:dyDescent="0.25">
      <c r="A2257">
        <v>2256</v>
      </c>
      <c r="B2257">
        <v>116.63867400000001</v>
      </c>
      <c r="C2257">
        <v>10.220561</v>
      </c>
      <c r="H2257">
        <v>103.685152</v>
      </c>
      <c r="I2257">
        <v>7.7517860000000001</v>
      </c>
    </row>
    <row r="2258" spans="1:9" x14ac:dyDescent="0.25">
      <c r="A2258">
        <v>2257</v>
      </c>
      <c r="B2258">
        <v>116.63867400000001</v>
      </c>
      <c r="C2258">
        <v>10.220561</v>
      </c>
      <c r="H2258">
        <v>103.685152</v>
      </c>
      <c r="I2258">
        <v>7.7517860000000001</v>
      </c>
    </row>
    <row r="2259" spans="1:9" x14ac:dyDescent="0.25">
      <c r="A2259">
        <v>2258</v>
      </c>
      <c r="B2259">
        <v>116.61056300000001</v>
      </c>
      <c r="C2259">
        <v>10.278878000000001</v>
      </c>
      <c r="D2259">
        <v>125.81892999999999</v>
      </c>
      <c r="E2259">
        <v>7.3597460000000003</v>
      </c>
      <c r="H2259">
        <v>103.685152</v>
      </c>
      <c r="I2259">
        <v>7.7517860000000001</v>
      </c>
    </row>
    <row r="2260" spans="1:9" x14ac:dyDescent="0.25">
      <c r="A2260">
        <v>2259</v>
      </c>
      <c r="D2260">
        <v>125.834749</v>
      </c>
      <c r="E2260">
        <v>7.3074490000000001</v>
      </c>
      <c r="F2260">
        <v>112.985308</v>
      </c>
      <c r="G2260">
        <v>12.097704999999999</v>
      </c>
      <c r="H2260">
        <v>103.685152</v>
      </c>
      <c r="I2260">
        <v>7.7517860000000001</v>
      </c>
    </row>
    <row r="2261" spans="1:9" x14ac:dyDescent="0.25">
      <c r="A2261">
        <v>2260</v>
      </c>
      <c r="D2261">
        <v>125.834749</v>
      </c>
      <c r="E2261">
        <v>7.3074490000000001</v>
      </c>
      <c r="F2261">
        <v>113.177809</v>
      </c>
      <c r="G2261">
        <v>12.047399</v>
      </c>
      <c r="H2261">
        <v>103.66826800000001</v>
      </c>
      <c r="I2261">
        <v>7.8490310000000001</v>
      </c>
    </row>
    <row r="2262" spans="1:9" x14ac:dyDescent="0.25">
      <c r="A2262">
        <v>2261</v>
      </c>
      <c r="D2262">
        <v>125.834749</v>
      </c>
      <c r="E2262">
        <v>7.3074490000000001</v>
      </c>
      <c r="F2262">
        <v>113.177809</v>
      </c>
      <c r="G2262">
        <v>12.047399</v>
      </c>
    </row>
    <row r="2263" spans="1:9" x14ac:dyDescent="0.25">
      <c r="A2263">
        <v>2262</v>
      </c>
      <c r="D2263">
        <v>125.834749</v>
      </c>
      <c r="E2263">
        <v>7.3074490000000001</v>
      </c>
      <c r="F2263">
        <v>113.177809</v>
      </c>
      <c r="G2263">
        <v>12.047399</v>
      </c>
    </row>
    <row r="2264" spans="1:9" x14ac:dyDescent="0.25">
      <c r="A2264">
        <v>2263</v>
      </c>
      <c r="D2264">
        <v>125.834749</v>
      </c>
      <c r="E2264">
        <v>7.3074490000000001</v>
      </c>
      <c r="F2264">
        <v>113.177809</v>
      </c>
      <c r="G2264">
        <v>12.047399</v>
      </c>
    </row>
    <row r="2265" spans="1:9" x14ac:dyDescent="0.25">
      <c r="A2265">
        <v>2264</v>
      </c>
      <c r="D2265">
        <v>125.834749</v>
      </c>
      <c r="E2265">
        <v>7.3074490000000001</v>
      </c>
      <c r="F2265">
        <v>113.177809</v>
      </c>
      <c r="G2265">
        <v>12.047399</v>
      </c>
    </row>
    <row r="2266" spans="1:9" x14ac:dyDescent="0.25">
      <c r="A2266">
        <v>2265</v>
      </c>
      <c r="D2266">
        <v>125.834749</v>
      </c>
      <c r="E2266">
        <v>7.3074490000000001</v>
      </c>
      <c r="F2266">
        <v>113.177809</v>
      </c>
      <c r="G2266">
        <v>12.047399</v>
      </c>
    </row>
    <row r="2267" spans="1:9" x14ac:dyDescent="0.25">
      <c r="A2267">
        <v>2266</v>
      </c>
      <c r="D2267">
        <v>125.834749</v>
      </c>
      <c r="E2267">
        <v>7.3074490000000001</v>
      </c>
      <c r="F2267">
        <v>113.177809</v>
      </c>
      <c r="G2267">
        <v>12.047399</v>
      </c>
    </row>
    <row r="2268" spans="1:9" x14ac:dyDescent="0.25">
      <c r="A2268">
        <v>2267</v>
      </c>
      <c r="D2268">
        <v>125.834749</v>
      </c>
      <c r="E2268">
        <v>7.3074490000000001</v>
      </c>
      <c r="F2268">
        <v>113.177809</v>
      </c>
      <c r="G2268">
        <v>12.047399</v>
      </c>
    </row>
    <row r="2269" spans="1:9" x14ac:dyDescent="0.25">
      <c r="A2269">
        <v>2268</v>
      </c>
      <c r="D2269">
        <v>125.834749</v>
      </c>
      <c r="E2269">
        <v>7.3074490000000001</v>
      </c>
      <c r="F2269">
        <v>113.177809</v>
      </c>
      <c r="G2269">
        <v>12.047399</v>
      </c>
    </row>
    <row r="2270" spans="1:9" x14ac:dyDescent="0.25">
      <c r="A2270">
        <v>2269</v>
      </c>
      <c r="D2270">
        <v>125.834749</v>
      </c>
      <c r="E2270">
        <v>7.3074490000000001</v>
      </c>
      <c r="F2270">
        <v>113.177809</v>
      </c>
      <c r="G2270">
        <v>12.047399</v>
      </c>
    </row>
    <row r="2271" spans="1:9" x14ac:dyDescent="0.25">
      <c r="A2271">
        <v>2270</v>
      </c>
      <c r="D2271">
        <v>125.834749</v>
      </c>
      <c r="E2271">
        <v>7.3074490000000001</v>
      </c>
      <c r="F2271">
        <v>113.177809</v>
      </c>
      <c r="G2271">
        <v>12.047399</v>
      </c>
    </row>
    <row r="2272" spans="1:9" x14ac:dyDescent="0.25">
      <c r="A2272">
        <v>2271</v>
      </c>
      <c r="D2272">
        <v>125.834749</v>
      </c>
      <c r="E2272">
        <v>7.3074490000000001</v>
      </c>
      <c r="F2272">
        <v>113.177809</v>
      </c>
      <c r="G2272">
        <v>12.047399</v>
      </c>
    </row>
    <row r="2273" spans="1:9" x14ac:dyDescent="0.25">
      <c r="A2273">
        <v>2272</v>
      </c>
      <c r="D2273">
        <v>125.834749</v>
      </c>
      <c r="E2273">
        <v>7.3074490000000001</v>
      </c>
      <c r="F2273">
        <v>113.177809</v>
      </c>
      <c r="G2273">
        <v>12.047399</v>
      </c>
    </row>
    <row r="2274" spans="1:9" x14ac:dyDescent="0.25">
      <c r="A2274">
        <v>2273</v>
      </c>
      <c r="D2274">
        <v>125.834749</v>
      </c>
      <c r="E2274">
        <v>7.3074490000000001</v>
      </c>
      <c r="F2274">
        <v>113.177809</v>
      </c>
      <c r="G2274">
        <v>12.047399</v>
      </c>
    </row>
    <row r="2275" spans="1:9" x14ac:dyDescent="0.25">
      <c r="A2275">
        <v>2274</v>
      </c>
      <c r="B2275">
        <v>133.49056400000001</v>
      </c>
      <c r="C2275">
        <v>9.8541840000000001</v>
      </c>
      <c r="D2275">
        <v>125.834749</v>
      </c>
      <c r="E2275">
        <v>7.3074490000000001</v>
      </c>
      <c r="F2275">
        <v>113.177809</v>
      </c>
      <c r="G2275">
        <v>12.047399</v>
      </c>
    </row>
    <row r="2276" spans="1:9" x14ac:dyDescent="0.25">
      <c r="A2276">
        <v>2275</v>
      </c>
      <c r="B2276">
        <v>133.596994</v>
      </c>
      <c r="C2276">
        <v>9.7761739999999993</v>
      </c>
      <c r="D2276">
        <v>125.81892999999999</v>
      </c>
      <c r="E2276">
        <v>7.3597460000000003</v>
      </c>
      <c r="F2276">
        <v>113.177809</v>
      </c>
      <c r="G2276">
        <v>12.047399</v>
      </c>
    </row>
    <row r="2277" spans="1:9" x14ac:dyDescent="0.25">
      <c r="A2277">
        <v>2276</v>
      </c>
      <c r="B2277">
        <v>133.596994</v>
      </c>
      <c r="C2277">
        <v>9.7761739999999993</v>
      </c>
      <c r="F2277">
        <v>112.985308</v>
      </c>
      <c r="G2277">
        <v>12.097704999999999</v>
      </c>
      <c r="H2277">
        <v>122.08632800000001</v>
      </c>
      <c r="I2277">
        <v>7.2491839999999996</v>
      </c>
    </row>
    <row r="2278" spans="1:9" x14ac:dyDescent="0.25">
      <c r="A2278">
        <v>2277</v>
      </c>
      <c r="B2278">
        <v>133.596994</v>
      </c>
      <c r="C2278">
        <v>9.7761739999999993</v>
      </c>
      <c r="F2278">
        <v>112.985308</v>
      </c>
      <c r="G2278">
        <v>12.097704999999999</v>
      </c>
      <c r="H2278">
        <v>122.225565</v>
      </c>
      <c r="I2278">
        <v>7.0605609999999999</v>
      </c>
    </row>
    <row r="2279" spans="1:9" x14ac:dyDescent="0.25">
      <c r="A2279">
        <v>2278</v>
      </c>
      <c r="B2279">
        <v>133.596994</v>
      </c>
      <c r="C2279">
        <v>9.7761739999999993</v>
      </c>
      <c r="H2279">
        <v>122.225565</v>
      </c>
      <c r="I2279">
        <v>7.0605609999999999</v>
      </c>
    </row>
    <row r="2280" spans="1:9" x14ac:dyDescent="0.25">
      <c r="A2280">
        <v>2279</v>
      </c>
      <c r="B2280">
        <v>133.596994</v>
      </c>
      <c r="C2280">
        <v>9.7761739999999993</v>
      </c>
      <c r="H2280">
        <v>122.225565</v>
      </c>
      <c r="I2280">
        <v>7.0605609999999999</v>
      </c>
    </row>
    <row r="2281" spans="1:9" x14ac:dyDescent="0.25">
      <c r="A2281">
        <v>2280</v>
      </c>
      <c r="B2281">
        <v>133.596994</v>
      </c>
      <c r="C2281">
        <v>9.7761739999999993</v>
      </c>
      <c r="H2281">
        <v>122.225565</v>
      </c>
      <c r="I2281">
        <v>7.0605609999999999</v>
      </c>
    </row>
    <row r="2282" spans="1:9" x14ac:dyDescent="0.25">
      <c r="A2282">
        <v>2281</v>
      </c>
      <c r="B2282">
        <v>133.596994</v>
      </c>
      <c r="C2282">
        <v>9.7761739999999993</v>
      </c>
      <c r="H2282">
        <v>122.225565</v>
      </c>
      <c r="I2282">
        <v>7.0605609999999999</v>
      </c>
    </row>
    <row r="2283" spans="1:9" x14ac:dyDescent="0.25">
      <c r="A2283">
        <v>2282</v>
      </c>
      <c r="B2283">
        <v>133.596994</v>
      </c>
      <c r="C2283">
        <v>9.7761739999999993</v>
      </c>
      <c r="H2283">
        <v>122.225565</v>
      </c>
      <c r="I2283">
        <v>7.0605609999999999</v>
      </c>
    </row>
    <row r="2284" spans="1:9" x14ac:dyDescent="0.25">
      <c r="A2284">
        <v>2283</v>
      </c>
      <c r="B2284">
        <v>133.596994</v>
      </c>
      <c r="C2284">
        <v>9.7761739999999993</v>
      </c>
      <c r="H2284">
        <v>122.225565</v>
      </c>
      <c r="I2284">
        <v>7.0605609999999999</v>
      </c>
    </row>
    <row r="2285" spans="1:9" x14ac:dyDescent="0.25">
      <c r="A2285">
        <v>2284</v>
      </c>
      <c r="B2285">
        <v>133.596994</v>
      </c>
      <c r="C2285">
        <v>9.7761739999999993</v>
      </c>
      <c r="H2285">
        <v>122.225565</v>
      </c>
      <c r="I2285">
        <v>7.0605609999999999</v>
      </c>
    </row>
    <row r="2286" spans="1:9" x14ac:dyDescent="0.25">
      <c r="A2286">
        <v>2285</v>
      </c>
      <c r="B2286">
        <v>133.596994</v>
      </c>
      <c r="C2286">
        <v>9.7761739999999993</v>
      </c>
      <c r="H2286">
        <v>122.225565</v>
      </c>
      <c r="I2286">
        <v>7.0605609999999999</v>
      </c>
    </row>
    <row r="2287" spans="1:9" x14ac:dyDescent="0.25">
      <c r="A2287">
        <v>2286</v>
      </c>
      <c r="B2287">
        <v>133.596994</v>
      </c>
      <c r="C2287">
        <v>9.7761739999999993</v>
      </c>
      <c r="H2287">
        <v>122.225565</v>
      </c>
      <c r="I2287">
        <v>7.0605609999999999</v>
      </c>
    </row>
    <row r="2288" spans="1:9" x14ac:dyDescent="0.25">
      <c r="A2288">
        <v>2287</v>
      </c>
      <c r="B2288">
        <v>133.596994</v>
      </c>
      <c r="C2288">
        <v>9.7761739999999993</v>
      </c>
      <c r="H2288">
        <v>122.225565</v>
      </c>
      <c r="I2288">
        <v>7.0605609999999999</v>
      </c>
    </row>
    <row r="2289" spans="1:9" x14ac:dyDescent="0.25">
      <c r="A2289">
        <v>2288</v>
      </c>
      <c r="B2289">
        <v>133.596994</v>
      </c>
      <c r="C2289">
        <v>9.7761739999999993</v>
      </c>
      <c r="H2289">
        <v>122.225565</v>
      </c>
      <c r="I2289">
        <v>7.0605609999999999</v>
      </c>
    </row>
    <row r="2290" spans="1:9" x14ac:dyDescent="0.25">
      <c r="A2290">
        <v>2289</v>
      </c>
      <c r="B2290">
        <v>133.596994</v>
      </c>
      <c r="C2290">
        <v>9.7761739999999993</v>
      </c>
      <c r="D2290">
        <v>151.33252999999999</v>
      </c>
      <c r="E2290">
        <v>8.3249739999999992</v>
      </c>
      <c r="H2290">
        <v>122.225565</v>
      </c>
      <c r="I2290">
        <v>7.0605609999999999</v>
      </c>
    </row>
    <row r="2291" spans="1:9" x14ac:dyDescent="0.25">
      <c r="A2291">
        <v>2290</v>
      </c>
      <c r="B2291">
        <v>133.49056400000001</v>
      </c>
      <c r="C2291">
        <v>9.8541840000000001</v>
      </c>
      <c r="D2291">
        <v>151.43594300000001</v>
      </c>
      <c r="E2291">
        <v>8.2945170000000008</v>
      </c>
      <c r="H2291">
        <v>122.225565</v>
      </c>
      <c r="I2291">
        <v>7.0605609999999999</v>
      </c>
    </row>
    <row r="2292" spans="1:9" x14ac:dyDescent="0.25">
      <c r="A2292">
        <v>2291</v>
      </c>
      <c r="B2292">
        <v>133.44790800000001</v>
      </c>
      <c r="C2292">
        <v>9.8117350000000005</v>
      </c>
      <c r="D2292">
        <v>151.43594300000001</v>
      </c>
      <c r="E2292">
        <v>8.2945170000000008</v>
      </c>
      <c r="H2292">
        <v>122.225565</v>
      </c>
      <c r="I2292">
        <v>7.0605609999999999</v>
      </c>
    </row>
    <row r="2293" spans="1:9" x14ac:dyDescent="0.25">
      <c r="A2293">
        <v>2292</v>
      </c>
      <c r="D2293">
        <v>151.43594300000001</v>
      </c>
      <c r="E2293">
        <v>8.2945170000000008</v>
      </c>
      <c r="H2293">
        <v>122.08632800000001</v>
      </c>
      <c r="I2293">
        <v>7.2491839999999996</v>
      </c>
    </row>
    <row r="2294" spans="1:9" x14ac:dyDescent="0.25">
      <c r="A2294">
        <v>2293</v>
      </c>
      <c r="D2294">
        <v>151.43594300000001</v>
      </c>
      <c r="E2294">
        <v>8.2945170000000008</v>
      </c>
      <c r="F2294">
        <v>131.13923800000001</v>
      </c>
      <c r="G2294">
        <v>10.56352</v>
      </c>
      <c r="H2294">
        <v>122.08632800000001</v>
      </c>
      <c r="I2294">
        <v>7.2491839999999996</v>
      </c>
    </row>
    <row r="2295" spans="1:9" x14ac:dyDescent="0.25">
      <c r="A2295">
        <v>2294</v>
      </c>
      <c r="D2295">
        <v>151.43594300000001</v>
      </c>
      <c r="E2295">
        <v>8.2945170000000008</v>
      </c>
      <c r="F2295">
        <v>131.32270600000001</v>
      </c>
      <c r="G2295">
        <v>10.714286</v>
      </c>
    </row>
    <row r="2296" spans="1:9" x14ac:dyDescent="0.25">
      <c r="A2296">
        <v>2295</v>
      </c>
      <c r="D2296">
        <v>151.43594300000001</v>
      </c>
      <c r="E2296">
        <v>8.2945170000000008</v>
      </c>
      <c r="F2296">
        <v>131.32270600000001</v>
      </c>
      <c r="G2296">
        <v>10.714286</v>
      </c>
    </row>
    <row r="2297" spans="1:9" x14ac:dyDescent="0.25">
      <c r="A2297">
        <v>2296</v>
      </c>
      <c r="D2297">
        <v>151.43594300000001</v>
      </c>
      <c r="E2297">
        <v>8.2945170000000008</v>
      </c>
      <c r="F2297">
        <v>131.32270600000001</v>
      </c>
      <c r="G2297">
        <v>10.714286</v>
      </c>
    </row>
    <row r="2298" spans="1:9" x14ac:dyDescent="0.25">
      <c r="A2298">
        <v>2297</v>
      </c>
      <c r="D2298">
        <v>151.43594300000001</v>
      </c>
      <c r="E2298">
        <v>8.2945170000000008</v>
      </c>
      <c r="F2298">
        <v>131.32270600000001</v>
      </c>
      <c r="G2298">
        <v>10.714286</v>
      </c>
    </row>
    <row r="2299" spans="1:9" x14ac:dyDescent="0.25">
      <c r="A2299">
        <v>2298</v>
      </c>
      <c r="D2299">
        <v>151.43594300000001</v>
      </c>
      <c r="E2299">
        <v>8.2945170000000008</v>
      </c>
      <c r="F2299">
        <v>131.32270600000001</v>
      </c>
      <c r="G2299">
        <v>10.714286</v>
      </c>
    </row>
    <row r="2300" spans="1:9" x14ac:dyDescent="0.25">
      <c r="A2300">
        <v>2299</v>
      </c>
      <c r="D2300">
        <v>151.43594300000001</v>
      </c>
      <c r="E2300">
        <v>8.2945170000000008</v>
      </c>
      <c r="F2300">
        <v>131.32270600000001</v>
      </c>
      <c r="G2300">
        <v>10.714286</v>
      </c>
    </row>
    <row r="2301" spans="1:9" x14ac:dyDescent="0.25">
      <c r="A2301">
        <v>2300</v>
      </c>
      <c r="D2301">
        <v>151.43594300000001</v>
      </c>
      <c r="E2301">
        <v>8.2945170000000008</v>
      </c>
      <c r="F2301">
        <v>131.32270600000001</v>
      </c>
      <c r="G2301">
        <v>10.714286</v>
      </c>
    </row>
    <row r="2302" spans="1:9" x14ac:dyDescent="0.25">
      <c r="A2302">
        <v>2301</v>
      </c>
      <c r="D2302">
        <v>151.43594300000001</v>
      </c>
      <c r="E2302">
        <v>8.2945170000000008</v>
      </c>
      <c r="F2302">
        <v>131.32270600000001</v>
      </c>
      <c r="G2302">
        <v>10.714286</v>
      </c>
    </row>
    <row r="2303" spans="1:9" x14ac:dyDescent="0.25">
      <c r="A2303">
        <v>2302</v>
      </c>
      <c r="D2303">
        <v>151.43594300000001</v>
      </c>
      <c r="E2303">
        <v>8.2945170000000008</v>
      </c>
      <c r="F2303">
        <v>131.32270600000001</v>
      </c>
      <c r="G2303">
        <v>10.714286</v>
      </c>
    </row>
    <row r="2304" spans="1:9" x14ac:dyDescent="0.25">
      <c r="A2304">
        <v>2303</v>
      </c>
      <c r="D2304">
        <v>151.43594300000001</v>
      </c>
      <c r="E2304">
        <v>8.2945170000000008</v>
      </c>
      <c r="F2304">
        <v>131.32270600000001</v>
      </c>
      <c r="G2304">
        <v>10.714286</v>
      </c>
    </row>
    <row r="2305" spans="1:9" x14ac:dyDescent="0.25">
      <c r="A2305">
        <v>2304</v>
      </c>
      <c r="D2305">
        <v>151.33252999999999</v>
      </c>
      <c r="E2305">
        <v>8.3249739999999992</v>
      </c>
      <c r="F2305">
        <v>131.32270600000001</v>
      </c>
      <c r="G2305">
        <v>10.714286</v>
      </c>
    </row>
    <row r="2306" spans="1:9" x14ac:dyDescent="0.25">
      <c r="A2306">
        <v>2305</v>
      </c>
      <c r="F2306">
        <v>131.32270600000001</v>
      </c>
      <c r="G2306">
        <v>10.714286</v>
      </c>
    </row>
    <row r="2307" spans="1:9" x14ac:dyDescent="0.25">
      <c r="A2307">
        <v>2306</v>
      </c>
      <c r="F2307">
        <v>131.13923800000001</v>
      </c>
      <c r="G2307">
        <v>10.56352</v>
      </c>
    </row>
    <row r="2308" spans="1:9" x14ac:dyDescent="0.25">
      <c r="A2308">
        <v>2307</v>
      </c>
      <c r="B2308">
        <v>158.607406</v>
      </c>
      <c r="C2308">
        <v>9.6274580000000007</v>
      </c>
      <c r="F2308">
        <v>131.13923800000001</v>
      </c>
      <c r="G2308">
        <v>10.56352</v>
      </c>
      <c r="H2308">
        <v>149.344674</v>
      </c>
      <c r="I2308">
        <v>7.578074</v>
      </c>
    </row>
    <row r="2309" spans="1:9" x14ac:dyDescent="0.25">
      <c r="A2309">
        <v>2308</v>
      </c>
      <c r="B2309">
        <v>158.65398500000001</v>
      </c>
      <c r="C2309">
        <v>9.627561</v>
      </c>
      <c r="H2309">
        <v>149.50782900000002</v>
      </c>
      <c r="I2309">
        <v>7.5045580000000003</v>
      </c>
    </row>
    <row r="2310" spans="1:9" x14ac:dyDescent="0.25">
      <c r="A2310">
        <v>2309</v>
      </c>
      <c r="B2310">
        <v>158.65398500000001</v>
      </c>
      <c r="C2310">
        <v>9.627561</v>
      </c>
      <c r="H2310">
        <v>149.50782900000002</v>
      </c>
      <c r="I2310">
        <v>7.5045580000000003</v>
      </c>
    </row>
    <row r="2311" spans="1:9" x14ac:dyDescent="0.25">
      <c r="A2311">
        <v>2310</v>
      </c>
      <c r="B2311">
        <v>158.65398500000001</v>
      </c>
      <c r="C2311">
        <v>9.627561</v>
      </c>
      <c r="H2311">
        <v>149.50782900000002</v>
      </c>
      <c r="I2311">
        <v>7.5045580000000003</v>
      </c>
    </row>
    <row r="2312" spans="1:9" x14ac:dyDescent="0.25">
      <c r="A2312">
        <v>2311</v>
      </c>
      <c r="B2312">
        <v>158.65398500000001</v>
      </c>
      <c r="C2312">
        <v>9.627561</v>
      </c>
      <c r="H2312">
        <v>149.50782900000002</v>
      </c>
      <c r="I2312">
        <v>7.5045580000000003</v>
      </c>
    </row>
    <row r="2313" spans="1:9" x14ac:dyDescent="0.25">
      <c r="A2313">
        <v>2312</v>
      </c>
      <c r="B2313">
        <v>158.65398500000001</v>
      </c>
      <c r="C2313">
        <v>9.627561</v>
      </c>
      <c r="H2313">
        <v>149.344674</v>
      </c>
      <c r="I2313">
        <v>7.578074</v>
      </c>
    </row>
    <row r="2314" spans="1:9" x14ac:dyDescent="0.25">
      <c r="A2314">
        <v>2313</v>
      </c>
      <c r="B2314">
        <v>158.65398500000001</v>
      </c>
      <c r="C2314">
        <v>9.627561</v>
      </c>
      <c r="H2314">
        <v>149.50782900000002</v>
      </c>
      <c r="I2314">
        <v>7.5045580000000003</v>
      </c>
    </row>
    <row r="2315" spans="1:9" x14ac:dyDescent="0.25">
      <c r="A2315">
        <v>2314</v>
      </c>
      <c r="B2315">
        <v>158.65398500000001</v>
      </c>
      <c r="C2315">
        <v>9.627561</v>
      </c>
      <c r="H2315">
        <v>149.50782900000002</v>
      </c>
      <c r="I2315">
        <v>7.5045580000000003</v>
      </c>
    </row>
    <row r="2316" spans="1:9" x14ac:dyDescent="0.25">
      <c r="A2316">
        <v>2315</v>
      </c>
      <c r="B2316">
        <v>158.65398500000001</v>
      </c>
      <c r="C2316">
        <v>9.627561</v>
      </c>
      <c r="H2316">
        <v>149.50782900000002</v>
      </c>
      <c r="I2316">
        <v>7.5045580000000003</v>
      </c>
    </row>
    <row r="2317" spans="1:9" x14ac:dyDescent="0.25">
      <c r="A2317">
        <v>2316</v>
      </c>
      <c r="B2317">
        <v>158.65398500000001</v>
      </c>
      <c r="C2317">
        <v>9.627561</v>
      </c>
      <c r="H2317">
        <v>149.50782900000002</v>
      </c>
      <c r="I2317">
        <v>7.5045580000000003</v>
      </c>
    </row>
    <row r="2318" spans="1:9" x14ac:dyDescent="0.25">
      <c r="A2318">
        <v>2317</v>
      </c>
      <c r="B2318">
        <v>158.65398500000001</v>
      </c>
      <c r="C2318">
        <v>9.627561</v>
      </c>
      <c r="H2318">
        <v>149.50782900000002</v>
      </c>
      <c r="I2318">
        <v>7.5045580000000003</v>
      </c>
    </row>
    <row r="2319" spans="1:9" x14ac:dyDescent="0.25">
      <c r="A2319">
        <v>2318</v>
      </c>
      <c r="B2319">
        <v>158.65398500000001</v>
      </c>
      <c r="C2319">
        <v>9.627561</v>
      </c>
      <c r="H2319">
        <v>149.50782900000002</v>
      </c>
      <c r="I2319">
        <v>7.5045580000000003</v>
      </c>
    </row>
    <row r="2320" spans="1:9" x14ac:dyDescent="0.25">
      <c r="A2320">
        <v>2319</v>
      </c>
      <c r="B2320">
        <v>158.65398500000001</v>
      </c>
      <c r="C2320">
        <v>9.627561</v>
      </c>
      <c r="H2320">
        <v>149.50782900000002</v>
      </c>
      <c r="I2320">
        <v>7.5045580000000003</v>
      </c>
    </row>
    <row r="2321" spans="1:9" x14ac:dyDescent="0.25">
      <c r="A2321">
        <v>2320</v>
      </c>
      <c r="B2321">
        <v>158.65398500000001</v>
      </c>
      <c r="C2321">
        <v>9.627561</v>
      </c>
      <c r="D2321">
        <v>166.01212200000001</v>
      </c>
      <c r="E2321">
        <v>6.988003</v>
      </c>
      <c r="H2321">
        <v>149.50782900000002</v>
      </c>
      <c r="I2321">
        <v>7.5045580000000003</v>
      </c>
    </row>
    <row r="2322" spans="1:9" x14ac:dyDescent="0.25">
      <c r="A2322">
        <v>2321</v>
      </c>
      <c r="B2322">
        <v>158.607406</v>
      </c>
      <c r="C2322">
        <v>9.6274580000000007</v>
      </c>
      <c r="D2322">
        <v>166.020286</v>
      </c>
      <c r="E2322">
        <v>6.9614739999999999</v>
      </c>
      <c r="H2322">
        <v>149.344674</v>
      </c>
      <c r="I2322">
        <v>7.578074</v>
      </c>
    </row>
    <row r="2323" spans="1:9" x14ac:dyDescent="0.25">
      <c r="A2323">
        <v>2322</v>
      </c>
      <c r="D2323">
        <v>166.020286</v>
      </c>
      <c r="E2323">
        <v>6.9614739999999999</v>
      </c>
      <c r="H2323">
        <v>149.344674</v>
      </c>
      <c r="I2323">
        <v>7.578074</v>
      </c>
    </row>
    <row r="2324" spans="1:9" x14ac:dyDescent="0.25">
      <c r="A2324">
        <v>2323</v>
      </c>
      <c r="D2324">
        <v>166.020286</v>
      </c>
      <c r="E2324">
        <v>6.9614739999999999</v>
      </c>
      <c r="H2324">
        <v>149.344674</v>
      </c>
      <c r="I2324">
        <v>7.578074</v>
      </c>
    </row>
    <row r="2325" spans="1:9" x14ac:dyDescent="0.25">
      <c r="A2325">
        <v>2324</v>
      </c>
      <c r="D2325">
        <v>166.020286</v>
      </c>
      <c r="E2325">
        <v>6.9614739999999999</v>
      </c>
      <c r="F2325">
        <v>156.40491900000001</v>
      </c>
      <c r="G2325">
        <v>9.9237169999999999</v>
      </c>
    </row>
    <row r="2326" spans="1:9" x14ac:dyDescent="0.25">
      <c r="A2326">
        <v>2325</v>
      </c>
      <c r="D2326">
        <v>166.020286</v>
      </c>
      <c r="E2326">
        <v>6.9614739999999999</v>
      </c>
      <c r="F2326">
        <v>156.62699900000001</v>
      </c>
      <c r="G2326">
        <v>10.071873999999999</v>
      </c>
    </row>
    <row r="2327" spans="1:9" x14ac:dyDescent="0.25">
      <c r="A2327">
        <v>2326</v>
      </c>
      <c r="D2327">
        <v>166.020286</v>
      </c>
      <c r="E2327">
        <v>6.9614739999999999</v>
      </c>
      <c r="F2327">
        <v>156.62699900000001</v>
      </c>
      <c r="G2327">
        <v>10.071873999999999</v>
      </c>
    </row>
    <row r="2328" spans="1:9" x14ac:dyDescent="0.25">
      <c r="A2328">
        <v>2327</v>
      </c>
      <c r="D2328">
        <v>166.020286</v>
      </c>
      <c r="E2328">
        <v>6.9614739999999999</v>
      </c>
      <c r="F2328">
        <v>156.62699900000001</v>
      </c>
      <c r="G2328">
        <v>10.071873999999999</v>
      </c>
    </row>
    <row r="2329" spans="1:9" x14ac:dyDescent="0.25">
      <c r="A2329">
        <v>2328</v>
      </c>
      <c r="D2329">
        <v>166.020286</v>
      </c>
      <c r="E2329">
        <v>6.9614739999999999</v>
      </c>
      <c r="F2329">
        <v>156.62699900000001</v>
      </c>
      <c r="G2329">
        <v>10.071873999999999</v>
      </c>
    </row>
    <row r="2330" spans="1:9" x14ac:dyDescent="0.25">
      <c r="A2330">
        <v>2329</v>
      </c>
      <c r="D2330">
        <v>166.020286</v>
      </c>
      <c r="E2330">
        <v>6.9614739999999999</v>
      </c>
      <c r="F2330">
        <v>156.62699900000001</v>
      </c>
      <c r="G2330">
        <v>10.071873999999999</v>
      </c>
    </row>
    <row r="2331" spans="1:9" x14ac:dyDescent="0.25">
      <c r="A2331">
        <v>2330</v>
      </c>
      <c r="D2331">
        <v>166.020286</v>
      </c>
      <c r="E2331">
        <v>6.9614739999999999</v>
      </c>
      <c r="F2331">
        <v>156.62699900000001</v>
      </c>
      <c r="G2331">
        <v>10.071873999999999</v>
      </c>
    </row>
    <row r="2332" spans="1:9" x14ac:dyDescent="0.25">
      <c r="A2332">
        <v>2331</v>
      </c>
      <c r="D2332">
        <v>166.020286</v>
      </c>
      <c r="E2332">
        <v>6.9614739999999999</v>
      </c>
      <c r="F2332">
        <v>156.62699900000001</v>
      </c>
      <c r="G2332">
        <v>10.071873999999999</v>
      </c>
    </row>
    <row r="2333" spans="1:9" x14ac:dyDescent="0.25">
      <c r="A2333">
        <v>2332</v>
      </c>
      <c r="D2333">
        <v>166.020286</v>
      </c>
      <c r="E2333">
        <v>6.9614739999999999</v>
      </c>
      <c r="F2333">
        <v>156.62699900000001</v>
      </c>
      <c r="G2333">
        <v>10.071873999999999</v>
      </c>
    </row>
    <row r="2334" spans="1:9" x14ac:dyDescent="0.25">
      <c r="A2334">
        <v>2333</v>
      </c>
      <c r="D2334">
        <v>166.020286</v>
      </c>
      <c r="E2334">
        <v>6.9614739999999999</v>
      </c>
      <c r="F2334">
        <v>156.62699900000001</v>
      </c>
      <c r="G2334">
        <v>10.071873999999999</v>
      </c>
    </row>
    <row r="2335" spans="1:9" x14ac:dyDescent="0.25">
      <c r="A2335">
        <v>2334</v>
      </c>
      <c r="D2335">
        <v>166.020286</v>
      </c>
      <c r="E2335">
        <v>6.9614739999999999</v>
      </c>
      <c r="F2335">
        <v>156.62699900000001</v>
      </c>
      <c r="G2335">
        <v>10.071873999999999</v>
      </c>
    </row>
    <row r="2336" spans="1:9" x14ac:dyDescent="0.25">
      <c r="A2336">
        <v>2335</v>
      </c>
      <c r="D2336">
        <v>166.01212200000001</v>
      </c>
      <c r="E2336">
        <v>6.988003</v>
      </c>
      <c r="F2336">
        <v>156.62699900000001</v>
      </c>
      <c r="G2336">
        <v>10.071873999999999</v>
      </c>
    </row>
    <row r="2337" spans="1:9" x14ac:dyDescent="0.25">
      <c r="A2337">
        <v>2336</v>
      </c>
      <c r="F2337">
        <v>156.62699900000001</v>
      </c>
      <c r="G2337">
        <v>10.071873999999999</v>
      </c>
    </row>
    <row r="2338" spans="1:9" x14ac:dyDescent="0.25">
      <c r="A2338">
        <v>2337</v>
      </c>
      <c r="B2338">
        <v>176.096238</v>
      </c>
      <c r="C2338">
        <v>9.1827869999999994</v>
      </c>
      <c r="F2338">
        <v>156.40491900000001</v>
      </c>
      <c r="G2338">
        <v>9.9237169999999999</v>
      </c>
      <c r="H2338">
        <v>163.57668799999999</v>
      </c>
      <c r="I2338">
        <v>6.1342220000000003</v>
      </c>
    </row>
    <row r="2339" spans="1:9" x14ac:dyDescent="0.25">
      <c r="A2339">
        <v>2338</v>
      </c>
      <c r="B2339">
        <v>176.15516600000001</v>
      </c>
      <c r="C2339">
        <v>9.1338100000000004</v>
      </c>
      <c r="H2339">
        <v>163.59780999999998</v>
      </c>
      <c r="I2339">
        <v>6.0727450000000003</v>
      </c>
    </row>
    <row r="2340" spans="1:9" x14ac:dyDescent="0.25">
      <c r="A2340">
        <v>2339</v>
      </c>
      <c r="B2340">
        <v>176.15516600000001</v>
      </c>
      <c r="C2340">
        <v>9.1338100000000004</v>
      </c>
      <c r="H2340">
        <v>163.59780999999998</v>
      </c>
      <c r="I2340">
        <v>6.0727450000000003</v>
      </c>
    </row>
    <row r="2341" spans="1:9" x14ac:dyDescent="0.25">
      <c r="A2341">
        <v>2340</v>
      </c>
      <c r="B2341">
        <v>176.15516600000001</v>
      </c>
      <c r="C2341">
        <v>9.1338100000000004</v>
      </c>
      <c r="H2341">
        <v>163.59780999999998</v>
      </c>
      <c r="I2341">
        <v>6.0727450000000003</v>
      </c>
    </row>
    <row r="2342" spans="1:9" x14ac:dyDescent="0.25">
      <c r="A2342">
        <v>2341</v>
      </c>
      <c r="B2342">
        <v>176.15516600000001</v>
      </c>
      <c r="C2342">
        <v>9.1338100000000004</v>
      </c>
      <c r="H2342">
        <v>163.59780999999998</v>
      </c>
      <c r="I2342">
        <v>6.0727450000000003</v>
      </c>
    </row>
    <row r="2343" spans="1:9" x14ac:dyDescent="0.25">
      <c r="A2343">
        <v>2342</v>
      </c>
      <c r="B2343">
        <v>176.15516600000001</v>
      </c>
      <c r="C2343">
        <v>9.1338100000000004</v>
      </c>
      <c r="H2343">
        <v>163.59780999999998</v>
      </c>
      <c r="I2343">
        <v>6.0727450000000003</v>
      </c>
    </row>
    <row r="2344" spans="1:9" x14ac:dyDescent="0.25">
      <c r="A2344">
        <v>2343</v>
      </c>
      <c r="B2344">
        <v>176.15516600000001</v>
      </c>
      <c r="C2344">
        <v>9.1338100000000004</v>
      </c>
      <c r="H2344">
        <v>163.59780999999998</v>
      </c>
      <c r="I2344">
        <v>6.0727450000000003</v>
      </c>
    </row>
    <row r="2345" spans="1:9" x14ac:dyDescent="0.25">
      <c r="A2345">
        <v>2344</v>
      </c>
      <c r="B2345">
        <v>176.15516600000001</v>
      </c>
      <c r="C2345">
        <v>9.1338100000000004</v>
      </c>
      <c r="H2345">
        <v>163.59780999999998</v>
      </c>
      <c r="I2345">
        <v>6.0727450000000003</v>
      </c>
    </row>
    <row r="2346" spans="1:9" x14ac:dyDescent="0.25">
      <c r="A2346">
        <v>2345</v>
      </c>
      <c r="B2346">
        <v>176.15516600000001</v>
      </c>
      <c r="C2346">
        <v>9.1338100000000004</v>
      </c>
      <c r="H2346">
        <v>163.59780999999998</v>
      </c>
      <c r="I2346">
        <v>6.0727450000000003</v>
      </c>
    </row>
    <row r="2347" spans="1:9" x14ac:dyDescent="0.25">
      <c r="A2347">
        <v>2346</v>
      </c>
      <c r="B2347">
        <v>176.15516600000001</v>
      </c>
      <c r="C2347">
        <v>9.1338100000000004</v>
      </c>
      <c r="H2347">
        <v>163.59780999999998</v>
      </c>
      <c r="I2347">
        <v>6.0727450000000003</v>
      </c>
    </row>
    <row r="2348" spans="1:9" x14ac:dyDescent="0.25">
      <c r="A2348">
        <v>2347</v>
      </c>
      <c r="B2348">
        <v>176.15516600000001</v>
      </c>
      <c r="C2348">
        <v>9.1338100000000004</v>
      </c>
      <c r="H2348">
        <v>163.59780999999998</v>
      </c>
      <c r="I2348">
        <v>6.0727450000000003</v>
      </c>
    </row>
    <row r="2349" spans="1:9" x14ac:dyDescent="0.25">
      <c r="A2349">
        <v>2348</v>
      </c>
      <c r="B2349">
        <v>176.15516600000001</v>
      </c>
      <c r="C2349">
        <v>9.1338100000000004</v>
      </c>
      <c r="H2349">
        <v>163.59780999999998</v>
      </c>
      <c r="I2349">
        <v>6.0727450000000003</v>
      </c>
    </row>
    <row r="2350" spans="1:9" x14ac:dyDescent="0.25">
      <c r="A2350">
        <v>2349</v>
      </c>
      <c r="B2350">
        <v>176.15516600000001</v>
      </c>
      <c r="C2350">
        <v>9.1338100000000004</v>
      </c>
      <c r="H2350">
        <v>163.59780999999998</v>
      </c>
      <c r="I2350">
        <v>6.0727450000000003</v>
      </c>
    </row>
    <row r="2351" spans="1:9" x14ac:dyDescent="0.25">
      <c r="A2351">
        <v>2350</v>
      </c>
      <c r="B2351">
        <v>176.15516600000001</v>
      </c>
      <c r="C2351">
        <v>9.1338100000000004</v>
      </c>
      <c r="H2351">
        <v>163.59780999999998</v>
      </c>
      <c r="I2351">
        <v>6.0727450000000003</v>
      </c>
    </row>
    <row r="2352" spans="1:9" x14ac:dyDescent="0.25">
      <c r="A2352">
        <v>2351</v>
      </c>
      <c r="B2352">
        <v>176.15516600000001</v>
      </c>
      <c r="C2352">
        <v>9.1338100000000004</v>
      </c>
      <c r="D2352">
        <v>185.41810100000001</v>
      </c>
      <c r="E2352">
        <v>6.8397969999999999</v>
      </c>
      <c r="H2352">
        <v>163.59780999999998</v>
      </c>
      <c r="I2352">
        <v>6.0727450000000003</v>
      </c>
    </row>
    <row r="2353" spans="1:9" x14ac:dyDescent="0.25">
      <c r="A2353">
        <v>2352</v>
      </c>
      <c r="B2353">
        <v>176.096238</v>
      </c>
      <c r="C2353">
        <v>9.1827869999999994</v>
      </c>
      <c r="D2353">
        <v>185.44963000000001</v>
      </c>
      <c r="E2353">
        <v>6.8627039999999999</v>
      </c>
      <c r="H2353">
        <v>163.57668799999999</v>
      </c>
      <c r="I2353">
        <v>6.1342220000000003</v>
      </c>
    </row>
    <row r="2354" spans="1:9" x14ac:dyDescent="0.25">
      <c r="A2354">
        <v>2353</v>
      </c>
      <c r="D2354">
        <v>185.44963000000001</v>
      </c>
      <c r="E2354">
        <v>6.8627039999999999</v>
      </c>
      <c r="H2354">
        <v>163.57668799999999</v>
      </c>
      <c r="I2354">
        <v>6.1342220000000003</v>
      </c>
    </row>
    <row r="2355" spans="1:9" x14ac:dyDescent="0.25">
      <c r="A2355">
        <v>2354</v>
      </c>
      <c r="D2355">
        <v>185.44963000000001</v>
      </c>
      <c r="E2355">
        <v>6.8627039999999999</v>
      </c>
    </row>
    <row r="2356" spans="1:9" x14ac:dyDescent="0.25">
      <c r="A2356">
        <v>2355</v>
      </c>
      <c r="D2356">
        <v>185.44963000000001</v>
      </c>
      <c r="E2356">
        <v>6.8627039999999999</v>
      </c>
      <c r="F2356">
        <v>173.19501199999999</v>
      </c>
      <c r="G2356">
        <v>9.3597169999999998</v>
      </c>
    </row>
    <row r="2357" spans="1:9" x14ac:dyDescent="0.25">
      <c r="A2357">
        <v>2356</v>
      </c>
      <c r="D2357">
        <v>185.44963000000001</v>
      </c>
      <c r="E2357">
        <v>6.8627039999999999</v>
      </c>
      <c r="F2357">
        <v>173.38663600000001</v>
      </c>
      <c r="G2357">
        <v>9.4794040000000006</v>
      </c>
    </row>
    <row r="2358" spans="1:9" x14ac:dyDescent="0.25">
      <c r="A2358">
        <v>2357</v>
      </c>
      <c r="D2358">
        <v>185.44963000000001</v>
      </c>
      <c r="E2358">
        <v>6.8627039999999999</v>
      </c>
      <c r="F2358">
        <v>173.38663600000001</v>
      </c>
      <c r="G2358">
        <v>9.4794040000000006</v>
      </c>
    </row>
    <row r="2359" spans="1:9" x14ac:dyDescent="0.25">
      <c r="A2359">
        <v>2358</v>
      </c>
      <c r="D2359">
        <v>185.44963000000001</v>
      </c>
      <c r="E2359">
        <v>6.8627039999999999</v>
      </c>
      <c r="F2359">
        <v>173.38663600000001</v>
      </c>
      <c r="G2359">
        <v>9.4794040000000006</v>
      </c>
    </row>
    <row r="2360" spans="1:9" x14ac:dyDescent="0.25">
      <c r="A2360">
        <v>2359</v>
      </c>
      <c r="D2360">
        <v>185.44963000000001</v>
      </c>
      <c r="E2360">
        <v>6.8627039999999999</v>
      </c>
      <c r="F2360">
        <v>173.38663600000001</v>
      </c>
      <c r="G2360">
        <v>9.4794040000000006</v>
      </c>
    </row>
    <row r="2361" spans="1:9" x14ac:dyDescent="0.25">
      <c r="A2361">
        <v>2360</v>
      </c>
      <c r="D2361">
        <v>185.44963000000001</v>
      </c>
      <c r="E2361">
        <v>6.8627039999999999</v>
      </c>
      <c r="F2361">
        <v>173.38663600000001</v>
      </c>
      <c r="G2361">
        <v>9.4794040000000006</v>
      </c>
    </row>
    <row r="2362" spans="1:9" x14ac:dyDescent="0.25">
      <c r="A2362">
        <v>2361</v>
      </c>
      <c r="D2362">
        <v>185.44963000000001</v>
      </c>
      <c r="E2362">
        <v>6.8627039999999999</v>
      </c>
      <c r="F2362">
        <v>173.38663600000001</v>
      </c>
      <c r="G2362">
        <v>9.4794040000000006</v>
      </c>
    </row>
    <row r="2363" spans="1:9" x14ac:dyDescent="0.25">
      <c r="A2363">
        <v>2362</v>
      </c>
      <c r="D2363">
        <v>185.44963000000001</v>
      </c>
      <c r="E2363">
        <v>6.8627039999999999</v>
      </c>
      <c r="F2363">
        <v>173.38663600000001</v>
      </c>
      <c r="G2363">
        <v>9.4794040000000006</v>
      </c>
    </row>
    <row r="2364" spans="1:9" x14ac:dyDescent="0.25">
      <c r="A2364">
        <v>2363</v>
      </c>
      <c r="D2364">
        <v>185.44963000000001</v>
      </c>
      <c r="E2364">
        <v>6.8627039999999999</v>
      </c>
      <c r="F2364">
        <v>173.38663600000001</v>
      </c>
      <c r="G2364">
        <v>9.4794040000000006</v>
      </c>
    </row>
    <row r="2365" spans="1:9" x14ac:dyDescent="0.25">
      <c r="A2365">
        <v>2364</v>
      </c>
      <c r="D2365">
        <v>185.44963000000001</v>
      </c>
      <c r="E2365">
        <v>6.8627039999999999</v>
      </c>
      <c r="F2365">
        <v>173.38663600000001</v>
      </c>
      <c r="G2365">
        <v>9.4794040000000006</v>
      </c>
    </row>
    <row r="2366" spans="1:9" x14ac:dyDescent="0.25">
      <c r="A2366">
        <v>2365</v>
      </c>
      <c r="D2366">
        <v>185.41810100000001</v>
      </c>
      <c r="E2366">
        <v>6.8397969999999999</v>
      </c>
      <c r="F2366">
        <v>173.19501199999999</v>
      </c>
      <c r="G2366">
        <v>9.3597169999999998</v>
      </c>
    </row>
    <row r="2367" spans="1:9" x14ac:dyDescent="0.25">
      <c r="A2367">
        <v>2366</v>
      </c>
      <c r="H2367">
        <v>181.896804</v>
      </c>
      <c r="I2367">
        <v>5.3574250000000001</v>
      </c>
    </row>
    <row r="2368" spans="1:9" x14ac:dyDescent="0.25">
      <c r="A2368">
        <v>2367</v>
      </c>
      <c r="H2368">
        <v>182.03837899999999</v>
      </c>
      <c r="I2368">
        <v>5.3321709999999998</v>
      </c>
    </row>
    <row r="2369" spans="1:9" x14ac:dyDescent="0.25">
      <c r="A2369">
        <v>2368</v>
      </c>
      <c r="B2369">
        <v>196.13565399999999</v>
      </c>
      <c r="C2369">
        <v>8.6212850000000003</v>
      </c>
      <c r="H2369">
        <v>182.03837899999999</v>
      </c>
      <c r="I2369">
        <v>5.3321709999999998</v>
      </c>
    </row>
    <row r="2370" spans="1:9" x14ac:dyDescent="0.25">
      <c r="A2370">
        <v>2369</v>
      </c>
      <c r="B2370">
        <v>196.17774500000002</v>
      </c>
      <c r="C2370">
        <v>8.6401109999999992</v>
      </c>
      <c r="H2370">
        <v>182.03837899999999</v>
      </c>
      <c r="I2370">
        <v>5.3321709999999998</v>
      </c>
    </row>
    <row r="2371" spans="1:9" x14ac:dyDescent="0.25">
      <c r="A2371">
        <v>2370</v>
      </c>
      <c r="B2371">
        <v>196.17774500000002</v>
      </c>
      <c r="C2371">
        <v>8.6401109999999992</v>
      </c>
      <c r="H2371">
        <v>182.03837899999999</v>
      </c>
      <c r="I2371">
        <v>5.3321709999999998</v>
      </c>
    </row>
    <row r="2372" spans="1:9" x14ac:dyDescent="0.25">
      <c r="A2372">
        <v>2371</v>
      </c>
      <c r="B2372">
        <v>196.17774500000002</v>
      </c>
      <c r="C2372">
        <v>8.6401109999999992</v>
      </c>
      <c r="H2372">
        <v>182.03837899999999</v>
      </c>
      <c r="I2372">
        <v>5.3321709999999998</v>
      </c>
    </row>
    <row r="2373" spans="1:9" x14ac:dyDescent="0.25">
      <c r="A2373">
        <v>2372</v>
      </c>
      <c r="B2373">
        <v>196.17774500000002</v>
      </c>
      <c r="C2373">
        <v>8.6401109999999992</v>
      </c>
      <c r="H2373">
        <v>182.03837899999999</v>
      </c>
      <c r="I2373">
        <v>5.3321709999999998</v>
      </c>
    </row>
    <row r="2374" spans="1:9" x14ac:dyDescent="0.25">
      <c r="A2374">
        <v>2373</v>
      </c>
      <c r="B2374">
        <v>196.17774500000002</v>
      </c>
      <c r="C2374">
        <v>8.6401109999999992</v>
      </c>
      <c r="H2374">
        <v>182.03837899999999</v>
      </c>
      <c r="I2374">
        <v>5.3321709999999998</v>
      </c>
    </row>
    <row r="2375" spans="1:9" x14ac:dyDescent="0.25">
      <c r="A2375">
        <v>2374</v>
      </c>
      <c r="B2375">
        <v>196.17774500000002</v>
      </c>
      <c r="C2375">
        <v>8.6401109999999992</v>
      </c>
      <c r="H2375">
        <v>182.03837899999999</v>
      </c>
      <c r="I2375">
        <v>5.3321709999999998</v>
      </c>
    </row>
    <row r="2376" spans="1:9" x14ac:dyDescent="0.25">
      <c r="A2376">
        <v>2375</v>
      </c>
      <c r="B2376">
        <v>196.17774500000002</v>
      </c>
      <c r="C2376">
        <v>8.6401109999999992</v>
      </c>
      <c r="H2376">
        <v>182.03837899999999</v>
      </c>
      <c r="I2376">
        <v>5.3321709999999998</v>
      </c>
    </row>
    <row r="2377" spans="1:9" x14ac:dyDescent="0.25">
      <c r="A2377">
        <v>2376</v>
      </c>
      <c r="B2377">
        <v>196.17774500000002</v>
      </c>
      <c r="C2377">
        <v>8.6401109999999992</v>
      </c>
      <c r="H2377">
        <v>182.03837899999999</v>
      </c>
      <c r="I2377">
        <v>5.3321709999999998</v>
      </c>
    </row>
    <row r="2378" spans="1:9" x14ac:dyDescent="0.25">
      <c r="A2378">
        <v>2377</v>
      </c>
      <c r="B2378">
        <v>196.17774500000002</v>
      </c>
      <c r="C2378">
        <v>8.6401109999999992</v>
      </c>
      <c r="H2378">
        <v>182.03837899999999</v>
      </c>
      <c r="I2378">
        <v>5.3321709999999998</v>
      </c>
    </row>
    <row r="2379" spans="1:9" x14ac:dyDescent="0.25">
      <c r="A2379">
        <v>2378</v>
      </c>
      <c r="B2379">
        <v>196.17774500000002</v>
      </c>
      <c r="C2379">
        <v>8.6401109999999992</v>
      </c>
      <c r="H2379">
        <v>182.03837899999999</v>
      </c>
      <c r="I2379">
        <v>5.3321709999999998</v>
      </c>
    </row>
    <row r="2380" spans="1:9" x14ac:dyDescent="0.25">
      <c r="A2380">
        <v>2379</v>
      </c>
      <c r="B2380">
        <v>196.17774500000002</v>
      </c>
      <c r="C2380">
        <v>8.6401109999999992</v>
      </c>
      <c r="D2380">
        <v>203.79469599999999</v>
      </c>
      <c r="E2380">
        <v>5.8089320000000004</v>
      </c>
      <c r="H2380">
        <v>182.03837899999999</v>
      </c>
      <c r="I2380">
        <v>5.3321709999999998</v>
      </c>
    </row>
    <row r="2381" spans="1:9" x14ac:dyDescent="0.25">
      <c r="A2381">
        <v>2380</v>
      </c>
      <c r="B2381">
        <v>196.17774500000002</v>
      </c>
      <c r="C2381">
        <v>8.6401109999999992</v>
      </c>
      <c r="D2381">
        <v>203.93958599999999</v>
      </c>
      <c r="E2381">
        <v>5.8752560000000003</v>
      </c>
      <c r="H2381">
        <v>182.03837899999999</v>
      </c>
      <c r="I2381">
        <v>5.3321709999999998</v>
      </c>
    </row>
    <row r="2382" spans="1:9" x14ac:dyDescent="0.25">
      <c r="A2382">
        <v>2381</v>
      </c>
      <c r="B2382">
        <v>196.17774500000002</v>
      </c>
      <c r="C2382">
        <v>8.6401109999999992</v>
      </c>
      <c r="D2382">
        <v>203.93958599999999</v>
      </c>
      <c r="E2382">
        <v>5.8752560000000003</v>
      </c>
      <c r="H2382">
        <v>182.03837899999999</v>
      </c>
      <c r="I2382">
        <v>5.3321709999999998</v>
      </c>
    </row>
    <row r="2383" spans="1:9" x14ac:dyDescent="0.25">
      <c r="A2383">
        <v>2382</v>
      </c>
      <c r="B2383">
        <v>196.13565399999999</v>
      </c>
      <c r="C2383">
        <v>8.6212850000000003</v>
      </c>
      <c r="D2383">
        <v>203.93958599999999</v>
      </c>
      <c r="E2383">
        <v>5.8752560000000003</v>
      </c>
      <c r="H2383">
        <v>181.896804</v>
      </c>
      <c r="I2383">
        <v>5.3574250000000001</v>
      </c>
    </row>
    <row r="2384" spans="1:9" x14ac:dyDescent="0.25">
      <c r="A2384">
        <v>2383</v>
      </c>
      <c r="D2384">
        <v>203.93958599999999</v>
      </c>
      <c r="E2384">
        <v>5.8752560000000003</v>
      </c>
      <c r="F2384">
        <v>192.17024900000001</v>
      </c>
      <c r="G2384">
        <v>8.0593769999999996</v>
      </c>
    </row>
    <row r="2385" spans="1:9" x14ac:dyDescent="0.25">
      <c r="A2385">
        <v>2384</v>
      </c>
      <c r="D2385">
        <v>203.93958599999999</v>
      </c>
      <c r="E2385">
        <v>5.8752560000000003</v>
      </c>
      <c r="F2385">
        <v>192.32156700000002</v>
      </c>
      <c r="G2385">
        <v>8.2451319999999999</v>
      </c>
    </row>
    <row r="2386" spans="1:9" x14ac:dyDescent="0.25">
      <c r="A2386">
        <v>2385</v>
      </c>
      <c r="D2386">
        <v>203.93958599999999</v>
      </c>
      <c r="E2386">
        <v>5.8752560000000003</v>
      </c>
      <c r="F2386">
        <v>192.32156700000002</v>
      </c>
      <c r="G2386">
        <v>8.2451319999999999</v>
      </c>
    </row>
    <row r="2387" spans="1:9" x14ac:dyDescent="0.25">
      <c r="A2387">
        <v>2386</v>
      </c>
      <c r="D2387">
        <v>203.93958599999999</v>
      </c>
      <c r="E2387">
        <v>5.8752560000000003</v>
      </c>
      <c r="F2387">
        <v>192.32156700000002</v>
      </c>
      <c r="G2387">
        <v>8.2451319999999999</v>
      </c>
    </row>
    <row r="2388" spans="1:9" x14ac:dyDescent="0.25">
      <c r="A2388">
        <v>2387</v>
      </c>
      <c r="D2388">
        <v>203.93958599999999</v>
      </c>
      <c r="E2388">
        <v>5.8752560000000003</v>
      </c>
      <c r="F2388">
        <v>192.32156700000002</v>
      </c>
      <c r="G2388">
        <v>8.2451319999999999</v>
      </c>
    </row>
    <row r="2389" spans="1:9" x14ac:dyDescent="0.25">
      <c r="A2389">
        <v>2388</v>
      </c>
      <c r="D2389">
        <v>203.93958599999999</v>
      </c>
      <c r="E2389">
        <v>5.8752560000000003</v>
      </c>
      <c r="F2389">
        <v>192.32156700000002</v>
      </c>
      <c r="G2389">
        <v>8.2451319999999999</v>
      </c>
    </row>
    <row r="2390" spans="1:9" x14ac:dyDescent="0.25">
      <c r="A2390">
        <v>2389</v>
      </c>
      <c r="D2390">
        <v>203.93958599999999</v>
      </c>
      <c r="E2390">
        <v>5.8752560000000003</v>
      </c>
      <c r="F2390">
        <v>192.32156700000002</v>
      </c>
      <c r="G2390">
        <v>8.2451319999999999</v>
      </c>
    </row>
    <row r="2391" spans="1:9" x14ac:dyDescent="0.25">
      <c r="A2391">
        <v>2390</v>
      </c>
      <c r="D2391">
        <v>203.93958599999999</v>
      </c>
      <c r="E2391">
        <v>5.8752560000000003</v>
      </c>
      <c r="F2391">
        <v>192.32156700000002</v>
      </c>
      <c r="G2391">
        <v>8.2451319999999999</v>
      </c>
    </row>
    <row r="2392" spans="1:9" x14ac:dyDescent="0.25">
      <c r="A2392">
        <v>2391</v>
      </c>
      <c r="D2392">
        <v>203.93958599999999</v>
      </c>
      <c r="E2392">
        <v>5.8752560000000003</v>
      </c>
      <c r="F2392">
        <v>192.32156700000002</v>
      </c>
      <c r="G2392">
        <v>8.2451319999999999</v>
      </c>
    </row>
    <row r="2393" spans="1:9" x14ac:dyDescent="0.25">
      <c r="A2393">
        <v>2392</v>
      </c>
      <c r="D2393">
        <v>203.93958599999999</v>
      </c>
      <c r="E2393">
        <v>5.8752560000000003</v>
      </c>
      <c r="F2393">
        <v>192.32156700000002</v>
      </c>
      <c r="G2393">
        <v>8.2451319999999999</v>
      </c>
    </row>
    <row r="2394" spans="1:9" x14ac:dyDescent="0.25">
      <c r="A2394">
        <v>2393</v>
      </c>
      <c r="D2394">
        <v>203.79469599999999</v>
      </c>
      <c r="E2394">
        <v>5.8089320000000004</v>
      </c>
      <c r="F2394">
        <v>192.32156700000002</v>
      </c>
      <c r="G2394">
        <v>8.2451319999999999</v>
      </c>
    </row>
    <row r="2395" spans="1:9" x14ac:dyDescent="0.25">
      <c r="A2395">
        <v>2394</v>
      </c>
      <c r="D2395">
        <v>203.79469599999999</v>
      </c>
      <c r="E2395">
        <v>5.8089320000000004</v>
      </c>
      <c r="F2395">
        <v>192.32156700000002</v>
      </c>
      <c r="G2395">
        <v>8.2451319999999999</v>
      </c>
    </row>
    <row r="2396" spans="1:9" x14ac:dyDescent="0.25">
      <c r="A2396">
        <v>2395</v>
      </c>
      <c r="B2396">
        <v>213.70586499999999</v>
      </c>
      <c r="C2396">
        <v>9.3553280000000001</v>
      </c>
      <c r="F2396">
        <v>192.17024900000001</v>
      </c>
      <c r="G2396">
        <v>8.0593769999999996</v>
      </c>
    </row>
    <row r="2397" spans="1:9" x14ac:dyDescent="0.25">
      <c r="A2397">
        <v>2396</v>
      </c>
      <c r="B2397">
        <v>213.83441500000001</v>
      </c>
      <c r="C2397">
        <v>9.3277520000000003</v>
      </c>
      <c r="H2397">
        <v>202.195594</v>
      </c>
      <c r="I2397">
        <v>4.4257390000000001</v>
      </c>
    </row>
    <row r="2398" spans="1:9" x14ac:dyDescent="0.25">
      <c r="A2398">
        <v>2397</v>
      </c>
      <c r="B2398">
        <v>213.83441500000001</v>
      </c>
      <c r="C2398">
        <v>9.3277520000000003</v>
      </c>
      <c r="H2398">
        <v>202.45645100000002</v>
      </c>
      <c r="I2398">
        <v>4.3941080000000001</v>
      </c>
    </row>
    <row r="2399" spans="1:9" x14ac:dyDescent="0.25">
      <c r="A2399">
        <v>2398</v>
      </c>
      <c r="B2399">
        <v>213.83441500000001</v>
      </c>
      <c r="C2399">
        <v>9.3277520000000003</v>
      </c>
      <c r="H2399">
        <v>202.45645100000002</v>
      </c>
      <c r="I2399">
        <v>4.3941080000000001</v>
      </c>
    </row>
    <row r="2400" spans="1:9" x14ac:dyDescent="0.25">
      <c r="A2400">
        <v>2399</v>
      </c>
      <c r="B2400">
        <v>213.83441500000001</v>
      </c>
      <c r="C2400">
        <v>9.3277520000000003</v>
      </c>
      <c r="H2400">
        <v>202.45645100000002</v>
      </c>
      <c r="I2400">
        <v>4.3941080000000001</v>
      </c>
    </row>
    <row r="2401" spans="1:9" x14ac:dyDescent="0.25">
      <c r="A2401">
        <v>2400</v>
      </c>
      <c r="B2401">
        <v>213.83441500000001</v>
      </c>
      <c r="C2401">
        <v>9.3277520000000003</v>
      </c>
      <c r="H2401">
        <v>202.45645100000002</v>
      </c>
      <c r="I2401">
        <v>4.3941080000000001</v>
      </c>
    </row>
    <row r="2402" spans="1:9" x14ac:dyDescent="0.25">
      <c r="A2402">
        <v>2401</v>
      </c>
      <c r="B2402">
        <v>213.83441500000001</v>
      </c>
      <c r="C2402">
        <v>9.3277520000000003</v>
      </c>
      <c r="H2402">
        <v>202.45645100000002</v>
      </c>
      <c r="I2402">
        <v>4.3941080000000001</v>
      </c>
    </row>
    <row r="2403" spans="1:9" x14ac:dyDescent="0.25">
      <c r="A2403">
        <v>2402</v>
      </c>
      <c r="B2403">
        <v>213.83441500000001</v>
      </c>
      <c r="C2403">
        <v>9.3277520000000003</v>
      </c>
      <c r="H2403">
        <v>202.45645100000002</v>
      </c>
      <c r="I2403">
        <v>4.3941080000000001</v>
      </c>
    </row>
    <row r="2404" spans="1:9" x14ac:dyDescent="0.25">
      <c r="A2404">
        <v>2403</v>
      </c>
      <c r="B2404">
        <v>213.83441500000001</v>
      </c>
      <c r="C2404">
        <v>9.3277520000000003</v>
      </c>
      <c r="H2404">
        <v>202.45645100000002</v>
      </c>
      <c r="I2404">
        <v>4.3941080000000001</v>
      </c>
    </row>
    <row r="2405" spans="1:9" x14ac:dyDescent="0.25">
      <c r="A2405">
        <v>2404</v>
      </c>
      <c r="B2405">
        <v>213.83441500000001</v>
      </c>
      <c r="C2405">
        <v>9.3277520000000003</v>
      </c>
      <c r="H2405">
        <v>202.45645100000002</v>
      </c>
      <c r="I2405">
        <v>4.3941080000000001</v>
      </c>
    </row>
    <row r="2406" spans="1:9" x14ac:dyDescent="0.25">
      <c r="A2406">
        <v>2405</v>
      </c>
      <c r="B2406">
        <v>213.83441500000001</v>
      </c>
      <c r="C2406">
        <v>9.3277520000000003</v>
      </c>
      <c r="H2406">
        <v>202.45645100000002</v>
      </c>
      <c r="I2406">
        <v>4.3941080000000001</v>
      </c>
    </row>
    <row r="2407" spans="1:9" x14ac:dyDescent="0.25">
      <c r="A2407">
        <v>2406</v>
      </c>
      <c r="B2407">
        <v>213.83441500000001</v>
      </c>
      <c r="C2407">
        <v>9.3277520000000003</v>
      </c>
      <c r="H2407">
        <v>202.45645100000002</v>
      </c>
      <c r="I2407">
        <v>4.3941080000000001</v>
      </c>
    </row>
    <row r="2408" spans="1:9" x14ac:dyDescent="0.25">
      <c r="A2408">
        <v>2407</v>
      </c>
      <c r="B2408">
        <v>213.83441500000001</v>
      </c>
      <c r="C2408">
        <v>9.3277520000000003</v>
      </c>
      <c r="H2408">
        <v>202.45645100000002</v>
      </c>
      <c r="I2408">
        <v>4.3941080000000001</v>
      </c>
    </row>
    <row r="2409" spans="1:9" x14ac:dyDescent="0.25">
      <c r="A2409">
        <v>2408</v>
      </c>
      <c r="B2409">
        <v>213.83441500000001</v>
      </c>
      <c r="C2409">
        <v>9.3277520000000003</v>
      </c>
      <c r="H2409">
        <v>202.45645100000002</v>
      </c>
      <c r="I2409">
        <v>4.3941080000000001</v>
      </c>
    </row>
    <row r="2410" spans="1:9" x14ac:dyDescent="0.25">
      <c r="A2410">
        <v>2409</v>
      </c>
      <c r="B2410">
        <v>213.70586499999999</v>
      </c>
      <c r="C2410">
        <v>9.3553280000000001</v>
      </c>
      <c r="D2410">
        <v>221.35514900000001</v>
      </c>
      <c r="E2410">
        <v>7.6577890000000002</v>
      </c>
      <c r="H2410">
        <v>202.45645100000002</v>
      </c>
      <c r="I2410">
        <v>4.3941080000000001</v>
      </c>
    </row>
    <row r="2411" spans="1:9" x14ac:dyDescent="0.25">
      <c r="A2411">
        <v>2410</v>
      </c>
      <c r="D2411">
        <v>221.37654000000001</v>
      </c>
      <c r="E2411">
        <v>7.5819169999999998</v>
      </c>
      <c r="H2411">
        <v>202.45645100000002</v>
      </c>
      <c r="I2411">
        <v>4.3941080000000001</v>
      </c>
    </row>
    <row r="2412" spans="1:9" x14ac:dyDescent="0.25">
      <c r="A2412">
        <v>2411</v>
      </c>
      <c r="D2412">
        <v>221.37654000000001</v>
      </c>
      <c r="E2412">
        <v>7.5819169999999998</v>
      </c>
      <c r="H2412">
        <v>202.195594</v>
      </c>
      <c r="I2412">
        <v>4.4257390000000001</v>
      </c>
    </row>
    <row r="2413" spans="1:9" x14ac:dyDescent="0.25">
      <c r="A2413">
        <v>2412</v>
      </c>
      <c r="D2413">
        <v>221.37654000000001</v>
      </c>
      <c r="E2413">
        <v>7.5819169999999998</v>
      </c>
      <c r="H2413">
        <v>202.195594</v>
      </c>
      <c r="I2413">
        <v>4.4257390000000001</v>
      </c>
    </row>
    <row r="2414" spans="1:9" x14ac:dyDescent="0.25">
      <c r="A2414">
        <v>2413</v>
      </c>
      <c r="D2414">
        <v>221.37654000000001</v>
      </c>
      <c r="E2414">
        <v>7.5819169999999998</v>
      </c>
      <c r="F2414">
        <v>211.85513800000001</v>
      </c>
      <c r="G2414">
        <v>10.942717999999999</v>
      </c>
    </row>
    <row r="2415" spans="1:9" x14ac:dyDescent="0.25">
      <c r="A2415">
        <v>2414</v>
      </c>
      <c r="D2415">
        <v>221.37654000000001</v>
      </c>
      <c r="E2415">
        <v>7.5819169999999998</v>
      </c>
      <c r="F2415">
        <v>212.086209</v>
      </c>
      <c r="G2415">
        <v>10.973798</v>
      </c>
    </row>
    <row r="2416" spans="1:9" x14ac:dyDescent="0.25">
      <c r="A2416">
        <v>2415</v>
      </c>
      <c r="D2416">
        <v>221.37654000000001</v>
      </c>
      <c r="E2416">
        <v>7.5819169999999998</v>
      </c>
      <c r="F2416">
        <v>212.086209</v>
      </c>
      <c r="G2416">
        <v>10.973798</v>
      </c>
    </row>
    <row r="2417" spans="1:9" x14ac:dyDescent="0.25">
      <c r="A2417">
        <v>2416</v>
      </c>
      <c r="D2417">
        <v>221.37654000000001</v>
      </c>
      <c r="E2417">
        <v>7.5819169999999998</v>
      </c>
      <c r="F2417">
        <v>212.086209</v>
      </c>
      <c r="G2417">
        <v>10.973798</v>
      </c>
    </row>
    <row r="2418" spans="1:9" x14ac:dyDescent="0.25">
      <c r="A2418">
        <v>2417</v>
      </c>
      <c r="D2418">
        <v>221.37654000000001</v>
      </c>
      <c r="E2418">
        <v>7.5819169999999998</v>
      </c>
      <c r="F2418">
        <v>212.086209</v>
      </c>
      <c r="G2418">
        <v>10.973798</v>
      </c>
    </row>
    <row r="2419" spans="1:9" x14ac:dyDescent="0.25">
      <c r="A2419">
        <v>2418</v>
      </c>
      <c r="D2419">
        <v>221.37654000000001</v>
      </c>
      <c r="E2419">
        <v>7.5819169999999998</v>
      </c>
      <c r="F2419">
        <v>212.086209</v>
      </c>
      <c r="G2419">
        <v>10.973798</v>
      </c>
    </row>
    <row r="2420" spans="1:9" x14ac:dyDescent="0.25">
      <c r="A2420">
        <v>2419</v>
      </c>
      <c r="D2420">
        <v>221.37654000000001</v>
      </c>
      <c r="E2420">
        <v>7.5819169999999998</v>
      </c>
      <c r="F2420">
        <v>212.086209</v>
      </c>
      <c r="G2420">
        <v>10.973798</v>
      </c>
    </row>
    <row r="2421" spans="1:9" x14ac:dyDescent="0.25">
      <c r="A2421">
        <v>2420</v>
      </c>
      <c r="D2421">
        <v>221.37654000000001</v>
      </c>
      <c r="E2421">
        <v>7.5819169999999998</v>
      </c>
      <c r="F2421">
        <v>212.086209</v>
      </c>
      <c r="G2421">
        <v>10.973798</v>
      </c>
    </row>
    <row r="2422" spans="1:9" x14ac:dyDescent="0.25">
      <c r="A2422">
        <v>2421</v>
      </c>
      <c r="D2422">
        <v>221.37654000000001</v>
      </c>
      <c r="E2422">
        <v>7.5819169999999998</v>
      </c>
      <c r="F2422">
        <v>212.086209</v>
      </c>
      <c r="G2422">
        <v>10.973798</v>
      </c>
    </row>
    <row r="2423" spans="1:9" x14ac:dyDescent="0.25">
      <c r="A2423">
        <v>2422</v>
      </c>
      <c r="D2423">
        <v>221.37654000000001</v>
      </c>
      <c r="E2423">
        <v>7.5819169999999998</v>
      </c>
      <c r="F2423">
        <v>212.086209</v>
      </c>
      <c r="G2423">
        <v>10.973798</v>
      </c>
    </row>
    <row r="2424" spans="1:9" x14ac:dyDescent="0.25">
      <c r="A2424">
        <v>2423</v>
      </c>
      <c r="D2424">
        <v>221.37654000000001</v>
      </c>
      <c r="E2424">
        <v>7.5819169999999998</v>
      </c>
      <c r="F2424">
        <v>212.086209</v>
      </c>
      <c r="G2424">
        <v>10.973798</v>
      </c>
    </row>
    <row r="2425" spans="1:9" x14ac:dyDescent="0.25">
      <c r="A2425">
        <v>2424</v>
      </c>
      <c r="B2425">
        <v>229.92897299999998</v>
      </c>
      <c r="C2425">
        <v>10.955295</v>
      </c>
      <c r="D2425">
        <v>221.37654000000001</v>
      </c>
      <c r="E2425">
        <v>7.5819169999999998</v>
      </c>
      <c r="F2425">
        <v>212.086209</v>
      </c>
      <c r="G2425">
        <v>10.973798</v>
      </c>
    </row>
    <row r="2426" spans="1:9" x14ac:dyDescent="0.25">
      <c r="A2426">
        <v>2425</v>
      </c>
      <c r="B2426">
        <v>230.01757499999999</v>
      </c>
      <c r="C2426">
        <v>10.973798</v>
      </c>
      <c r="D2426">
        <v>221.35514900000001</v>
      </c>
      <c r="E2426">
        <v>7.6577890000000002</v>
      </c>
      <c r="F2426">
        <v>212.086209</v>
      </c>
      <c r="G2426">
        <v>10.973798</v>
      </c>
    </row>
    <row r="2427" spans="1:9" x14ac:dyDescent="0.25">
      <c r="A2427">
        <v>2426</v>
      </c>
      <c r="B2427">
        <v>230.01757499999999</v>
      </c>
      <c r="C2427">
        <v>10.973798</v>
      </c>
      <c r="F2427">
        <v>211.85513800000001</v>
      </c>
      <c r="G2427">
        <v>10.942717999999999</v>
      </c>
    </row>
    <row r="2428" spans="1:9" x14ac:dyDescent="0.25">
      <c r="A2428">
        <v>2427</v>
      </c>
      <c r="B2428">
        <v>230.01757499999999</v>
      </c>
      <c r="C2428">
        <v>10.973798</v>
      </c>
      <c r="F2428">
        <v>211.85513800000001</v>
      </c>
      <c r="G2428">
        <v>10.942717999999999</v>
      </c>
    </row>
    <row r="2429" spans="1:9" x14ac:dyDescent="0.25">
      <c r="A2429">
        <v>2428</v>
      </c>
      <c r="B2429">
        <v>230.01757499999999</v>
      </c>
      <c r="C2429">
        <v>10.973798</v>
      </c>
      <c r="F2429">
        <v>211.85513800000001</v>
      </c>
      <c r="G2429">
        <v>10.942717999999999</v>
      </c>
      <c r="H2429">
        <v>219.45056</v>
      </c>
      <c r="I2429">
        <v>7.5298059999999998</v>
      </c>
    </row>
    <row r="2430" spans="1:9" x14ac:dyDescent="0.25">
      <c r="A2430">
        <v>2429</v>
      </c>
      <c r="B2430">
        <v>230.01757499999999</v>
      </c>
      <c r="C2430">
        <v>10.973798</v>
      </c>
      <c r="H2430">
        <v>219.52849399999999</v>
      </c>
      <c r="I2430">
        <v>7.4821280000000003</v>
      </c>
    </row>
    <row r="2431" spans="1:9" x14ac:dyDescent="0.25">
      <c r="A2431">
        <v>2430</v>
      </c>
      <c r="B2431">
        <v>230.01757499999999</v>
      </c>
      <c r="C2431">
        <v>10.973798</v>
      </c>
      <c r="H2431">
        <v>219.52849399999999</v>
      </c>
      <c r="I2431">
        <v>7.4821280000000003</v>
      </c>
    </row>
    <row r="2432" spans="1:9" x14ac:dyDescent="0.25">
      <c r="A2432">
        <v>2431</v>
      </c>
      <c r="B2432">
        <v>230.01757499999999</v>
      </c>
      <c r="C2432">
        <v>10.973798</v>
      </c>
      <c r="H2432">
        <v>219.52849399999999</v>
      </c>
      <c r="I2432">
        <v>7.4821280000000003</v>
      </c>
    </row>
    <row r="2433" spans="1:9" x14ac:dyDescent="0.25">
      <c r="A2433">
        <v>2432</v>
      </c>
      <c r="B2433">
        <v>230.01757499999999</v>
      </c>
      <c r="C2433">
        <v>10.973798</v>
      </c>
      <c r="H2433">
        <v>219.52849399999999</v>
      </c>
      <c r="I2433">
        <v>7.4821280000000003</v>
      </c>
    </row>
    <row r="2434" spans="1:9" x14ac:dyDescent="0.25">
      <c r="A2434">
        <v>2433</v>
      </c>
      <c r="B2434">
        <v>230.01757499999999</v>
      </c>
      <c r="C2434">
        <v>10.973798</v>
      </c>
      <c r="H2434">
        <v>219.52849399999999</v>
      </c>
      <c r="I2434">
        <v>7.4821280000000003</v>
      </c>
    </row>
    <row r="2435" spans="1:9" x14ac:dyDescent="0.25">
      <c r="A2435">
        <v>2434</v>
      </c>
      <c r="B2435">
        <v>230.01757499999999</v>
      </c>
      <c r="C2435">
        <v>10.973798</v>
      </c>
      <c r="H2435">
        <v>219.52849399999999</v>
      </c>
      <c r="I2435">
        <v>7.4821280000000003</v>
      </c>
    </row>
    <row r="2436" spans="1:9" x14ac:dyDescent="0.25">
      <c r="A2436">
        <v>2435</v>
      </c>
      <c r="B2436">
        <v>230.01757499999999</v>
      </c>
      <c r="C2436">
        <v>10.973798</v>
      </c>
      <c r="H2436">
        <v>219.52849399999999</v>
      </c>
      <c r="I2436">
        <v>7.4821280000000003</v>
      </c>
    </row>
    <row r="2437" spans="1:9" x14ac:dyDescent="0.25">
      <c r="A2437">
        <v>2436</v>
      </c>
      <c r="B2437">
        <v>230.01757499999999</v>
      </c>
      <c r="C2437">
        <v>10.973798</v>
      </c>
      <c r="H2437">
        <v>219.52849399999999</v>
      </c>
      <c r="I2437">
        <v>7.4821280000000003</v>
      </c>
    </row>
    <row r="2438" spans="1:9" x14ac:dyDescent="0.25">
      <c r="A2438">
        <v>2437</v>
      </c>
      <c r="B2438">
        <v>230.01757499999999</v>
      </c>
      <c r="C2438">
        <v>10.973798</v>
      </c>
      <c r="H2438">
        <v>219.52849399999999</v>
      </c>
      <c r="I2438">
        <v>7.4821280000000003</v>
      </c>
    </row>
    <row r="2439" spans="1:9" x14ac:dyDescent="0.25">
      <c r="A2439">
        <v>2438</v>
      </c>
      <c r="B2439">
        <v>230.01757499999999</v>
      </c>
      <c r="C2439">
        <v>10.973798</v>
      </c>
      <c r="H2439">
        <v>219.52849399999999</v>
      </c>
      <c r="I2439">
        <v>7.4821280000000003</v>
      </c>
    </row>
    <row r="2440" spans="1:9" x14ac:dyDescent="0.25">
      <c r="A2440">
        <v>2439</v>
      </c>
      <c r="B2440">
        <v>230.01757499999999</v>
      </c>
      <c r="C2440">
        <v>10.973798</v>
      </c>
      <c r="H2440">
        <v>219.52849399999999</v>
      </c>
      <c r="I2440">
        <v>7.4821280000000003</v>
      </c>
    </row>
    <row r="2441" spans="1:9" x14ac:dyDescent="0.25">
      <c r="A2441">
        <v>2440</v>
      </c>
      <c r="B2441">
        <v>229.92897299999998</v>
      </c>
      <c r="C2441">
        <v>10.955295</v>
      </c>
      <c r="H2441">
        <v>219.52849399999999</v>
      </c>
      <c r="I2441">
        <v>7.4821280000000003</v>
      </c>
    </row>
    <row r="2442" spans="1:9" x14ac:dyDescent="0.25">
      <c r="A2442">
        <v>2441</v>
      </c>
      <c r="B2442">
        <v>229.92897299999998</v>
      </c>
      <c r="C2442">
        <v>10.955295</v>
      </c>
      <c r="H2442">
        <v>219.52849399999999</v>
      </c>
      <c r="I2442">
        <v>7.4821280000000003</v>
      </c>
    </row>
    <row r="2443" spans="1:9" x14ac:dyDescent="0.25">
      <c r="A2443">
        <v>2442</v>
      </c>
      <c r="B2443">
        <v>229.88603699999999</v>
      </c>
      <c r="C2443">
        <v>10.934006999999999</v>
      </c>
      <c r="D2443">
        <v>240.311925</v>
      </c>
      <c r="E2443">
        <v>8.471921</v>
      </c>
      <c r="H2443">
        <v>219.45056</v>
      </c>
      <c r="I2443">
        <v>7.5298059999999998</v>
      </c>
    </row>
    <row r="2444" spans="1:9" x14ac:dyDescent="0.25">
      <c r="A2444">
        <v>2443</v>
      </c>
      <c r="D2444">
        <v>240.406768</v>
      </c>
      <c r="E2444">
        <v>8.3301250000000007</v>
      </c>
    </row>
    <row r="2445" spans="1:9" x14ac:dyDescent="0.25">
      <c r="A2445">
        <v>2444</v>
      </c>
      <c r="D2445">
        <v>240.406768</v>
      </c>
      <c r="E2445">
        <v>8.3301250000000007</v>
      </c>
      <c r="F2445">
        <v>227.254525</v>
      </c>
      <c r="G2445">
        <v>12.181464999999999</v>
      </c>
    </row>
    <row r="2446" spans="1:9" x14ac:dyDescent="0.25">
      <c r="A2446">
        <v>2445</v>
      </c>
      <c r="D2446">
        <v>240.406768</v>
      </c>
      <c r="E2446">
        <v>8.3301250000000007</v>
      </c>
      <c r="F2446">
        <v>227.37034499999999</v>
      </c>
      <c r="G2446">
        <v>12.121057</v>
      </c>
    </row>
    <row r="2447" spans="1:9" x14ac:dyDescent="0.25">
      <c r="A2447">
        <v>2446</v>
      </c>
      <c r="D2447">
        <v>240.406768</v>
      </c>
      <c r="E2447">
        <v>8.3301250000000007</v>
      </c>
      <c r="F2447">
        <v>227.37034499999999</v>
      </c>
      <c r="G2447">
        <v>12.121057</v>
      </c>
    </row>
    <row r="2448" spans="1:9" x14ac:dyDescent="0.25">
      <c r="A2448">
        <v>2447</v>
      </c>
      <c r="D2448">
        <v>240.406768</v>
      </c>
      <c r="E2448">
        <v>8.3301250000000007</v>
      </c>
      <c r="F2448">
        <v>227.37034499999999</v>
      </c>
      <c r="G2448">
        <v>12.121057</v>
      </c>
    </row>
    <row r="2449" spans="1:9" x14ac:dyDescent="0.25">
      <c r="A2449">
        <v>2448</v>
      </c>
      <c r="D2449">
        <v>240.406768</v>
      </c>
      <c r="E2449">
        <v>8.3301250000000007</v>
      </c>
      <c r="F2449">
        <v>227.37034499999999</v>
      </c>
      <c r="G2449">
        <v>12.121057</v>
      </c>
    </row>
    <row r="2450" spans="1:9" x14ac:dyDescent="0.25">
      <c r="A2450">
        <v>2449</v>
      </c>
      <c r="D2450">
        <v>240.406768</v>
      </c>
      <c r="E2450">
        <v>8.3301250000000007</v>
      </c>
      <c r="F2450">
        <v>227.37034499999999</v>
      </c>
      <c r="G2450">
        <v>12.121057</v>
      </c>
    </row>
    <row r="2451" spans="1:9" x14ac:dyDescent="0.25">
      <c r="A2451">
        <v>2450</v>
      </c>
      <c r="D2451">
        <v>240.406768</v>
      </c>
      <c r="E2451">
        <v>8.3301250000000007</v>
      </c>
      <c r="F2451">
        <v>227.37034499999999</v>
      </c>
      <c r="G2451">
        <v>12.121057</v>
      </c>
    </row>
    <row r="2452" spans="1:9" x14ac:dyDescent="0.25">
      <c r="A2452">
        <v>2451</v>
      </c>
      <c r="D2452">
        <v>240.406768</v>
      </c>
      <c r="E2452">
        <v>8.3301250000000007</v>
      </c>
      <c r="F2452">
        <v>227.37034499999999</v>
      </c>
      <c r="G2452">
        <v>12.121057</v>
      </c>
    </row>
    <row r="2453" spans="1:9" x14ac:dyDescent="0.25">
      <c r="A2453">
        <v>2452</v>
      </c>
      <c r="D2453">
        <v>240.406768</v>
      </c>
      <c r="E2453">
        <v>8.3301250000000007</v>
      </c>
      <c r="F2453">
        <v>227.37034499999999</v>
      </c>
      <c r="G2453">
        <v>12.121057</v>
      </c>
    </row>
    <row r="2454" spans="1:9" x14ac:dyDescent="0.25">
      <c r="A2454">
        <v>2453</v>
      </c>
      <c r="D2454">
        <v>240.406768</v>
      </c>
      <c r="E2454">
        <v>8.3301250000000007</v>
      </c>
      <c r="F2454">
        <v>227.37034499999999</v>
      </c>
      <c r="G2454">
        <v>12.121057</v>
      </c>
    </row>
    <row r="2455" spans="1:9" x14ac:dyDescent="0.25">
      <c r="A2455">
        <v>2454</v>
      </c>
      <c r="D2455">
        <v>240.406768</v>
      </c>
      <c r="E2455">
        <v>8.3301250000000007</v>
      </c>
      <c r="F2455">
        <v>227.37034499999999</v>
      </c>
      <c r="G2455">
        <v>12.121057</v>
      </c>
    </row>
    <row r="2456" spans="1:9" x14ac:dyDescent="0.25">
      <c r="A2456">
        <v>2455</v>
      </c>
      <c r="D2456">
        <v>240.406768</v>
      </c>
      <c r="E2456">
        <v>8.3301250000000007</v>
      </c>
      <c r="F2456">
        <v>227.37034499999999</v>
      </c>
      <c r="G2456">
        <v>12.121057</v>
      </c>
    </row>
    <row r="2457" spans="1:9" x14ac:dyDescent="0.25">
      <c r="A2457">
        <v>2456</v>
      </c>
      <c r="B2457">
        <v>249.317893</v>
      </c>
      <c r="C2457">
        <v>10.757726999999999</v>
      </c>
      <c r="D2457">
        <v>240.406768</v>
      </c>
      <c r="E2457">
        <v>8.3301250000000007</v>
      </c>
      <c r="F2457">
        <v>227.37034499999999</v>
      </c>
      <c r="G2457">
        <v>12.121057</v>
      </c>
    </row>
    <row r="2458" spans="1:9" x14ac:dyDescent="0.25">
      <c r="A2458">
        <v>2457</v>
      </c>
      <c r="B2458">
        <v>249.44736799999998</v>
      </c>
      <c r="C2458">
        <v>10.774273000000001</v>
      </c>
      <c r="D2458">
        <v>240.406768</v>
      </c>
      <c r="E2458">
        <v>8.3301250000000007</v>
      </c>
      <c r="F2458">
        <v>227.37034499999999</v>
      </c>
      <c r="G2458">
        <v>12.121057</v>
      </c>
    </row>
    <row r="2459" spans="1:9" x14ac:dyDescent="0.25">
      <c r="A2459">
        <v>2458</v>
      </c>
      <c r="B2459">
        <v>249.44736799999998</v>
      </c>
      <c r="C2459">
        <v>10.774273000000001</v>
      </c>
      <c r="D2459">
        <v>240.311925</v>
      </c>
      <c r="E2459">
        <v>8.471921</v>
      </c>
      <c r="F2459">
        <v>227.37034499999999</v>
      </c>
      <c r="G2459">
        <v>12.121057</v>
      </c>
    </row>
    <row r="2460" spans="1:9" x14ac:dyDescent="0.25">
      <c r="A2460">
        <v>2459</v>
      </c>
      <c r="B2460">
        <v>249.44736799999998</v>
      </c>
      <c r="C2460">
        <v>10.774273000000001</v>
      </c>
      <c r="F2460">
        <v>227.254525</v>
      </c>
      <c r="G2460">
        <v>12.181464999999999</v>
      </c>
    </row>
    <row r="2461" spans="1:9" x14ac:dyDescent="0.25">
      <c r="A2461">
        <v>2460</v>
      </c>
      <c r="B2461">
        <v>249.44736799999998</v>
      </c>
      <c r="C2461">
        <v>10.774273000000001</v>
      </c>
      <c r="F2461">
        <v>227.254525</v>
      </c>
      <c r="G2461">
        <v>12.181464999999999</v>
      </c>
      <c r="H2461">
        <v>236.57764</v>
      </c>
      <c r="I2461">
        <v>8.1111149999999999</v>
      </c>
    </row>
    <row r="2462" spans="1:9" x14ac:dyDescent="0.25">
      <c r="A2462">
        <v>2461</v>
      </c>
      <c r="B2462">
        <v>249.44736799999998</v>
      </c>
      <c r="C2462">
        <v>10.774273000000001</v>
      </c>
      <c r="H2462">
        <v>236.56078600000001</v>
      </c>
      <c r="I2462">
        <v>8.1305990000000001</v>
      </c>
    </row>
    <row r="2463" spans="1:9" x14ac:dyDescent="0.25">
      <c r="A2463">
        <v>2462</v>
      </c>
      <c r="B2463">
        <v>249.44736799999998</v>
      </c>
      <c r="C2463">
        <v>10.774273000000001</v>
      </c>
      <c r="H2463">
        <v>236.56078600000001</v>
      </c>
      <c r="I2463">
        <v>8.1305990000000001</v>
      </c>
    </row>
    <row r="2464" spans="1:9" x14ac:dyDescent="0.25">
      <c r="A2464">
        <v>2463</v>
      </c>
      <c r="B2464">
        <v>249.44736799999998</v>
      </c>
      <c r="C2464">
        <v>10.774273000000001</v>
      </c>
      <c r="H2464">
        <v>236.56078600000001</v>
      </c>
      <c r="I2464">
        <v>8.1305990000000001</v>
      </c>
    </row>
    <row r="2465" spans="1:9" x14ac:dyDescent="0.25">
      <c r="A2465">
        <v>2464</v>
      </c>
      <c r="B2465">
        <v>249.44736799999998</v>
      </c>
      <c r="C2465">
        <v>10.774273000000001</v>
      </c>
      <c r="H2465">
        <v>236.56078600000001</v>
      </c>
      <c r="I2465">
        <v>8.1305990000000001</v>
      </c>
    </row>
    <row r="2466" spans="1:9" x14ac:dyDescent="0.25">
      <c r="A2466">
        <v>2465</v>
      </c>
      <c r="B2466">
        <v>249.44736799999998</v>
      </c>
      <c r="C2466">
        <v>10.774273000000001</v>
      </c>
      <c r="H2466">
        <v>236.56078600000001</v>
      </c>
      <c r="I2466">
        <v>8.1305990000000001</v>
      </c>
    </row>
    <row r="2467" spans="1:9" x14ac:dyDescent="0.25">
      <c r="A2467">
        <v>2466</v>
      </c>
      <c r="B2467">
        <v>249.44736799999998</v>
      </c>
      <c r="C2467">
        <v>10.774273000000001</v>
      </c>
      <c r="H2467">
        <v>236.56078600000001</v>
      </c>
      <c r="I2467">
        <v>8.1305990000000001</v>
      </c>
    </row>
    <row r="2468" spans="1:9" x14ac:dyDescent="0.25">
      <c r="A2468">
        <v>2467</v>
      </c>
      <c r="B2468">
        <v>249.44736799999998</v>
      </c>
      <c r="C2468">
        <v>10.774273000000001</v>
      </c>
      <c r="H2468">
        <v>236.56078600000001</v>
      </c>
      <c r="I2468">
        <v>8.1305990000000001</v>
      </c>
    </row>
    <row r="2469" spans="1:9" x14ac:dyDescent="0.25">
      <c r="A2469">
        <v>2468</v>
      </c>
      <c r="B2469">
        <v>249.44736799999998</v>
      </c>
      <c r="C2469">
        <v>10.774273000000001</v>
      </c>
      <c r="H2469">
        <v>236.56078600000001</v>
      </c>
      <c r="I2469">
        <v>8.1305990000000001</v>
      </c>
    </row>
    <row r="2470" spans="1:9" x14ac:dyDescent="0.25">
      <c r="A2470">
        <v>2469</v>
      </c>
      <c r="B2470">
        <v>249.44736799999998</v>
      </c>
      <c r="C2470">
        <v>10.774273000000001</v>
      </c>
      <c r="H2470">
        <v>236.56078600000001</v>
      </c>
      <c r="I2470">
        <v>8.1305990000000001</v>
      </c>
    </row>
    <row r="2471" spans="1:9" x14ac:dyDescent="0.25">
      <c r="A2471">
        <v>2470</v>
      </c>
      <c r="B2471">
        <v>249.44736799999998</v>
      </c>
      <c r="C2471">
        <v>10.774273000000001</v>
      </c>
      <c r="H2471">
        <v>236.56078600000001</v>
      </c>
      <c r="I2471">
        <v>8.1305990000000001</v>
      </c>
    </row>
    <row r="2472" spans="1:9" x14ac:dyDescent="0.25">
      <c r="A2472">
        <v>2471</v>
      </c>
      <c r="B2472">
        <v>249.44736799999998</v>
      </c>
      <c r="C2472">
        <v>10.774273000000001</v>
      </c>
      <c r="H2472">
        <v>236.56078600000001</v>
      </c>
      <c r="I2472">
        <v>8.1305990000000001</v>
      </c>
    </row>
    <row r="2473" spans="1:9" x14ac:dyDescent="0.25">
      <c r="A2473">
        <v>2472</v>
      </c>
      <c r="B2473">
        <v>249.44736799999998</v>
      </c>
      <c r="C2473">
        <v>10.774273000000001</v>
      </c>
      <c r="D2473">
        <v>259.02737300000001</v>
      </c>
      <c r="E2473">
        <v>7.0605010000000004</v>
      </c>
      <c r="H2473">
        <v>236.56078600000001</v>
      </c>
      <c r="I2473">
        <v>8.1305990000000001</v>
      </c>
    </row>
    <row r="2474" spans="1:9" x14ac:dyDescent="0.25">
      <c r="A2474">
        <v>2473</v>
      </c>
      <c r="B2474">
        <v>249.317893</v>
      </c>
      <c r="C2474">
        <v>10.757726999999999</v>
      </c>
      <c r="D2474">
        <v>259.03742499999998</v>
      </c>
      <c r="E2474">
        <v>6.9833400000000001</v>
      </c>
      <c r="H2474">
        <v>236.56078600000001</v>
      </c>
      <c r="I2474">
        <v>8.1305990000000001</v>
      </c>
    </row>
    <row r="2475" spans="1:9" x14ac:dyDescent="0.25">
      <c r="A2475">
        <v>2474</v>
      </c>
      <c r="D2475">
        <v>259.03742499999998</v>
      </c>
      <c r="E2475">
        <v>6.9833400000000001</v>
      </c>
      <c r="H2475">
        <v>236.56078600000001</v>
      </c>
      <c r="I2475">
        <v>8.1305990000000001</v>
      </c>
    </row>
    <row r="2476" spans="1:9" x14ac:dyDescent="0.25">
      <c r="A2476">
        <v>2475</v>
      </c>
      <c r="D2476">
        <v>259.03742499999998</v>
      </c>
      <c r="E2476">
        <v>6.9833400000000001</v>
      </c>
      <c r="H2476">
        <v>236.56078600000001</v>
      </c>
      <c r="I2476">
        <v>8.1305990000000001</v>
      </c>
    </row>
    <row r="2477" spans="1:9" x14ac:dyDescent="0.25">
      <c r="A2477">
        <v>2476</v>
      </c>
      <c r="D2477">
        <v>259.03742499999998</v>
      </c>
      <c r="E2477">
        <v>6.9833400000000001</v>
      </c>
      <c r="F2477">
        <v>246.34572900000001</v>
      </c>
      <c r="G2477">
        <v>11.977302</v>
      </c>
      <c r="H2477">
        <v>236.57764</v>
      </c>
      <c r="I2477">
        <v>8.1111149999999999</v>
      </c>
    </row>
    <row r="2478" spans="1:9" x14ac:dyDescent="0.25">
      <c r="A2478">
        <v>2477</v>
      </c>
      <c r="D2478">
        <v>259.03742499999998</v>
      </c>
      <c r="E2478">
        <v>6.9833400000000001</v>
      </c>
      <c r="F2478">
        <v>246.40057300000001</v>
      </c>
      <c r="G2478">
        <v>11.971425</v>
      </c>
      <c r="H2478">
        <v>236.57764</v>
      </c>
      <c r="I2478">
        <v>8.1111149999999999</v>
      </c>
    </row>
    <row r="2479" spans="1:9" x14ac:dyDescent="0.25">
      <c r="A2479">
        <v>2478</v>
      </c>
      <c r="D2479">
        <v>259.03742499999998</v>
      </c>
      <c r="E2479">
        <v>6.9833400000000001</v>
      </c>
      <c r="F2479">
        <v>246.40057300000001</v>
      </c>
      <c r="G2479">
        <v>11.971425</v>
      </c>
      <c r="H2479">
        <v>236.57764</v>
      </c>
      <c r="I2479">
        <v>8.1111149999999999</v>
      </c>
    </row>
    <row r="2480" spans="1:9" x14ac:dyDescent="0.25">
      <c r="A2480">
        <v>2479</v>
      </c>
      <c r="D2480">
        <v>259.03742499999998</v>
      </c>
      <c r="E2480">
        <v>6.9833400000000001</v>
      </c>
      <c r="F2480">
        <v>246.40057300000001</v>
      </c>
      <c r="G2480">
        <v>11.971425</v>
      </c>
    </row>
    <row r="2481" spans="1:9" x14ac:dyDescent="0.25">
      <c r="A2481">
        <v>2480</v>
      </c>
      <c r="D2481">
        <v>259.03742499999998</v>
      </c>
      <c r="E2481">
        <v>6.9833400000000001</v>
      </c>
      <c r="F2481">
        <v>246.40057300000001</v>
      </c>
      <c r="G2481">
        <v>11.971425</v>
      </c>
    </row>
    <row r="2482" spans="1:9" x14ac:dyDescent="0.25">
      <c r="A2482">
        <v>2481</v>
      </c>
      <c r="D2482">
        <v>259.03742499999998</v>
      </c>
      <c r="E2482">
        <v>6.9833400000000001</v>
      </c>
      <c r="F2482">
        <v>246.40057300000001</v>
      </c>
      <c r="G2482">
        <v>11.971425</v>
      </c>
    </row>
    <row r="2483" spans="1:9" x14ac:dyDescent="0.25">
      <c r="A2483">
        <v>2482</v>
      </c>
      <c r="D2483">
        <v>259.03742499999998</v>
      </c>
      <c r="E2483">
        <v>6.9833400000000001</v>
      </c>
      <c r="F2483">
        <v>246.40057300000001</v>
      </c>
      <c r="G2483">
        <v>11.971425</v>
      </c>
    </row>
    <row r="2484" spans="1:9" x14ac:dyDescent="0.25">
      <c r="A2484">
        <v>2483</v>
      </c>
      <c r="D2484">
        <v>259.03742499999998</v>
      </c>
      <c r="E2484">
        <v>6.9833400000000001</v>
      </c>
      <c r="F2484">
        <v>246.40057300000001</v>
      </c>
      <c r="G2484">
        <v>11.971425</v>
      </c>
    </row>
    <row r="2485" spans="1:9" x14ac:dyDescent="0.25">
      <c r="A2485">
        <v>2484</v>
      </c>
      <c r="D2485">
        <v>259.03742499999998</v>
      </c>
      <c r="E2485">
        <v>6.9833400000000001</v>
      </c>
      <c r="F2485">
        <v>246.40057300000001</v>
      </c>
      <c r="G2485">
        <v>11.971425</v>
      </c>
    </row>
    <row r="2486" spans="1:9" x14ac:dyDescent="0.25">
      <c r="A2486">
        <v>2485</v>
      </c>
      <c r="D2486">
        <v>259.03742499999998</v>
      </c>
      <c r="E2486">
        <v>6.9833400000000001</v>
      </c>
      <c r="F2486">
        <v>246.40057300000001</v>
      </c>
      <c r="G2486">
        <v>11.971425</v>
      </c>
    </row>
    <row r="2487" spans="1:9" x14ac:dyDescent="0.25">
      <c r="A2487">
        <v>2486</v>
      </c>
      <c r="D2487">
        <v>259.03742499999998</v>
      </c>
      <c r="E2487">
        <v>6.9833400000000001</v>
      </c>
      <c r="F2487">
        <v>246.40057300000001</v>
      </c>
      <c r="G2487">
        <v>11.971425</v>
      </c>
    </row>
    <row r="2488" spans="1:9" x14ac:dyDescent="0.25">
      <c r="A2488">
        <v>2487</v>
      </c>
      <c r="D2488">
        <v>259.03742499999998</v>
      </c>
      <c r="E2488">
        <v>6.9833400000000001</v>
      </c>
      <c r="F2488">
        <v>246.40057300000001</v>
      </c>
      <c r="G2488">
        <v>11.971425</v>
      </c>
    </row>
    <row r="2489" spans="1:9" x14ac:dyDescent="0.25">
      <c r="A2489">
        <v>2488</v>
      </c>
      <c r="B2489">
        <v>267.47234200000003</v>
      </c>
      <c r="C2489">
        <v>8.9017440000000008</v>
      </c>
      <c r="D2489">
        <v>259.03742499999998</v>
      </c>
      <c r="E2489">
        <v>6.9833400000000001</v>
      </c>
      <c r="F2489">
        <v>246.40057300000001</v>
      </c>
      <c r="G2489">
        <v>11.971425</v>
      </c>
    </row>
    <row r="2490" spans="1:9" x14ac:dyDescent="0.25">
      <c r="A2490">
        <v>2489</v>
      </c>
      <c r="B2490">
        <v>267.47862900000001</v>
      </c>
      <c r="C2490">
        <v>8.8788060000000009</v>
      </c>
      <c r="D2490">
        <v>259.03742499999998</v>
      </c>
      <c r="E2490">
        <v>6.9833400000000001</v>
      </c>
      <c r="F2490">
        <v>246.40057300000001</v>
      </c>
      <c r="G2490">
        <v>11.971425</v>
      </c>
    </row>
    <row r="2491" spans="1:9" x14ac:dyDescent="0.25">
      <c r="A2491">
        <v>2490</v>
      </c>
      <c r="B2491">
        <v>267.47862900000001</v>
      </c>
      <c r="C2491">
        <v>8.8788060000000009</v>
      </c>
      <c r="D2491">
        <v>259.02737300000001</v>
      </c>
      <c r="E2491">
        <v>7.0605010000000004</v>
      </c>
      <c r="F2491">
        <v>246.40057300000001</v>
      </c>
      <c r="G2491">
        <v>11.971425</v>
      </c>
    </row>
    <row r="2492" spans="1:9" x14ac:dyDescent="0.25">
      <c r="A2492">
        <v>2491</v>
      </c>
      <c r="B2492">
        <v>267.47862900000001</v>
      </c>
      <c r="C2492">
        <v>8.8788060000000009</v>
      </c>
      <c r="D2492">
        <v>259.02737300000001</v>
      </c>
      <c r="E2492">
        <v>7.0605010000000004</v>
      </c>
      <c r="F2492">
        <v>246.40057300000001</v>
      </c>
      <c r="G2492">
        <v>11.971425</v>
      </c>
    </row>
    <row r="2493" spans="1:9" x14ac:dyDescent="0.25">
      <c r="A2493">
        <v>2492</v>
      </c>
      <c r="B2493">
        <v>267.47862900000001</v>
      </c>
      <c r="C2493">
        <v>8.8788060000000009</v>
      </c>
      <c r="F2493">
        <v>246.40057300000001</v>
      </c>
      <c r="G2493">
        <v>11.971425</v>
      </c>
      <c r="H2493">
        <v>254.94135599999998</v>
      </c>
      <c r="I2493">
        <v>6.5663520000000002</v>
      </c>
    </row>
    <row r="2494" spans="1:9" x14ac:dyDescent="0.25">
      <c r="A2494">
        <v>2493</v>
      </c>
      <c r="B2494">
        <v>267.47862900000001</v>
      </c>
      <c r="C2494">
        <v>8.8788060000000009</v>
      </c>
      <c r="F2494">
        <v>246.40057300000001</v>
      </c>
      <c r="G2494">
        <v>11.971425</v>
      </c>
      <c r="H2494">
        <v>254.941665</v>
      </c>
      <c r="I2494">
        <v>6.4346579999999998</v>
      </c>
    </row>
    <row r="2495" spans="1:9" x14ac:dyDescent="0.25">
      <c r="A2495">
        <v>2494</v>
      </c>
      <c r="B2495">
        <v>267.47862900000001</v>
      </c>
      <c r="C2495">
        <v>8.8788060000000009</v>
      </c>
      <c r="F2495">
        <v>246.40057300000001</v>
      </c>
      <c r="G2495">
        <v>11.971425</v>
      </c>
      <c r="H2495">
        <v>254.941665</v>
      </c>
      <c r="I2495">
        <v>6.4346579999999998</v>
      </c>
    </row>
    <row r="2496" spans="1:9" x14ac:dyDescent="0.25">
      <c r="A2496">
        <v>2495</v>
      </c>
      <c r="B2496">
        <v>267.47862900000001</v>
      </c>
      <c r="C2496">
        <v>8.8788060000000009</v>
      </c>
      <c r="F2496">
        <v>246.40057300000001</v>
      </c>
      <c r="G2496">
        <v>11.971425</v>
      </c>
      <c r="H2496">
        <v>254.941665</v>
      </c>
      <c r="I2496">
        <v>6.4346579999999998</v>
      </c>
    </row>
    <row r="2497" spans="1:11" x14ac:dyDescent="0.25">
      <c r="A2497">
        <v>2496</v>
      </c>
      <c r="B2497">
        <v>267.47862900000001</v>
      </c>
      <c r="C2497">
        <v>8.8788060000000009</v>
      </c>
      <c r="F2497">
        <v>246.34572900000001</v>
      </c>
      <c r="G2497">
        <v>11.977302</v>
      </c>
      <c r="H2497">
        <v>254.941665</v>
      </c>
      <c r="I2497">
        <v>6.4346579999999998</v>
      </c>
    </row>
    <row r="2498" spans="1:11" x14ac:dyDescent="0.25">
      <c r="A2498">
        <v>2497</v>
      </c>
      <c r="B2498">
        <v>267.47234200000003</v>
      </c>
      <c r="C2498">
        <v>8.9017440000000008</v>
      </c>
      <c r="H2498">
        <v>254.94135599999998</v>
      </c>
      <c r="I2498">
        <v>6.5663520000000002</v>
      </c>
    </row>
    <row r="2499" spans="1:11" x14ac:dyDescent="0.25">
      <c r="A2499">
        <v>2498</v>
      </c>
      <c r="B2499">
        <v>267.43955499999998</v>
      </c>
      <c r="C2499">
        <v>8.8809719999999999</v>
      </c>
      <c r="H2499">
        <v>254.94135599999998</v>
      </c>
      <c r="I2499">
        <v>6.5663520000000002</v>
      </c>
      <c r="J2499">
        <v>235.893655</v>
      </c>
      <c r="K2499">
        <v>14.174504000000001</v>
      </c>
    </row>
    <row r="2500" spans="1:11" x14ac:dyDescent="0.25">
      <c r="A2500">
        <v>2499</v>
      </c>
    </row>
    <row r="2501" spans="1:11" x14ac:dyDescent="0.25">
      <c r="A2501">
        <v>2500</v>
      </c>
    </row>
    <row r="2502" spans="1:11" x14ac:dyDescent="0.25">
      <c r="A2502">
        <v>2501</v>
      </c>
    </row>
    <row r="2503" spans="1:11" x14ac:dyDescent="0.25">
      <c r="A2503">
        <v>2502</v>
      </c>
    </row>
    <row r="2504" spans="1:11" x14ac:dyDescent="0.25">
      <c r="A2504">
        <v>2503</v>
      </c>
    </row>
    <row r="2505" spans="1:11" x14ac:dyDescent="0.25">
      <c r="A2505">
        <v>2504</v>
      </c>
    </row>
    <row r="2506" spans="1:11" x14ac:dyDescent="0.25">
      <c r="A2506">
        <v>2505</v>
      </c>
    </row>
    <row r="2507" spans="1:11" x14ac:dyDescent="0.25">
      <c r="A2507">
        <v>2506</v>
      </c>
    </row>
    <row r="2508" spans="1:11" x14ac:dyDescent="0.25">
      <c r="A2508">
        <v>2507</v>
      </c>
    </row>
    <row r="2509" spans="1:11" x14ac:dyDescent="0.25">
      <c r="A2509">
        <v>2508</v>
      </c>
    </row>
    <row r="2510" spans="1:11" x14ac:dyDescent="0.25">
      <c r="A2510">
        <v>2509</v>
      </c>
    </row>
    <row r="2511" spans="1:11" x14ac:dyDescent="0.25">
      <c r="A2511">
        <v>2510</v>
      </c>
    </row>
    <row r="2512" spans="1:1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1" x14ac:dyDescent="0.25">
      <c r="A2529">
        <v>2528</v>
      </c>
    </row>
    <row r="2530" spans="1:11" x14ac:dyDescent="0.25">
      <c r="A2530">
        <v>2529</v>
      </c>
    </row>
    <row r="2531" spans="1:11" x14ac:dyDescent="0.25">
      <c r="A2531">
        <v>2530</v>
      </c>
    </row>
    <row r="2532" spans="1:11" x14ac:dyDescent="0.25">
      <c r="A2532">
        <v>2531</v>
      </c>
      <c r="J2532">
        <v>235.87994499999999</v>
      </c>
      <c r="K2532">
        <v>14.174504000000001</v>
      </c>
    </row>
    <row r="2533" spans="1:11" x14ac:dyDescent="0.25">
      <c r="A2533">
        <v>2532</v>
      </c>
      <c r="B2533">
        <v>232.07267300000001</v>
      </c>
      <c r="C2533">
        <v>5.1851370000000001</v>
      </c>
    </row>
    <row r="2534" spans="1:11" x14ac:dyDescent="0.25">
      <c r="A2534">
        <v>2533</v>
      </c>
      <c r="B2534">
        <v>232.05174700000001</v>
      </c>
      <c r="C2534">
        <v>5.1876110000000004</v>
      </c>
    </row>
    <row r="2535" spans="1:11" x14ac:dyDescent="0.25">
      <c r="A2535">
        <v>2534</v>
      </c>
      <c r="B2535">
        <v>232.05174700000001</v>
      </c>
      <c r="C2535">
        <v>5.1876110000000004</v>
      </c>
    </row>
    <row r="2536" spans="1:11" x14ac:dyDescent="0.25">
      <c r="A2536">
        <v>2535</v>
      </c>
      <c r="B2536">
        <v>232.05174700000001</v>
      </c>
      <c r="C2536">
        <v>5.1876110000000004</v>
      </c>
    </row>
    <row r="2537" spans="1:11" x14ac:dyDescent="0.25">
      <c r="A2537">
        <v>2536</v>
      </c>
      <c r="B2537">
        <v>232.05174700000001</v>
      </c>
      <c r="C2537">
        <v>5.1876110000000004</v>
      </c>
    </row>
    <row r="2538" spans="1:11" x14ac:dyDescent="0.25">
      <c r="A2538">
        <v>2537</v>
      </c>
      <c r="B2538">
        <v>232.05174700000001</v>
      </c>
      <c r="C2538">
        <v>5.1876110000000004</v>
      </c>
    </row>
    <row r="2539" spans="1:11" x14ac:dyDescent="0.25">
      <c r="A2539">
        <v>2538</v>
      </c>
      <c r="B2539">
        <v>232.05174700000001</v>
      </c>
      <c r="C2539">
        <v>5.1876110000000004</v>
      </c>
    </row>
    <row r="2540" spans="1:11" x14ac:dyDescent="0.25">
      <c r="A2540">
        <v>2539</v>
      </c>
      <c r="B2540">
        <v>232.05174700000001</v>
      </c>
      <c r="C2540">
        <v>5.1876110000000004</v>
      </c>
    </row>
    <row r="2541" spans="1:11" x14ac:dyDescent="0.25">
      <c r="A2541">
        <v>2540</v>
      </c>
      <c r="B2541">
        <v>232.05174700000001</v>
      </c>
      <c r="C2541">
        <v>5.1876110000000004</v>
      </c>
    </row>
    <row r="2542" spans="1:11" x14ac:dyDescent="0.25">
      <c r="A2542">
        <v>2541</v>
      </c>
      <c r="B2542">
        <v>232.05174700000001</v>
      </c>
      <c r="C2542">
        <v>5.1876110000000004</v>
      </c>
    </row>
    <row r="2543" spans="1:11" x14ac:dyDescent="0.25">
      <c r="A2543">
        <v>2542</v>
      </c>
      <c r="B2543">
        <v>232.05174700000001</v>
      </c>
      <c r="C2543">
        <v>5.1876110000000004</v>
      </c>
      <c r="H2543">
        <v>242.28274999999999</v>
      </c>
      <c r="I2543">
        <v>6.5023869999999997</v>
      </c>
    </row>
    <row r="2544" spans="1:11" x14ac:dyDescent="0.25">
      <c r="A2544">
        <v>2543</v>
      </c>
      <c r="B2544">
        <v>232.05174700000001</v>
      </c>
      <c r="C2544">
        <v>5.1876110000000004</v>
      </c>
      <c r="H2544">
        <v>242.14126300000001</v>
      </c>
      <c r="I2544">
        <v>6.4346579999999998</v>
      </c>
    </row>
    <row r="2545" spans="1:9" x14ac:dyDescent="0.25">
      <c r="A2545">
        <v>2544</v>
      </c>
      <c r="B2545">
        <v>232.05174700000001</v>
      </c>
      <c r="C2545">
        <v>5.1876110000000004</v>
      </c>
      <c r="H2545">
        <v>242.14126300000001</v>
      </c>
      <c r="I2545">
        <v>6.4346579999999998</v>
      </c>
    </row>
    <row r="2546" spans="1:9" x14ac:dyDescent="0.25">
      <c r="A2546">
        <v>2545</v>
      </c>
      <c r="B2546">
        <v>232.05174700000001</v>
      </c>
      <c r="C2546">
        <v>5.1876110000000004</v>
      </c>
      <c r="H2546">
        <v>242.14126300000001</v>
      </c>
      <c r="I2546">
        <v>6.4346579999999998</v>
      </c>
    </row>
    <row r="2547" spans="1:9" x14ac:dyDescent="0.25">
      <c r="A2547">
        <v>2546</v>
      </c>
      <c r="B2547">
        <v>232.05174700000001</v>
      </c>
      <c r="C2547">
        <v>5.1876110000000004</v>
      </c>
      <c r="H2547">
        <v>242.14126300000001</v>
      </c>
      <c r="I2547">
        <v>6.4346579999999998</v>
      </c>
    </row>
    <row r="2548" spans="1:9" x14ac:dyDescent="0.25">
      <c r="A2548">
        <v>2547</v>
      </c>
      <c r="B2548">
        <v>232.05174700000001</v>
      </c>
      <c r="C2548">
        <v>5.1876110000000004</v>
      </c>
      <c r="H2548">
        <v>242.14126300000001</v>
      </c>
      <c r="I2548">
        <v>6.4346579999999998</v>
      </c>
    </row>
    <row r="2549" spans="1:9" x14ac:dyDescent="0.25">
      <c r="A2549">
        <v>2548</v>
      </c>
      <c r="B2549">
        <v>232.05174700000001</v>
      </c>
      <c r="C2549">
        <v>5.1876110000000004</v>
      </c>
      <c r="H2549">
        <v>242.14126300000001</v>
      </c>
      <c r="I2549">
        <v>6.4346579999999998</v>
      </c>
    </row>
    <row r="2550" spans="1:9" x14ac:dyDescent="0.25">
      <c r="A2550">
        <v>2549</v>
      </c>
      <c r="B2550">
        <v>232.05174700000001</v>
      </c>
      <c r="C2550">
        <v>5.1876110000000004</v>
      </c>
      <c r="H2550">
        <v>242.14126300000001</v>
      </c>
      <c r="I2550">
        <v>6.4346579999999998</v>
      </c>
    </row>
    <row r="2551" spans="1:9" x14ac:dyDescent="0.25">
      <c r="A2551">
        <v>2550</v>
      </c>
      <c r="B2551">
        <v>232.05174700000001</v>
      </c>
      <c r="C2551">
        <v>5.1876110000000004</v>
      </c>
      <c r="D2551">
        <v>225.066293</v>
      </c>
      <c r="E2551">
        <v>8.1378660000000007</v>
      </c>
      <c r="H2551">
        <v>242.14126300000001</v>
      </c>
      <c r="I2551">
        <v>6.4346579999999998</v>
      </c>
    </row>
    <row r="2552" spans="1:9" x14ac:dyDescent="0.25">
      <c r="A2552">
        <v>2551</v>
      </c>
      <c r="B2552">
        <v>232.05174700000001</v>
      </c>
      <c r="C2552">
        <v>5.1876110000000004</v>
      </c>
      <c r="D2552">
        <v>225.10897199999999</v>
      </c>
      <c r="E2552">
        <v>8.080705</v>
      </c>
      <c r="H2552">
        <v>242.14126300000001</v>
      </c>
      <c r="I2552">
        <v>6.4346579999999998</v>
      </c>
    </row>
    <row r="2553" spans="1:9" x14ac:dyDescent="0.25">
      <c r="A2553">
        <v>2552</v>
      </c>
      <c r="B2553">
        <v>232.05174700000001</v>
      </c>
      <c r="C2553">
        <v>5.1876110000000004</v>
      </c>
      <c r="D2553">
        <v>225.10897199999999</v>
      </c>
      <c r="E2553">
        <v>8.080705</v>
      </c>
      <c r="H2553">
        <v>242.14126300000001</v>
      </c>
      <c r="I2553">
        <v>6.4346579999999998</v>
      </c>
    </row>
    <row r="2554" spans="1:9" x14ac:dyDescent="0.25">
      <c r="A2554">
        <v>2553</v>
      </c>
      <c r="B2554">
        <v>232.07267300000001</v>
      </c>
      <c r="C2554">
        <v>5.1851370000000001</v>
      </c>
      <c r="D2554">
        <v>225.10897199999999</v>
      </c>
      <c r="E2554">
        <v>8.080705</v>
      </c>
      <c r="H2554">
        <v>242.14126300000001</v>
      </c>
      <c r="I2554">
        <v>6.4346579999999998</v>
      </c>
    </row>
    <row r="2555" spans="1:9" x14ac:dyDescent="0.25">
      <c r="A2555">
        <v>2554</v>
      </c>
      <c r="D2555">
        <v>225.10897199999999</v>
      </c>
      <c r="E2555">
        <v>8.080705</v>
      </c>
      <c r="H2555">
        <v>242.14126300000001</v>
      </c>
      <c r="I2555">
        <v>6.4346579999999998</v>
      </c>
    </row>
    <row r="2556" spans="1:9" x14ac:dyDescent="0.25">
      <c r="A2556">
        <v>2555</v>
      </c>
      <c r="D2556">
        <v>225.10897199999999</v>
      </c>
      <c r="E2556">
        <v>8.080705</v>
      </c>
      <c r="H2556">
        <v>242.14126300000001</v>
      </c>
      <c r="I2556">
        <v>6.4346579999999998</v>
      </c>
    </row>
    <row r="2557" spans="1:9" x14ac:dyDescent="0.25">
      <c r="A2557">
        <v>2556</v>
      </c>
      <c r="D2557">
        <v>225.10897199999999</v>
      </c>
      <c r="E2557">
        <v>8.080705</v>
      </c>
      <c r="H2557">
        <v>242.14126300000001</v>
      </c>
      <c r="I2557">
        <v>6.4346579999999998</v>
      </c>
    </row>
    <row r="2558" spans="1:9" x14ac:dyDescent="0.25">
      <c r="A2558">
        <v>2557</v>
      </c>
      <c r="D2558">
        <v>225.10897199999999</v>
      </c>
      <c r="E2558">
        <v>8.080705</v>
      </c>
      <c r="H2558">
        <v>242.14126300000001</v>
      </c>
      <c r="I2558">
        <v>6.4346579999999998</v>
      </c>
    </row>
    <row r="2559" spans="1:9" x14ac:dyDescent="0.25">
      <c r="A2559">
        <v>2558</v>
      </c>
      <c r="D2559">
        <v>225.10897199999999</v>
      </c>
      <c r="E2559">
        <v>8.080705</v>
      </c>
      <c r="H2559">
        <v>242.14126300000001</v>
      </c>
      <c r="I2559">
        <v>6.4346579999999998</v>
      </c>
    </row>
    <row r="2560" spans="1:9" x14ac:dyDescent="0.25">
      <c r="A2560">
        <v>2559</v>
      </c>
      <c r="D2560">
        <v>225.10897199999999</v>
      </c>
      <c r="E2560">
        <v>8.080705</v>
      </c>
      <c r="H2560">
        <v>242.14126300000001</v>
      </c>
      <c r="I2560">
        <v>6.4346579999999998</v>
      </c>
    </row>
    <row r="2561" spans="1:9" x14ac:dyDescent="0.25">
      <c r="A2561">
        <v>2560</v>
      </c>
      <c r="D2561">
        <v>225.10897199999999</v>
      </c>
      <c r="E2561">
        <v>8.080705</v>
      </c>
      <c r="H2561">
        <v>242.14126300000001</v>
      </c>
      <c r="I2561">
        <v>6.4346579999999998</v>
      </c>
    </row>
    <row r="2562" spans="1:9" x14ac:dyDescent="0.25">
      <c r="A2562">
        <v>2561</v>
      </c>
      <c r="D2562">
        <v>225.10897199999999</v>
      </c>
      <c r="E2562">
        <v>8.080705</v>
      </c>
      <c r="H2562">
        <v>242.14126300000001</v>
      </c>
      <c r="I2562">
        <v>6.4346579999999998</v>
      </c>
    </row>
    <row r="2563" spans="1:9" x14ac:dyDescent="0.25">
      <c r="A2563">
        <v>2562</v>
      </c>
      <c r="D2563">
        <v>225.10897199999999</v>
      </c>
      <c r="E2563">
        <v>8.080705</v>
      </c>
      <c r="H2563">
        <v>242.14126300000001</v>
      </c>
      <c r="I2563">
        <v>6.4346579999999998</v>
      </c>
    </row>
    <row r="2564" spans="1:9" x14ac:dyDescent="0.25">
      <c r="A2564">
        <v>2563</v>
      </c>
      <c r="D2564">
        <v>225.10897199999999</v>
      </c>
      <c r="E2564">
        <v>8.080705</v>
      </c>
      <c r="F2564">
        <v>233.035201</v>
      </c>
      <c r="G2564">
        <v>5.8713889999999997</v>
      </c>
      <c r="H2564">
        <v>242.28274999999999</v>
      </c>
      <c r="I2564">
        <v>6.5023869999999997</v>
      </c>
    </row>
    <row r="2565" spans="1:9" x14ac:dyDescent="0.25">
      <c r="A2565">
        <v>2564</v>
      </c>
      <c r="D2565">
        <v>225.10897199999999</v>
      </c>
      <c r="E2565">
        <v>8.080705</v>
      </c>
      <c r="F2565">
        <v>233.00076999999999</v>
      </c>
      <c r="G2565">
        <v>5.5866619999999996</v>
      </c>
      <c r="H2565">
        <v>242.28274999999999</v>
      </c>
      <c r="I2565">
        <v>6.5023869999999997</v>
      </c>
    </row>
    <row r="2566" spans="1:9" x14ac:dyDescent="0.25">
      <c r="A2566">
        <v>2565</v>
      </c>
      <c r="D2566">
        <v>225.10897199999999</v>
      </c>
      <c r="E2566">
        <v>8.080705</v>
      </c>
      <c r="F2566">
        <v>233.00076999999999</v>
      </c>
      <c r="G2566">
        <v>5.5866619999999996</v>
      </c>
    </row>
    <row r="2567" spans="1:9" x14ac:dyDescent="0.25">
      <c r="A2567">
        <v>2566</v>
      </c>
      <c r="D2567">
        <v>225.10897199999999</v>
      </c>
      <c r="E2567">
        <v>8.080705</v>
      </c>
      <c r="F2567">
        <v>233.00076999999999</v>
      </c>
      <c r="G2567">
        <v>5.5866619999999996</v>
      </c>
    </row>
    <row r="2568" spans="1:9" x14ac:dyDescent="0.25">
      <c r="A2568">
        <v>2567</v>
      </c>
      <c r="D2568">
        <v>225.10897199999999</v>
      </c>
      <c r="E2568">
        <v>8.080705</v>
      </c>
      <c r="F2568">
        <v>233.00076999999999</v>
      </c>
      <c r="G2568">
        <v>5.5866619999999996</v>
      </c>
    </row>
    <row r="2569" spans="1:9" x14ac:dyDescent="0.25">
      <c r="A2569">
        <v>2568</v>
      </c>
      <c r="B2569">
        <v>217.633286</v>
      </c>
      <c r="C2569">
        <v>5.395022</v>
      </c>
      <c r="D2569">
        <v>225.10897199999999</v>
      </c>
      <c r="E2569">
        <v>8.080705</v>
      </c>
      <c r="F2569">
        <v>233.00076999999999</v>
      </c>
      <c r="G2569">
        <v>5.5866619999999996</v>
      </c>
    </row>
    <row r="2570" spans="1:9" x14ac:dyDescent="0.25">
      <c r="A2570">
        <v>2569</v>
      </c>
      <c r="B2570">
        <v>217.56679399999999</v>
      </c>
      <c r="C2570">
        <v>5.3871359999999999</v>
      </c>
      <c r="D2570">
        <v>225.066293</v>
      </c>
      <c r="E2570">
        <v>8.1378660000000007</v>
      </c>
      <c r="F2570">
        <v>233.00076999999999</v>
      </c>
      <c r="G2570">
        <v>5.5866619999999996</v>
      </c>
    </row>
    <row r="2571" spans="1:9" x14ac:dyDescent="0.25">
      <c r="A2571">
        <v>2570</v>
      </c>
      <c r="B2571">
        <v>217.56679399999999</v>
      </c>
      <c r="C2571">
        <v>5.3871359999999999</v>
      </c>
      <c r="F2571">
        <v>233.00076999999999</v>
      </c>
      <c r="G2571">
        <v>5.5866619999999996</v>
      </c>
    </row>
    <row r="2572" spans="1:9" x14ac:dyDescent="0.25">
      <c r="A2572">
        <v>2571</v>
      </c>
      <c r="B2572">
        <v>217.56679399999999</v>
      </c>
      <c r="C2572">
        <v>5.3871359999999999</v>
      </c>
      <c r="F2572">
        <v>233.00076999999999</v>
      </c>
      <c r="G2572">
        <v>5.5866619999999996</v>
      </c>
    </row>
    <row r="2573" spans="1:9" x14ac:dyDescent="0.25">
      <c r="A2573">
        <v>2572</v>
      </c>
      <c r="B2573">
        <v>217.56679399999999</v>
      </c>
      <c r="C2573">
        <v>5.3871359999999999</v>
      </c>
      <c r="F2573">
        <v>233.00076999999999</v>
      </c>
      <c r="G2573">
        <v>5.5866619999999996</v>
      </c>
    </row>
    <row r="2574" spans="1:9" x14ac:dyDescent="0.25">
      <c r="A2574">
        <v>2573</v>
      </c>
      <c r="B2574">
        <v>217.56679399999999</v>
      </c>
      <c r="C2574">
        <v>5.3871359999999999</v>
      </c>
      <c r="F2574">
        <v>233.00076999999999</v>
      </c>
      <c r="G2574">
        <v>5.5866619999999996</v>
      </c>
    </row>
    <row r="2575" spans="1:9" x14ac:dyDescent="0.25">
      <c r="A2575">
        <v>2574</v>
      </c>
      <c r="B2575">
        <v>217.56679399999999</v>
      </c>
      <c r="C2575">
        <v>5.3871359999999999</v>
      </c>
      <c r="F2575">
        <v>233.00076999999999</v>
      </c>
      <c r="G2575">
        <v>5.5866619999999996</v>
      </c>
    </row>
    <row r="2576" spans="1:9" x14ac:dyDescent="0.25">
      <c r="A2576">
        <v>2575</v>
      </c>
      <c r="B2576">
        <v>217.56679399999999</v>
      </c>
      <c r="C2576">
        <v>5.3871359999999999</v>
      </c>
      <c r="F2576">
        <v>233.00076999999999</v>
      </c>
      <c r="G2576">
        <v>5.5866619999999996</v>
      </c>
    </row>
    <row r="2577" spans="1:9" x14ac:dyDescent="0.25">
      <c r="A2577">
        <v>2576</v>
      </c>
      <c r="B2577">
        <v>217.56679399999999</v>
      </c>
      <c r="C2577">
        <v>5.3871359999999999</v>
      </c>
      <c r="F2577">
        <v>233.00076999999999</v>
      </c>
      <c r="G2577">
        <v>5.5866619999999996</v>
      </c>
    </row>
    <row r="2578" spans="1:9" x14ac:dyDescent="0.25">
      <c r="A2578">
        <v>2577</v>
      </c>
      <c r="B2578">
        <v>217.56679399999999</v>
      </c>
      <c r="C2578">
        <v>5.3871359999999999</v>
      </c>
      <c r="F2578">
        <v>233.00076999999999</v>
      </c>
      <c r="G2578">
        <v>5.5866619999999996</v>
      </c>
      <c r="H2578">
        <v>225.67533299999999</v>
      </c>
      <c r="I2578">
        <v>8.6620659999999994</v>
      </c>
    </row>
    <row r="2579" spans="1:9" x14ac:dyDescent="0.25">
      <c r="A2579">
        <v>2578</v>
      </c>
      <c r="B2579">
        <v>217.56679399999999</v>
      </c>
      <c r="C2579">
        <v>5.3871359999999999</v>
      </c>
      <c r="F2579">
        <v>233.00076999999999</v>
      </c>
      <c r="G2579">
        <v>5.5866619999999996</v>
      </c>
      <c r="H2579">
        <v>225.65837500000001</v>
      </c>
      <c r="I2579">
        <v>8.8289120000000008</v>
      </c>
    </row>
    <row r="2580" spans="1:9" x14ac:dyDescent="0.25">
      <c r="A2580">
        <v>2579</v>
      </c>
      <c r="B2580">
        <v>217.56679399999999</v>
      </c>
      <c r="C2580">
        <v>5.3871359999999999</v>
      </c>
      <c r="F2580">
        <v>233.00076999999999</v>
      </c>
      <c r="G2580">
        <v>5.5866619999999996</v>
      </c>
      <c r="H2580">
        <v>225.65837500000001</v>
      </c>
      <c r="I2580">
        <v>8.8289120000000008</v>
      </c>
    </row>
    <row r="2581" spans="1:9" x14ac:dyDescent="0.25">
      <c r="A2581">
        <v>2580</v>
      </c>
      <c r="B2581">
        <v>217.56679399999999</v>
      </c>
      <c r="C2581">
        <v>5.3871359999999999</v>
      </c>
      <c r="D2581">
        <v>213.20681999999999</v>
      </c>
      <c r="E2581">
        <v>8.0399329999999996</v>
      </c>
      <c r="F2581">
        <v>233.00076999999999</v>
      </c>
      <c r="G2581">
        <v>5.5866619999999996</v>
      </c>
      <c r="H2581">
        <v>225.65837500000001</v>
      </c>
      <c r="I2581">
        <v>8.8289120000000008</v>
      </c>
    </row>
    <row r="2582" spans="1:9" x14ac:dyDescent="0.25">
      <c r="A2582">
        <v>2581</v>
      </c>
      <c r="B2582">
        <v>217.56679399999999</v>
      </c>
      <c r="C2582">
        <v>5.3871359999999999</v>
      </c>
      <c r="D2582">
        <v>213.22130300000001</v>
      </c>
      <c r="E2582">
        <v>8.0308100000000007</v>
      </c>
      <c r="F2582">
        <v>233.035201</v>
      </c>
      <c r="G2582">
        <v>5.8713889999999997</v>
      </c>
      <c r="H2582">
        <v>225.65837500000001</v>
      </c>
      <c r="I2582">
        <v>8.8289120000000008</v>
      </c>
    </row>
    <row r="2583" spans="1:9" x14ac:dyDescent="0.25">
      <c r="A2583">
        <v>2582</v>
      </c>
      <c r="B2583">
        <v>217.56679399999999</v>
      </c>
      <c r="C2583">
        <v>5.3871359999999999</v>
      </c>
      <c r="D2583">
        <v>213.22130300000001</v>
      </c>
      <c r="E2583">
        <v>8.0308100000000007</v>
      </c>
      <c r="H2583">
        <v>225.65837500000001</v>
      </c>
      <c r="I2583">
        <v>8.8289120000000008</v>
      </c>
    </row>
    <row r="2584" spans="1:9" x14ac:dyDescent="0.25">
      <c r="A2584">
        <v>2583</v>
      </c>
      <c r="B2584">
        <v>217.56679399999999</v>
      </c>
      <c r="C2584">
        <v>5.3871359999999999</v>
      </c>
      <c r="D2584">
        <v>213.22130300000001</v>
      </c>
      <c r="E2584">
        <v>8.0308100000000007</v>
      </c>
      <c r="H2584">
        <v>225.65837500000001</v>
      </c>
      <c r="I2584">
        <v>8.8289120000000008</v>
      </c>
    </row>
    <row r="2585" spans="1:9" x14ac:dyDescent="0.25">
      <c r="A2585">
        <v>2584</v>
      </c>
      <c r="B2585">
        <v>217.56679399999999</v>
      </c>
      <c r="C2585">
        <v>5.3871359999999999</v>
      </c>
      <c r="D2585">
        <v>213.22130300000001</v>
      </c>
      <c r="E2585">
        <v>8.0308100000000007</v>
      </c>
      <c r="H2585">
        <v>225.65837500000001</v>
      </c>
      <c r="I2585">
        <v>8.8289120000000008</v>
      </c>
    </row>
    <row r="2586" spans="1:9" x14ac:dyDescent="0.25">
      <c r="A2586">
        <v>2585</v>
      </c>
      <c r="B2586">
        <v>217.56679399999999</v>
      </c>
      <c r="C2586">
        <v>5.3871359999999999</v>
      </c>
      <c r="D2586">
        <v>213.22130300000001</v>
      </c>
      <c r="E2586">
        <v>8.0308100000000007</v>
      </c>
      <c r="H2586">
        <v>225.65837500000001</v>
      </c>
      <c r="I2586">
        <v>8.8289120000000008</v>
      </c>
    </row>
    <row r="2587" spans="1:9" x14ac:dyDescent="0.25">
      <c r="A2587">
        <v>2586</v>
      </c>
      <c r="B2587">
        <v>217.633286</v>
      </c>
      <c r="C2587">
        <v>5.395022</v>
      </c>
      <c r="D2587">
        <v>213.22130300000001</v>
      </c>
      <c r="E2587">
        <v>8.0308100000000007</v>
      </c>
      <c r="H2587">
        <v>225.65837500000001</v>
      </c>
      <c r="I2587">
        <v>8.8289120000000008</v>
      </c>
    </row>
    <row r="2588" spans="1:9" x14ac:dyDescent="0.25">
      <c r="A2588">
        <v>2587</v>
      </c>
      <c r="D2588">
        <v>213.22130300000001</v>
      </c>
      <c r="E2588">
        <v>8.0308100000000007</v>
      </c>
      <c r="H2588">
        <v>225.65837500000001</v>
      </c>
      <c r="I2588">
        <v>8.8289120000000008</v>
      </c>
    </row>
    <row r="2589" spans="1:9" x14ac:dyDescent="0.25">
      <c r="A2589">
        <v>2588</v>
      </c>
      <c r="D2589">
        <v>213.22130300000001</v>
      </c>
      <c r="E2589">
        <v>8.0308100000000007</v>
      </c>
      <c r="H2589">
        <v>225.65837500000001</v>
      </c>
      <c r="I2589">
        <v>8.8289120000000008</v>
      </c>
    </row>
    <row r="2590" spans="1:9" x14ac:dyDescent="0.25">
      <c r="A2590">
        <v>2589</v>
      </c>
      <c r="D2590">
        <v>213.22130300000001</v>
      </c>
      <c r="E2590">
        <v>8.0308100000000007</v>
      </c>
      <c r="H2590">
        <v>225.65837500000001</v>
      </c>
      <c r="I2590">
        <v>8.8289120000000008</v>
      </c>
    </row>
    <row r="2591" spans="1:9" x14ac:dyDescent="0.25">
      <c r="A2591">
        <v>2590</v>
      </c>
      <c r="D2591">
        <v>213.22130300000001</v>
      </c>
      <c r="E2591">
        <v>8.0308100000000007</v>
      </c>
      <c r="H2591">
        <v>225.65837500000001</v>
      </c>
      <c r="I2591">
        <v>8.8289120000000008</v>
      </c>
    </row>
    <row r="2592" spans="1:9" x14ac:dyDescent="0.25">
      <c r="A2592">
        <v>2591</v>
      </c>
      <c r="D2592">
        <v>213.22130300000001</v>
      </c>
      <c r="E2592">
        <v>8.0308100000000007</v>
      </c>
      <c r="H2592">
        <v>225.65837500000001</v>
      </c>
      <c r="I2592">
        <v>8.8289120000000008</v>
      </c>
    </row>
    <row r="2593" spans="1:9" x14ac:dyDescent="0.25">
      <c r="A2593">
        <v>2592</v>
      </c>
      <c r="D2593">
        <v>213.22130300000001</v>
      </c>
      <c r="E2593">
        <v>8.0308100000000007</v>
      </c>
      <c r="H2593">
        <v>225.65837500000001</v>
      </c>
      <c r="I2593">
        <v>8.8289120000000008</v>
      </c>
    </row>
    <row r="2594" spans="1:9" x14ac:dyDescent="0.25">
      <c r="A2594">
        <v>2593</v>
      </c>
      <c r="D2594">
        <v>213.22130300000001</v>
      </c>
      <c r="E2594">
        <v>8.0308100000000007</v>
      </c>
      <c r="H2594">
        <v>225.65837500000001</v>
      </c>
      <c r="I2594">
        <v>8.8289120000000008</v>
      </c>
    </row>
    <row r="2595" spans="1:9" x14ac:dyDescent="0.25">
      <c r="A2595">
        <v>2594</v>
      </c>
      <c r="D2595">
        <v>213.22130300000001</v>
      </c>
      <c r="E2595">
        <v>8.0308100000000007</v>
      </c>
      <c r="H2595">
        <v>225.65837500000001</v>
      </c>
      <c r="I2595">
        <v>8.8289120000000008</v>
      </c>
    </row>
    <row r="2596" spans="1:9" x14ac:dyDescent="0.25">
      <c r="A2596">
        <v>2595</v>
      </c>
      <c r="D2596">
        <v>213.22130300000001</v>
      </c>
      <c r="E2596">
        <v>8.0308100000000007</v>
      </c>
      <c r="H2596">
        <v>225.65837500000001</v>
      </c>
      <c r="I2596">
        <v>8.8289120000000008</v>
      </c>
    </row>
    <row r="2597" spans="1:9" x14ac:dyDescent="0.25">
      <c r="A2597">
        <v>2596</v>
      </c>
      <c r="D2597">
        <v>213.22130300000001</v>
      </c>
      <c r="E2597">
        <v>8.0308100000000007</v>
      </c>
      <c r="H2597">
        <v>225.65837500000001</v>
      </c>
      <c r="I2597">
        <v>8.8289120000000008</v>
      </c>
    </row>
    <row r="2598" spans="1:9" x14ac:dyDescent="0.25">
      <c r="A2598">
        <v>2597</v>
      </c>
      <c r="B2598">
        <v>204.93396999999999</v>
      </c>
      <c r="C2598">
        <v>4.0955789999999999</v>
      </c>
      <c r="D2598">
        <v>213.22130300000001</v>
      </c>
      <c r="E2598">
        <v>8.0308100000000007</v>
      </c>
      <c r="H2598">
        <v>225.67533299999999</v>
      </c>
      <c r="I2598">
        <v>8.6620659999999994</v>
      </c>
    </row>
    <row r="2599" spans="1:9" x14ac:dyDescent="0.25">
      <c r="A2599">
        <v>2598</v>
      </c>
      <c r="B2599">
        <v>204.830455</v>
      </c>
      <c r="C2599">
        <v>4.1047180000000001</v>
      </c>
      <c r="D2599">
        <v>213.22130300000001</v>
      </c>
      <c r="E2599">
        <v>8.0308100000000007</v>
      </c>
      <c r="F2599">
        <v>217.93409500000001</v>
      </c>
      <c r="G2599">
        <v>6.6481519999999996</v>
      </c>
      <c r="H2599">
        <v>225.67533299999999</v>
      </c>
      <c r="I2599">
        <v>8.6620659999999994</v>
      </c>
    </row>
    <row r="2600" spans="1:9" x14ac:dyDescent="0.25">
      <c r="A2600">
        <v>2599</v>
      </c>
      <c r="B2600">
        <v>204.830455</v>
      </c>
      <c r="C2600">
        <v>4.1047180000000001</v>
      </c>
      <c r="D2600">
        <v>213.20681999999999</v>
      </c>
      <c r="E2600">
        <v>8.0399329999999996</v>
      </c>
      <c r="F2600">
        <v>217.96636100000001</v>
      </c>
      <c r="G2600">
        <v>6.6341840000000003</v>
      </c>
    </row>
    <row r="2601" spans="1:9" x14ac:dyDescent="0.25">
      <c r="A2601">
        <v>2600</v>
      </c>
      <c r="B2601">
        <v>204.830455</v>
      </c>
      <c r="C2601">
        <v>4.1047180000000001</v>
      </c>
      <c r="F2601">
        <v>217.96636100000001</v>
      </c>
      <c r="G2601">
        <v>6.6341840000000003</v>
      </c>
    </row>
    <row r="2602" spans="1:9" x14ac:dyDescent="0.25">
      <c r="A2602">
        <v>2601</v>
      </c>
      <c r="B2602">
        <v>204.830455</v>
      </c>
      <c r="C2602">
        <v>4.1047180000000001</v>
      </c>
      <c r="F2602">
        <v>217.96636100000001</v>
      </c>
      <c r="G2602">
        <v>6.6341840000000003</v>
      </c>
    </row>
    <row r="2603" spans="1:9" x14ac:dyDescent="0.25">
      <c r="A2603">
        <v>2602</v>
      </c>
      <c r="B2603">
        <v>204.830455</v>
      </c>
      <c r="C2603">
        <v>4.1047180000000001</v>
      </c>
      <c r="F2603">
        <v>217.96636100000001</v>
      </c>
      <c r="G2603">
        <v>6.6341840000000003</v>
      </c>
    </row>
    <row r="2604" spans="1:9" x14ac:dyDescent="0.25">
      <c r="A2604">
        <v>2603</v>
      </c>
      <c r="B2604">
        <v>204.830455</v>
      </c>
      <c r="C2604">
        <v>4.1047180000000001</v>
      </c>
      <c r="F2604">
        <v>217.96636100000001</v>
      </c>
      <c r="G2604">
        <v>6.6341840000000003</v>
      </c>
    </row>
    <row r="2605" spans="1:9" x14ac:dyDescent="0.25">
      <c r="A2605">
        <v>2604</v>
      </c>
      <c r="B2605">
        <v>204.830455</v>
      </c>
      <c r="C2605">
        <v>4.1047180000000001</v>
      </c>
      <c r="F2605">
        <v>217.96636100000001</v>
      </c>
      <c r="G2605">
        <v>6.6341840000000003</v>
      </c>
    </row>
    <row r="2606" spans="1:9" x14ac:dyDescent="0.25">
      <c r="A2606">
        <v>2605</v>
      </c>
      <c r="B2606">
        <v>204.830455</v>
      </c>
      <c r="C2606">
        <v>4.1047180000000001</v>
      </c>
      <c r="F2606">
        <v>217.96636100000001</v>
      </c>
      <c r="G2606">
        <v>6.6341840000000003</v>
      </c>
    </row>
    <row r="2607" spans="1:9" x14ac:dyDescent="0.25">
      <c r="A2607">
        <v>2606</v>
      </c>
      <c r="B2607">
        <v>204.830455</v>
      </c>
      <c r="C2607">
        <v>4.1047180000000001</v>
      </c>
      <c r="F2607">
        <v>217.96636100000001</v>
      </c>
      <c r="G2607">
        <v>6.6341840000000003</v>
      </c>
    </row>
    <row r="2608" spans="1:9" x14ac:dyDescent="0.25">
      <c r="A2608">
        <v>2607</v>
      </c>
      <c r="B2608">
        <v>204.830455</v>
      </c>
      <c r="C2608">
        <v>4.1047180000000001</v>
      </c>
      <c r="F2608">
        <v>217.96636100000001</v>
      </c>
      <c r="G2608">
        <v>6.6341840000000003</v>
      </c>
    </row>
    <row r="2609" spans="1:9" x14ac:dyDescent="0.25">
      <c r="A2609">
        <v>2608</v>
      </c>
      <c r="B2609">
        <v>204.830455</v>
      </c>
      <c r="C2609">
        <v>4.1047180000000001</v>
      </c>
      <c r="F2609">
        <v>217.96636100000001</v>
      </c>
      <c r="G2609">
        <v>6.6341840000000003</v>
      </c>
    </row>
    <row r="2610" spans="1:9" x14ac:dyDescent="0.25">
      <c r="A2610">
        <v>2609</v>
      </c>
      <c r="B2610">
        <v>204.830455</v>
      </c>
      <c r="C2610">
        <v>4.1047180000000001</v>
      </c>
      <c r="F2610">
        <v>217.96636100000001</v>
      </c>
      <c r="G2610">
        <v>6.6341840000000003</v>
      </c>
    </row>
    <row r="2611" spans="1:9" x14ac:dyDescent="0.25">
      <c r="A2611">
        <v>2610</v>
      </c>
      <c r="B2611">
        <v>204.830455</v>
      </c>
      <c r="C2611">
        <v>4.1047180000000001</v>
      </c>
      <c r="F2611">
        <v>217.96636100000001</v>
      </c>
      <c r="G2611">
        <v>6.6341840000000003</v>
      </c>
    </row>
    <row r="2612" spans="1:9" x14ac:dyDescent="0.25">
      <c r="A2612">
        <v>2611</v>
      </c>
      <c r="B2612">
        <v>204.830455</v>
      </c>
      <c r="C2612">
        <v>4.1047180000000001</v>
      </c>
      <c r="F2612">
        <v>217.96636100000001</v>
      </c>
      <c r="G2612">
        <v>6.6341840000000003</v>
      </c>
    </row>
    <row r="2613" spans="1:9" x14ac:dyDescent="0.25">
      <c r="A2613">
        <v>2612</v>
      </c>
      <c r="B2613">
        <v>204.830455</v>
      </c>
      <c r="C2613">
        <v>4.1047180000000001</v>
      </c>
      <c r="F2613">
        <v>217.96636100000001</v>
      </c>
      <c r="G2613">
        <v>6.6341840000000003</v>
      </c>
    </row>
    <row r="2614" spans="1:9" x14ac:dyDescent="0.25">
      <c r="A2614">
        <v>2613</v>
      </c>
      <c r="B2614">
        <v>204.830455</v>
      </c>
      <c r="C2614">
        <v>4.1047180000000001</v>
      </c>
      <c r="F2614">
        <v>217.93409500000001</v>
      </c>
      <c r="G2614">
        <v>6.6481519999999996</v>
      </c>
    </row>
    <row r="2615" spans="1:9" x14ac:dyDescent="0.25">
      <c r="A2615">
        <v>2614</v>
      </c>
      <c r="B2615">
        <v>204.830455</v>
      </c>
      <c r="C2615">
        <v>4.1047180000000001</v>
      </c>
      <c r="D2615">
        <v>196.50008700000001</v>
      </c>
      <c r="E2615">
        <v>5.7838200000000004</v>
      </c>
    </row>
    <row r="2616" spans="1:9" x14ac:dyDescent="0.25">
      <c r="A2616">
        <v>2615</v>
      </c>
      <c r="B2616">
        <v>204.93396999999999</v>
      </c>
      <c r="C2616">
        <v>4.0955789999999999</v>
      </c>
      <c r="D2616">
        <v>196.463122</v>
      </c>
      <c r="E2616">
        <v>5.8150259999999996</v>
      </c>
    </row>
    <row r="2617" spans="1:9" x14ac:dyDescent="0.25">
      <c r="A2617">
        <v>2616</v>
      </c>
      <c r="B2617">
        <v>204.93396999999999</v>
      </c>
      <c r="C2617">
        <v>4.0955789999999999</v>
      </c>
      <c r="D2617">
        <v>196.463122</v>
      </c>
      <c r="E2617">
        <v>5.8150259999999996</v>
      </c>
      <c r="H2617">
        <v>208.368876</v>
      </c>
      <c r="I2617">
        <v>5.3873350000000002</v>
      </c>
    </row>
    <row r="2618" spans="1:9" x14ac:dyDescent="0.25">
      <c r="A2618">
        <v>2617</v>
      </c>
      <c r="D2618">
        <v>196.463122</v>
      </c>
      <c r="E2618">
        <v>5.8150259999999996</v>
      </c>
      <c r="H2618">
        <v>208.157805</v>
      </c>
      <c r="I2618">
        <v>5.4240950000000003</v>
      </c>
    </row>
    <row r="2619" spans="1:9" x14ac:dyDescent="0.25">
      <c r="A2619">
        <v>2618</v>
      </c>
      <c r="D2619">
        <v>196.463122</v>
      </c>
      <c r="E2619">
        <v>5.8150259999999996</v>
      </c>
      <c r="H2619">
        <v>208.157805</v>
      </c>
      <c r="I2619">
        <v>5.4240950000000003</v>
      </c>
    </row>
    <row r="2620" spans="1:9" x14ac:dyDescent="0.25">
      <c r="A2620">
        <v>2619</v>
      </c>
      <c r="D2620">
        <v>196.463122</v>
      </c>
      <c r="E2620">
        <v>5.8150259999999996</v>
      </c>
      <c r="H2620">
        <v>208.157805</v>
      </c>
      <c r="I2620">
        <v>5.4240950000000003</v>
      </c>
    </row>
    <row r="2621" spans="1:9" x14ac:dyDescent="0.25">
      <c r="A2621">
        <v>2620</v>
      </c>
      <c r="D2621">
        <v>196.463122</v>
      </c>
      <c r="E2621">
        <v>5.8150259999999996</v>
      </c>
      <c r="H2621">
        <v>208.157805</v>
      </c>
      <c r="I2621">
        <v>5.4240950000000003</v>
      </c>
    </row>
    <row r="2622" spans="1:9" x14ac:dyDescent="0.25">
      <c r="A2622">
        <v>2621</v>
      </c>
      <c r="D2622">
        <v>196.463122</v>
      </c>
      <c r="E2622">
        <v>5.8150259999999996</v>
      </c>
      <c r="H2622">
        <v>208.157805</v>
      </c>
      <c r="I2622">
        <v>5.4240950000000003</v>
      </c>
    </row>
    <row r="2623" spans="1:9" x14ac:dyDescent="0.25">
      <c r="A2623">
        <v>2622</v>
      </c>
      <c r="D2623">
        <v>196.463122</v>
      </c>
      <c r="E2623">
        <v>5.8150259999999996</v>
      </c>
      <c r="H2623">
        <v>208.157805</v>
      </c>
      <c r="I2623">
        <v>5.4240950000000003</v>
      </c>
    </row>
    <row r="2624" spans="1:9" x14ac:dyDescent="0.25">
      <c r="A2624">
        <v>2623</v>
      </c>
      <c r="D2624">
        <v>196.463122</v>
      </c>
      <c r="E2624">
        <v>5.8150259999999996</v>
      </c>
      <c r="H2624">
        <v>208.157805</v>
      </c>
      <c r="I2624">
        <v>5.4240950000000003</v>
      </c>
    </row>
    <row r="2625" spans="1:9" x14ac:dyDescent="0.25">
      <c r="A2625">
        <v>2624</v>
      </c>
      <c r="D2625">
        <v>196.463122</v>
      </c>
      <c r="E2625">
        <v>5.8150259999999996</v>
      </c>
      <c r="H2625">
        <v>208.157805</v>
      </c>
      <c r="I2625">
        <v>5.4240950000000003</v>
      </c>
    </row>
    <row r="2626" spans="1:9" x14ac:dyDescent="0.25">
      <c r="A2626">
        <v>2625</v>
      </c>
      <c r="D2626">
        <v>196.463122</v>
      </c>
      <c r="E2626">
        <v>5.8150259999999996</v>
      </c>
      <c r="H2626">
        <v>208.157805</v>
      </c>
      <c r="I2626">
        <v>5.4240950000000003</v>
      </c>
    </row>
    <row r="2627" spans="1:9" x14ac:dyDescent="0.25">
      <c r="A2627">
        <v>2626</v>
      </c>
      <c r="D2627">
        <v>196.463122</v>
      </c>
      <c r="E2627">
        <v>5.8150259999999996</v>
      </c>
      <c r="H2627">
        <v>208.157805</v>
      </c>
      <c r="I2627">
        <v>5.4240950000000003</v>
      </c>
    </row>
    <row r="2628" spans="1:9" x14ac:dyDescent="0.25">
      <c r="A2628">
        <v>2627</v>
      </c>
      <c r="D2628">
        <v>196.463122</v>
      </c>
      <c r="E2628">
        <v>5.8150259999999996</v>
      </c>
      <c r="H2628">
        <v>208.157805</v>
      </c>
      <c r="I2628">
        <v>5.4240950000000003</v>
      </c>
    </row>
    <row r="2629" spans="1:9" x14ac:dyDescent="0.25">
      <c r="A2629">
        <v>2628</v>
      </c>
      <c r="D2629">
        <v>196.463122</v>
      </c>
      <c r="E2629">
        <v>5.8150259999999996</v>
      </c>
      <c r="F2629">
        <v>202.45023599999999</v>
      </c>
      <c r="G2629">
        <v>2.4665170000000001</v>
      </c>
      <c r="H2629">
        <v>208.157805</v>
      </c>
      <c r="I2629">
        <v>5.4240950000000003</v>
      </c>
    </row>
    <row r="2630" spans="1:9" x14ac:dyDescent="0.25">
      <c r="A2630">
        <v>2629</v>
      </c>
      <c r="D2630">
        <v>196.463122</v>
      </c>
      <c r="E2630">
        <v>5.8150259999999996</v>
      </c>
      <c r="F2630">
        <v>202.43281100000002</v>
      </c>
      <c r="G2630">
        <v>2.2967029999999999</v>
      </c>
      <c r="H2630">
        <v>208.157805</v>
      </c>
      <c r="I2630">
        <v>5.4240950000000003</v>
      </c>
    </row>
    <row r="2631" spans="1:9" x14ac:dyDescent="0.25">
      <c r="A2631">
        <v>2630</v>
      </c>
      <c r="B2631">
        <v>187.18319600000001</v>
      </c>
      <c r="C2631">
        <v>4.370825</v>
      </c>
      <c r="D2631">
        <v>196.50008700000001</v>
      </c>
      <c r="E2631">
        <v>5.7838200000000004</v>
      </c>
      <c r="F2631">
        <v>202.43281100000002</v>
      </c>
      <c r="G2631">
        <v>2.2967029999999999</v>
      </c>
      <c r="H2631">
        <v>208.157805</v>
      </c>
      <c r="I2631">
        <v>5.4240950000000003</v>
      </c>
    </row>
    <row r="2632" spans="1:9" x14ac:dyDescent="0.25">
      <c r="A2632">
        <v>2631</v>
      </c>
      <c r="B2632">
        <v>187.11720199999999</v>
      </c>
      <c r="C2632">
        <v>4.3001829999999996</v>
      </c>
      <c r="F2632">
        <v>202.43281100000002</v>
      </c>
      <c r="G2632">
        <v>2.2967029999999999</v>
      </c>
      <c r="H2632">
        <v>208.368876</v>
      </c>
      <c r="I2632">
        <v>5.3873350000000002</v>
      </c>
    </row>
    <row r="2633" spans="1:9" x14ac:dyDescent="0.25">
      <c r="A2633">
        <v>2632</v>
      </c>
      <c r="B2633">
        <v>187.11720199999999</v>
      </c>
      <c r="C2633">
        <v>4.3001829999999996</v>
      </c>
      <c r="F2633">
        <v>202.43281100000002</v>
      </c>
      <c r="G2633">
        <v>2.2967029999999999</v>
      </c>
      <c r="H2633">
        <v>208.368876</v>
      </c>
      <c r="I2633">
        <v>5.3873350000000002</v>
      </c>
    </row>
    <row r="2634" spans="1:9" x14ac:dyDescent="0.25">
      <c r="A2634">
        <v>2633</v>
      </c>
      <c r="B2634">
        <v>187.11720199999999</v>
      </c>
      <c r="C2634">
        <v>4.3001829999999996</v>
      </c>
      <c r="F2634">
        <v>202.43281100000002</v>
      </c>
      <c r="G2634">
        <v>2.2967029999999999</v>
      </c>
    </row>
    <row r="2635" spans="1:9" x14ac:dyDescent="0.25">
      <c r="A2635">
        <v>2634</v>
      </c>
      <c r="B2635">
        <v>187.11720199999999</v>
      </c>
      <c r="C2635">
        <v>4.3001829999999996</v>
      </c>
      <c r="F2635">
        <v>202.43281100000002</v>
      </c>
      <c r="G2635">
        <v>2.2967029999999999</v>
      </c>
    </row>
    <row r="2636" spans="1:9" x14ac:dyDescent="0.25">
      <c r="A2636">
        <v>2635</v>
      </c>
      <c r="B2636">
        <v>187.11720199999999</v>
      </c>
      <c r="C2636">
        <v>4.3001829999999996</v>
      </c>
      <c r="F2636">
        <v>202.43281100000002</v>
      </c>
      <c r="G2636">
        <v>2.2967029999999999</v>
      </c>
    </row>
    <row r="2637" spans="1:9" x14ac:dyDescent="0.25">
      <c r="A2637">
        <v>2636</v>
      </c>
      <c r="B2637">
        <v>187.11720199999999</v>
      </c>
      <c r="C2637">
        <v>4.3001829999999996</v>
      </c>
      <c r="F2637">
        <v>202.43281100000002</v>
      </c>
      <c r="G2637">
        <v>2.2967029999999999</v>
      </c>
    </row>
    <row r="2638" spans="1:9" x14ac:dyDescent="0.25">
      <c r="A2638">
        <v>2637</v>
      </c>
      <c r="B2638">
        <v>187.11720199999999</v>
      </c>
      <c r="C2638">
        <v>4.3001829999999996</v>
      </c>
      <c r="F2638">
        <v>202.43281100000002</v>
      </c>
      <c r="G2638">
        <v>2.2967029999999999</v>
      </c>
    </row>
    <row r="2639" spans="1:9" x14ac:dyDescent="0.25">
      <c r="A2639">
        <v>2638</v>
      </c>
      <c r="B2639">
        <v>187.11720199999999</v>
      </c>
      <c r="C2639">
        <v>4.3001829999999996</v>
      </c>
      <c r="F2639">
        <v>202.43281100000002</v>
      </c>
      <c r="G2639">
        <v>2.2967029999999999</v>
      </c>
    </row>
    <row r="2640" spans="1:9" x14ac:dyDescent="0.25">
      <c r="A2640">
        <v>2639</v>
      </c>
      <c r="B2640">
        <v>187.11720199999999</v>
      </c>
      <c r="C2640">
        <v>4.3001829999999996</v>
      </c>
      <c r="F2640">
        <v>202.43281100000002</v>
      </c>
      <c r="G2640">
        <v>2.2967029999999999</v>
      </c>
    </row>
    <row r="2641" spans="1:9" x14ac:dyDescent="0.25">
      <c r="A2641">
        <v>2640</v>
      </c>
      <c r="B2641">
        <v>187.11720199999999</v>
      </c>
      <c r="C2641">
        <v>4.3001829999999996</v>
      </c>
      <c r="F2641">
        <v>202.43281100000002</v>
      </c>
      <c r="G2641">
        <v>2.2967029999999999</v>
      </c>
    </row>
    <row r="2642" spans="1:9" x14ac:dyDescent="0.25">
      <c r="A2642">
        <v>2641</v>
      </c>
      <c r="B2642">
        <v>187.11720199999999</v>
      </c>
      <c r="C2642">
        <v>4.3001829999999996</v>
      </c>
      <c r="F2642">
        <v>202.43281100000002</v>
      </c>
      <c r="G2642">
        <v>2.2967029999999999</v>
      </c>
    </row>
    <row r="2643" spans="1:9" x14ac:dyDescent="0.25">
      <c r="A2643">
        <v>2642</v>
      </c>
      <c r="B2643">
        <v>187.11720199999999</v>
      </c>
      <c r="C2643">
        <v>4.3001829999999996</v>
      </c>
      <c r="F2643">
        <v>202.43281100000002</v>
      </c>
      <c r="G2643">
        <v>2.2967029999999999</v>
      </c>
    </row>
    <row r="2644" spans="1:9" x14ac:dyDescent="0.25">
      <c r="A2644">
        <v>2643</v>
      </c>
      <c r="B2644">
        <v>187.11720199999999</v>
      </c>
      <c r="C2644">
        <v>4.3001829999999996</v>
      </c>
      <c r="F2644">
        <v>202.43281100000002</v>
      </c>
      <c r="G2644">
        <v>2.2967029999999999</v>
      </c>
    </row>
    <row r="2645" spans="1:9" x14ac:dyDescent="0.25">
      <c r="A2645">
        <v>2644</v>
      </c>
      <c r="B2645">
        <v>187.11720199999999</v>
      </c>
      <c r="C2645">
        <v>4.3001829999999996</v>
      </c>
      <c r="F2645">
        <v>202.45023599999999</v>
      </c>
      <c r="G2645">
        <v>2.4665170000000001</v>
      </c>
    </row>
    <row r="2646" spans="1:9" x14ac:dyDescent="0.25">
      <c r="A2646">
        <v>2645</v>
      </c>
      <c r="B2646">
        <v>187.11720199999999</v>
      </c>
      <c r="C2646">
        <v>4.3001829999999996</v>
      </c>
      <c r="D2646">
        <v>179.057332</v>
      </c>
      <c r="E2646">
        <v>6.3810209999999996</v>
      </c>
      <c r="H2646">
        <v>192.74130500000001</v>
      </c>
      <c r="I2646">
        <v>4.2450929999999998</v>
      </c>
    </row>
    <row r="2647" spans="1:9" x14ac:dyDescent="0.25">
      <c r="A2647">
        <v>2646</v>
      </c>
      <c r="B2647">
        <v>187.11720199999999</v>
      </c>
      <c r="C2647">
        <v>4.3001829999999996</v>
      </c>
      <c r="D2647">
        <v>179.043496</v>
      </c>
      <c r="E2647">
        <v>6.401421</v>
      </c>
      <c r="H2647">
        <v>192.64647600000001</v>
      </c>
      <c r="I2647">
        <v>4.349062</v>
      </c>
    </row>
    <row r="2648" spans="1:9" x14ac:dyDescent="0.25">
      <c r="A2648">
        <v>2647</v>
      </c>
      <c r="B2648">
        <v>187.18319600000001</v>
      </c>
      <c r="C2648">
        <v>4.370825</v>
      </c>
      <c r="D2648">
        <v>179.043496</v>
      </c>
      <c r="E2648">
        <v>6.401421</v>
      </c>
      <c r="H2648">
        <v>192.64647600000001</v>
      </c>
      <c r="I2648">
        <v>4.349062</v>
      </c>
    </row>
    <row r="2649" spans="1:9" x14ac:dyDescent="0.25">
      <c r="A2649">
        <v>2648</v>
      </c>
      <c r="D2649">
        <v>179.043496</v>
      </c>
      <c r="E2649">
        <v>6.401421</v>
      </c>
      <c r="H2649">
        <v>192.64647600000001</v>
      </c>
      <c r="I2649">
        <v>4.349062</v>
      </c>
    </row>
    <row r="2650" spans="1:9" x14ac:dyDescent="0.25">
      <c r="A2650">
        <v>2649</v>
      </c>
      <c r="D2650">
        <v>179.043496</v>
      </c>
      <c r="E2650">
        <v>6.401421</v>
      </c>
      <c r="H2650">
        <v>192.64647600000001</v>
      </c>
      <c r="I2650">
        <v>4.349062</v>
      </c>
    </row>
    <row r="2651" spans="1:9" x14ac:dyDescent="0.25">
      <c r="A2651">
        <v>2650</v>
      </c>
      <c r="D2651">
        <v>179.043496</v>
      </c>
      <c r="E2651">
        <v>6.401421</v>
      </c>
      <c r="H2651">
        <v>192.64647600000001</v>
      </c>
      <c r="I2651">
        <v>4.349062</v>
      </c>
    </row>
    <row r="2652" spans="1:9" x14ac:dyDescent="0.25">
      <c r="A2652">
        <v>2651</v>
      </c>
      <c r="D2652">
        <v>179.043496</v>
      </c>
      <c r="E2652">
        <v>6.401421</v>
      </c>
      <c r="H2652">
        <v>192.64647600000001</v>
      </c>
      <c r="I2652">
        <v>4.349062</v>
      </c>
    </row>
    <row r="2653" spans="1:9" x14ac:dyDescent="0.25">
      <c r="A2653">
        <v>2652</v>
      </c>
      <c r="D2653">
        <v>179.043496</v>
      </c>
      <c r="E2653">
        <v>6.401421</v>
      </c>
      <c r="H2653">
        <v>192.64647600000001</v>
      </c>
      <c r="I2653">
        <v>4.349062</v>
      </c>
    </row>
    <row r="2654" spans="1:9" x14ac:dyDescent="0.25">
      <c r="A2654">
        <v>2653</v>
      </c>
      <c r="D2654">
        <v>179.043496</v>
      </c>
      <c r="E2654">
        <v>6.401421</v>
      </c>
      <c r="H2654">
        <v>192.64647600000001</v>
      </c>
      <c r="I2654">
        <v>4.349062</v>
      </c>
    </row>
    <row r="2655" spans="1:9" x14ac:dyDescent="0.25">
      <c r="A2655">
        <v>2654</v>
      </c>
      <c r="D2655">
        <v>179.043496</v>
      </c>
      <c r="E2655">
        <v>6.401421</v>
      </c>
      <c r="H2655">
        <v>192.64647600000001</v>
      </c>
      <c r="I2655">
        <v>4.349062</v>
      </c>
    </row>
    <row r="2656" spans="1:9" x14ac:dyDescent="0.25">
      <c r="A2656">
        <v>2655</v>
      </c>
      <c r="D2656">
        <v>179.043496</v>
      </c>
      <c r="E2656">
        <v>6.401421</v>
      </c>
      <c r="H2656">
        <v>192.64647600000001</v>
      </c>
      <c r="I2656">
        <v>4.349062</v>
      </c>
    </row>
    <row r="2657" spans="1:9" x14ac:dyDescent="0.25">
      <c r="A2657">
        <v>2656</v>
      </c>
      <c r="D2657">
        <v>179.043496</v>
      </c>
      <c r="E2657">
        <v>6.401421</v>
      </c>
      <c r="H2657">
        <v>192.64647600000001</v>
      </c>
      <c r="I2657">
        <v>4.349062</v>
      </c>
    </row>
    <row r="2658" spans="1:9" x14ac:dyDescent="0.25">
      <c r="A2658">
        <v>2657</v>
      </c>
      <c r="D2658">
        <v>179.043496</v>
      </c>
      <c r="E2658">
        <v>6.401421</v>
      </c>
      <c r="H2658">
        <v>192.64647600000001</v>
      </c>
      <c r="I2658">
        <v>4.349062</v>
      </c>
    </row>
    <row r="2659" spans="1:9" x14ac:dyDescent="0.25">
      <c r="A2659">
        <v>2658</v>
      </c>
      <c r="D2659">
        <v>179.043496</v>
      </c>
      <c r="E2659">
        <v>6.401421</v>
      </c>
      <c r="H2659">
        <v>192.64647600000001</v>
      </c>
      <c r="I2659">
        <v>4.349062</v>
      </c>
    </row>
    <row r="2660" spans="1:9" x14ac:dyDescent="0.25">
      <c r="A2660">
        <v>2659</v>
      </c>
      <c r="D2660">
        <v>179.043496</v>
      </c>
      <c r="E2660">
        <v>6.401421</v>
      </c>
      <c r="H2660">
        <v>192.64647600000001</v>
      </c>
      <c r="I2660">
        <v>4.349062</v>
      </c>
    </row>
    <row r="2661" spans="1:9" x14ac:dyDescent="0.25">
      <c r="A2661">
        <v>2660</v>
      </c>
      <c r="D2661">
        <v>179.043496</v>
      </c>
      <c r="E2661">
        <v>6.401421</v>
      </c>
      <c r="H2661">
        <v>192.74130500000001</v>
      </c>
      <c r="I2661">
        <v>4.2450929999999998</v>
      </c>
    </row>
    <row r="2662" spans="1:9" x14ac:dyDescent="0.25">
      <c r="A2662">
        <v>2661</v>
      </c>
      <c r="D2662">
        <v>179.057332</v>
      </c>
      <c r="E2662">
        <v>6.3810209999999996</v>
      </c>
      <c r="H2662">
        <v>192.74130500000001</v>
      </c>
      <c r="I2662">
        <v>4.2450929999999998</v>
      </c>
    </row>
    <row r="2663" spans="1:9" x14ac:dyDescent="0.25">
      <c r="A2663">
        <v>2662</v>
      </c>
      <c r="B2663">
        <v>170.07876099999999</v>
      </c>
      <c r="C2663">
        <v>5.9501999999999997</v>
      </c>
      <c r="D2663">
        <v>179.057332</v>
      </c>
      <c r="E2663">
        <v>6.3810209999999996</v>
      </c>
      <c r="F2663">
        <v>183.894172</v>
      </c>
      <c r="G2663">
        <v>4.673794</v>
      </c>
    </row>
    <row r="2664" spans="1:9" x14ac:dyDescent="0.25">
      <c r="A2664">
        <v>2663</v>
      </c>
      <c r="B2664">
        <v>169.942172</v>
      </c>
      <c r="C2664">
        <v>5.9616619999999996</v>
      </c>
      <c r="F2664">
        <v>183.887709</v>
      </c>
      <c r="G2664">
        <v>4.4468199999999998</v>
      </c>
    </row>
    <row r="2665" spans="1:9" x14ac:dyDescent="0.25">
      <c r="A2665">
        <v>2664</v>
      </c>
      <c r="B2665">
        <v>169.942172</v>
      </c>
      <c r="C2665">
        <v>5.9616619999999996</v>
      </c>
      <c r="F2665">
        <v>183.887709</v>
      </c>
      <c r="G2665">
        <v>4.4468199999999998</v>
      </c>
    </row>
    <row r="2666" spans="1:9" x14ac:dyDescent="0.25">
      <c r="A2666">
        <v>2665</v>
      </c>
      <c r="B2666">
        <v>169.942172</v>
      </c>
      <c r="C2666">
        <v>5.9616619999999996</v>
      </c>
      <c r="F2666">
        <v>183.887709</v>
      </c>
      <c r="G2666">
        <v>4.4468199999999998</v>
      </c>
    </row>
    <row r="2667" spans="1:9" x14ac:dyDescent="0.25">
      <c r="A2667">
        <v>2666</v>
      </c>
      <c r="B2667">
        <v>169.942172</v>
      </c>
      <c r="C2667">
        <v>5.9616619999999996</v>
      </c>
      <c r="F2667">
        <v>183.887709</v>
      </c>
      <c r="G2667">
        <v>4.4468199999999998</v>
      </c>
    </row>
    <row r="2668" spans="1:9" x14ac:dyDescent="0.25">
      <c r="A2668">
        <v>2667</v>
      </c>
      <c r="B2668">
        <v>169.942172</v>
      </c>
      <c r="C2668">
        <v>5.9616619999999996</v>
      </c>
      <c r="F2668">
        <v>183.887709</v>
      </c>
      <c r="G2668">
        <v>4.4468199999999998</v>
      </c>
    </row>
    <row r="2669" spans="1:9" x14ac:dyDescent="0.25">
      <c r="A2669">
        <v>2668</v>
      </c>
      <c r="B2669">
        <v>169.942172</v>
      </c>
      <c r="C2669">
        <v>5.9616619999999996</v>
      </c>
      <c r="F2669">
        <v>183.887709</v>
      </c>
      <c r="G2669">
        <v>4.4468199999999998</v>
      </c>
    </row>
    <row r="2670" spans="1:9" x14ac:dyDescent="0.25">
      <c r="A2670">
        <v>2669</v>
      </c>
      <c r="B2670">
        <v>169.942172</v>
      </c>
      <c r="C2670">
        <v>5.9616619999999996</v>
      </c>
      <c r="F2670">
        <v>183.887709</v>
      </c>
      <c r="G2670">
        <v>4.4468199999999998</v>
      </c>
    </row>
    <row r="2671" spans="1:9" x14ac:dyDescent="0.25">
      <c r="A2671">
        <v>2670</v>
      </c>
      <c r="B2671">
        <v>169.942172</v>
      </c>
      <c r="C2671">
        <v>5.9616619999999996</v>
      </c>
      <c r="F2671">
        <v>183.887709</v>
      </c>
      <c r="G2671">
        <v>4.4468199999999998</v>
      </c>
    </row>
    <row r="2672" spans="1:9" x14ac:dyDescent="0.25">
      <c r="A2672">
        <v>2671</v>
      </c>
      <c r="B2672">
        <v>169.942172</v>
      </c>
      <c r="C2672">
        <v>5.9616619999999996</v>
      </c>
      <c r="F2672">
        <v>183.887709</v>
      </c>
      <c r="G2672">
        <v>4.4468199999999998</v>
      </c>
    </row>
    <row r="2673" spans="1:9" x14ac:dyDescent="0.25">
      <c r="A2673">
        <v>2672</v>
      </c>
      <c r="B2673">
        <v>169.942172</v>
      </c>
      <c r="C2673">
        <v>5.9616619999999996</v>
      </c>
      <c r="F2673">
        <v>183.887709</v>
      </c>
      <c r="G2673">
        <v>4.4468199999999998</v>
      </c>
    </row>
    <row r="2674" spans="1:9" x14ac:dyDescent="0.25">
      <c r="A2674">
        <v>2673</v>
      </c>
      <c r="B2674">
        <v>169.942172</v>
      </c>
      <c r="C2674">
        <v>5.9616619999999996</v>
      </c>
      <c r="F2674">
        <v>183.887709</v>
      </c>
      <c r="G2674">
        <v>4.4468199999999998</v>
      </c>
      <c r="H2674">
        <v>176.299813</v>
      </c>
      <c r="I2674">
        <v>8.8256239999999995</v>
      </c>
    </row>
    <row r="2675" spans="1:9" x14ac:dyDescent="0.25">
      <c r="A2675">
        <v>2674</v>
      </c>
      <c r="B2675">
        <v>169.942172</v>
      </c>
      <c r="C2675">
        <v>5.9616619999999996</v>
      </c>
      <c r="F2675">
        <v>183.887709</v>
      </c>
      <c r="G2675">
        <v>4.4468199999999998</v>
      </c>
      <c r="H2675">
        <v>176.254367</v>
      </c>
      <c r="I2675">
        <v>8.8447099999999992</v>
      </c>
    </row>
    <row r="2676" spans="1:9" x14ac:dyDescent="0.25">
      <c r="A2676">
        <v>2675</v>
      </c>
      <c r="B2676">
        <v>169.942172</v>
      </c>
      <c r="C2676">
        <v>5.9616619999999996</v>
      </c>
      <c r="D2676">
        <v>163.407444</v>
      </c>
      <c r="E2676">
        <v>7.8698589999999999</v>
      </c>
      <c r="F2676">
        <v>183.894172</v>
      </c>
      <c r="G2676">
        <v>4.673794</v>
      </c>
      <c r="H2676">
        <v>176.254367</v>
      </c>
      <c r="I2676">
        <v>8.8447099999999992</v>
      </c>
    </row>
    <row r="2677" spans="1:9" x14ac:dyDescent="0.25">
      <c r="A2677">
        <v>2676</v>
      </c>
      <c r="B2677">
        <v>169.942172</v>
      </c>
      <c r="C2677">
        <v>5.9616619999999996</v>
      </c>
      <c r="D2677">
        <v>163.38532800000002</v>
      </c>
      <c r="E2677">
        <v>7.8185560000000001</v>
      </c>
      <c r="H2677">
        <v>176.254367</v>
      </c>
      <c r="I2677">
        <v>8.8447099999999992</v>
      </c>
    </row>
    <row r="2678" spans="1:9" x14ac:dyDescent="0.25">
      <c r="A2678">
        <v>2677</v>
      </c>
      <c r="B2678">
        <v>170.07876099999999</v>
      </c>
      <c r="C2678">
        <v>5.9501999999999997</v>
      </c>
      <c r="D2678">
        <v>163.38532800000002</v>
      </c>
      <c r="E2678">
        <v>7.8185560000000001</v>
      </c>
      <c r="H2678">
        <v>176.254367</v>
      </c>
      <c r="I2678">
        <v>8.8447099999999992</v>
      </c>
    </row>
    <row r="2679" spans="1:9" x14ac:dyDescent="0.25">
      <c r="A2679">
        <v>2678</v>
      </c>
      <c r="D2679">
        <v>163.38532800000002</v>
      </c>
      <c r="E2679">
        <v>7.8185560000000001</v>
      </c>
      <c r="H2679">
        <v>176.254367</v>
      </c>
      <c r="I2679">
        <v>8.8447099999999992</v>
      </c>
    </row>
    <row r="2680" spans="1:9" x14ac:dyDescent="0.25">
      <c r="A2680">
        <v>2679</v>
      </c>
      <c r="D2680">
        <v>163.38532800000002</v>
      </c>
      <c r="E2680">
        <v>7.8185560000000001</v>
      </c>
      <c r="H2680">
        <v>176.254367</v>
      </c>
      <c r="I2680">
        <v>8.8447099999999992</v>
      </c>
    </row>
    <row r="2681" spans="1:9" x14ac:dyDescent="0.25">
      <c r="A2681">
        <v>2680</v>
      </c>
      <c r="D2681">
        <v>163.38532800000002</v>
      </c>
      <c r="E2681">
        <v>7.8185560000000001</v>
      </c>
      <c r="H2681">
        <v>176.254367</v>
      </c>
      <c r="I2681">
        <v>8.8447099999999992</v>
      </c>
    </row>
    <row r="2682" spans="1:9" x14ac:dyDescent="0.25">
      <c r="A2682">
        <v>2681</v>
      </c>
      <c r="D2682">
        <v>163.38532800000002</v>
      </c>
      <c r="E2682">
        <v>7.8185560000000001</v>
      </c>
      <c r="H2682">
        <v>176.254367</v>
      </c>
      <c r="I2682">
        <v>8.8447099999999992</v>
      </c>
    </row>
    <row r="2683" spans="1:9" x14ac:dyDescent="0.25">
      <c r="A2683">
        <v>2682</v>
      </c>
      <c r="D2683">
        <v>163.38532800000002</v>
      </c>
      <c r="E2683">
        <v>7.8185560000000001</v>
      </c>
      <c r="H2683">
        <v>176.254367</v>
      </c>
      <c r="I2683">
        <v>8.8447099999999992</v>
      </c>
    </row>
    <row r="2684" spans="1:9" x14ac:dyDescent="0.25">
      <c r="A2684">
        <v>2683</v>
      </c>
      <c r="D2684">
        <v>163.38532800000002</v>
      </c>
      <c r="E2684">
        <v>7.8185560000000001</v>
      </c>
      <c r="H2684">
        <v>176.254367</v>
      </c>
      <c r="I2684">
        <v>8.8447099999999992</v>
      </c>
    </row>
    <row r="2685" spans="1:9" x14ac:dyDescent="0.25">
      <c r="A2685">
        <v>2684</v>
      </c>
      <c r="D2685">
        <v>163.38532800000002</v>
      </c>
      <c r="E2685">
        <v>7.8185560000000001</v>
      </c>
      <c r="H2685">
        <v>176.254367</v>
      </c>
      <c r="I2685">
        <v>8.8447099999999992</v>
      </c>
    </row>
    <row r="2686" spans="1:9" x14ac:dyDescent="0.25">
      <c r="A2686">
        <v>2685</v>
      </c>
      <c r="D2686">
        <v>163.38532800000002</v>
      </c>
      <c r="E2686">
        <v>7.8185560000000001</v>
      </c>
      <c r="H2686">
        <v>176.254367</v>
      </c>
      <c r="I2686">
        <v>8.8447099999999992</v>
      </c>
    </row>
    <row r="2687" spans="1:9" x14ac:dyDescent="0.25">
      <c r="A2687">
        <v>2686</v>
      </c>
      <c r="D2687">
        <v>163.38532800000002</v>
      </c>
      <c r="E2687">
        <v>7.8185560000000001</v>
      </c>
      <c r="H2687">
        <v>176.254367</v>
      </c>
      <c r="I2687">
        <v>8.8447099999999992</v>
      </c>
    </row>
    <row r="2688" spans="1:9" x14ac:dyDescent="0.25">
      <c r="A2688">
        <v>2687</v>
      </c>
      <c r="D2688">
        <v>163.38532800000002</v>
      </c>
      <c r="E2688">
        <v>7.8185560000000001</v>
      </c>
      <c r="H2688">
        <v>176.254367</v>
      </c>
      <c r="I2688">
        <v>8.8447099999999992</v>
      </c>
    </row>
    <row r="2689" spans="1:9" x14ac:dyDescent="0.25">
      <c r="A2689">
        <v>2688</v>
      </c>
      <c r="D2689">
        <v>163.38532800000002</v>
      </c>
      <c r="E2689">
        <v>7.8185560000000001</v>
      </c>
      <c r="H2689">
        <v>176.254367</v>
      </c>
      <c r="I2689">
        <v>8.8447099999999992</v>
      </c>
    </row>
    <row r="2690" spans="1:9" x14ac:dyDescent="0.25">
      <c r="A2690">
        <v>2689</v>
      </c>
      <c r="D2690">
        <v>163.38532800000002</v>
      </c>
      <c r="E2690">
        <v>7.8185560000000001</v>
      </c>
      <c r="H2690">
        <v>176.254367</v>
      </c>
      <c r="I2690">
        <v>8.8447099999999992</v>
      </c>
    </row>
    <row r="2691" spans="1:9" x14ac:dyDescent="0.25">
      <c r="A2691">
        <v>2690</v>
      </c>
      <c r="D2691">
        <v>163.38532800000002</v>
      </c>
      <c r="E2691">
        <v>7.8185560000000001</v>
      </c>
      <c r="H2691">
        <v>176.254367</v>
      </c>
      <c r="I2691">
        <v>8.8447099999999992</v>
      </c>
    </row>
    <row r="2692" spans="1:9" x14ac:dyDescent="0.25">
      <c r="A2692">
        <v>2691</v>
      </c>
      <c r="B2692">
        <v>156.56732499999998</v>
      </c>
      <c r="C2692">
        <v>5.7750839999999997</v>
      </c>
      <c r="D2692">
        <v>163.38532800000002</v>
      </c>
      <c r="E2692">
        <v>7.8185560000000001</v>
      </c>
      <c r="F2692">
        <v>167.98191500000001</v>
      </c>
      <c r="G2692">
        <v>6.488626</v>
      </c>
      <c r="H2692">
        <v>176.254367</v>
      </c>
      <c r="I2692">
        <v>8.8447099999999992</v>
      </c>
    </row>
    <row r="2693" spans="1:9" x14ac:dyDescent="0.25">
      <c r="A2693">
        <v>2692</v>
      </c>
      <c r="B2693">
        <v>156.632767</v>
      </c>
      <c r="C2693">
        <v>5.8150259999999996</v>
      </c>
      <c r="D2693">
        <v>163.407444</v>
      </c>
      <c r="E2693">
        <v>7.8698589999999999</v>
      </c>
      <c r="F2693">
        <v>167.98494599999998</v>
      </c>
      <c r="G2693">
        <v>6.4503000000000004</v>
      </c>
      <c r="H2693">
        <v>176.299813</v>
      </c>
      <c r="I2693">
        <v>8.8256239999999995</v>
      </c>
    </row>
    <row r="2694" spans="1:9" x14ac:dyDescent="0.25">
      <c r="A2694">
        <v>2693</v>
      </c>
      <c r="B2694">
        <v>156.632767</v>
      </c>
      <c r="C2694">
        <v>5.8150259999999996</v>
      </c>
      <c r="F2694">
        <v>167.98494599999998</v>
      </c>
      <c r="G2694">
        <v>6.4503000000000004</v>
      </c>
      <c r="H2694">
        <v>176.299813</v>
      </c>
      <c r="I2694">
        <v>8.8256239999999995</v>
      </c>
    </row>
    <row r="2695" spans="1:9" x14ac:dyDescent="0.25">
      <c r="A2695">
        <v>2694</v>
      </c>
      <c r="B2695">
        <v>156.632767</v>
      </c>
      <c r="C2695">
        <v>5.8150259999999996</v>
      </c>
      <c r="F2695">
        <v>167.98494599999998</v>
      </c>
      <c r="G2695">
        <v>6.4503000000000004</v>
      </c>
    </row>
    <row r="2696" spans="1:9" x14ac:dyDescent="0.25">
      <c r="A2696">
        <v>2695</v>
      </c>
      <c r="B2696">
        <v>156.632767</v>
      </c>
      <c r="C2696">
        <v>5.8150259999999996</v>
      </c>
      <c r="F2696">
        <v>167.98494599999998</v>
      </c>
      <c r="G2696">
        <v>6.4503000000000004</v>
      </c>
    </row>
    <row r="2697" spans="1:9" x14ac:dyDescent="0.25">
      <c r="A2697">
        <v>2696</v>
      </c>
      <c r="B2697">
        <v>156.632767</v>
      </c>
      <c r="C2697">
        <v>5.8150259999999996</v>
      </c>
      <c r="F2697">
        <v>167.98494599999998</v>
      </c>
      <c r="G2697">
        <v>6.4503000000000004</v>
      </c>
    </row>
    <row r="2698" spans="1:9" x14ac:dyDescent="0.25">
      <c r="A2698">
        <v>2697</v>
      </c>
      <c r="B2698">
        <v>156.632767</v>
      </c>
      <c r="C2698">
        <v>5.8150259999999996</v>
      </c>
      <c r="F2698">
        <v>167.98494599999998</v>
      </c>
      <c r="G2698">
        <v>6.4503000000000004</v>
      </c>
    </row>
    <row r="2699" spans="1:9" x14ac:dyDescent="0.25">
      <c r="A2699">
        <v>2698</v>
      </c>
      <c r="B2699">
        <v>156.632767</v>
      </c>
      <c r="C2699">
        <v>5.8150259999999996</v>
      </c>
      <c r="F2699">
        <v>167.98494599999998</v>
      </c>
      <c r="G2699">
        <v>6.4503000000000004</v>
      </c>
    </row>
    <row r="2700" spans="1:9" x14ac:dyDescent="0.25">
      <c r="A2700">
        <v>2699</v>
      </c>
      <c r="B2700">
        <v>156.632767</v>
      </c>
      <c r="C2700">
        <v>5.8150259999999996</v>
      </c>
      <c r="F2700">
        <v>167.98494599999998</v>
      </c>
      <c r="G2700">
        <v>6.4503000000000004</v>
      </c>
    </row>
    <row r="2701" spans="1:9" x14ac:dyDescent="0.25">
      <c r="A2701">
        <v>2700</v>
      </c>
      <c r="B2701">
        <v>156.632767</v>
      </c>
      <c r="C2701">
        <v>5.8150259999999996</v>
      </c>
      <c r="F2701">
        <v>167.98494599999998</v>
      </c>
      <c r="G2701">
        <v>6.4503000000000004</v>
      </c>
    </row>
    <row r="2702" spans="1:9" x14ac:dyDescent="0.25">
      <c r="A2702">
        <v>2701</v>
      </c>
      <c r="B2702">
        <v>156.632767</v>
      </c>
      <c r="C2702">
        <v>5.8150259999999996</v>
      </c>
      <c r="F2702">
        <v>167.98494599999998</v>
      </c>
      <c r="G2702">
        <v>6.4503000000000004</v>
      </c>
    </row>
    <row r="2703" spans="1:9" x14ac:dyDescent="0.25">
      <c r="A2703">
        <v>2702</v>
      </c>
      <c r="B2703">
        <v>156.632767</v>
      </c>
      <c r="C2703">
        <v>5.8150259999999996</v>
      </c>
      <c r="F2703">
        <v>167.98494599999998</v>
      </c>
      <c r="G2703">
        <v>6.4503000000000004</v>
      </c>
    </row>
    <row r="2704" spans="1:9" x14ac:dyDescent="0.25">
      <c r="A2704">
        <v>2703</v>
      </c>
      <c r="B2704">
        <v>156.632767</v>
      </c>
      <c r="C2704">
        <v>5.8150259999999996</v>
      </c>
      <c r="F2704">
        <v>167.98494599999998</v>
      </c>
      <c r="G2704">
        <v>6.4503000000000004</v>
      </c>
    </row>
    <row r="2705" spans="1:9" x14ac:dyDescent="0.25">
      <c r="A2705">
        <v>2704</v>
      </c>
      <c r="B2705">
        <v>156.632767</v>
      </c>
      <c r="C2705">
        <v>5.8150259999999996</v>
      </c>
      <c r="F2705">
        <v>167.98494599999998</v>
      </c>
      <c r="G2705">
        <v>6.4503000000000004</v>
      </c>
    </row>
    <row r="2706" spans="1:9" x14ac:dyDescent="0.25">
      <c r="A2706">
        <v>2705</v>
      </c>
      <c r="B2706">
        <v>156.632767</v>
      </c>
      <c r="C2706">
        <v>5.8150259999999996</v>
      </c>
      <c r="F2706">
        <v>167.98494599999998</v>
      </c>
      <c r="G2706">
        <v>6.4503000000000004</v>
      </c>
    </row>
    <row r="2707" spans="1:9" x14ac:dyDescent="0.25">
      <c r="A2707">
        <v>2706</v>
      </c>
      <c r="B2707">
        <v>156.632767</v>
      </c>
      <c r="C2707">
        <v>5.8150259999999996</v>
      </c>
      <c r="D2707">
        <v>151.10364300000001</v>
      </c>
      <c r="E2707">
        <v>7.8662229999999997</v>
      </c>
      <c r="F2707">
        <v>167.98494599999998</v>
      </c>
      <c r="G2707">
        <v>6.4503000000000004</v>
      </c>
    </row>
    <row r="2708" spans="1:9" x14ac:dyDescent="0.25">
      <c r="A2708">
        <v>2707</v>
      </c>
      <c r="B2708">
        <v>156.56732499999998</v>
      </c>
      <c r="C2708">
        <v>5.7750839999999997</v>
      </c>
      <c r="D2708">
        <v>151.10349099999999</v>
      </c>
      <c r="E2708">
        <v>7.8185560000000001</v>
      </c>
      <c r="F2708">
        <v>167.98191500000001</v>
      </c>
      <c r="G2708">
        <v>6.488626</v>
      </c>
    </row>
    <row r="2709" spans="1:9" x14ac:dyDescent="0.25">
      <c r="A2709">
        <v>2708</v>
      </c>
      <c r="B2709">
        <v>156.56732499999998</v>
      </c>
      <c r="C2709">
        <v>5.7750839999999997</v>
      </c>
      <c r="D2709">
        <v>151.10349099999999</v>
      </c>
      <c r="E2709">
        <v>7.8185560000000001</v>
      </c>
    </row>
    <row r="2710" spans="1:9" x14ac:dyDescent="0.25">
      <c r="A2710">
        <v>2709</v>
      </c>
      <c r="D2710">
        <v>151.10349099999999</v>
      </c>
      <c r="E2710">
        <v>7.8185560000000001</v>
      </c>
      <c r="H2710">
        <v>159.59524299999998</v>
      </c>
      <c r="I2710">
        <v>7.668031</v>
      </c>
    </row>
    <row r="2711" spans="1:9" x14ac:dyDescent="0.25">
      <c r="A2711">
        <v>2710</v>
      </c>
      <c r="D2711">
        <v>151.10349099999999</v>
      </c>
      <c r="E2711">
        <v>7.8185560000000001</v>
      </c>
      <c r="H2711">
        <v>159.568682</v>
      </c>
      <c r="I2711">
        <v>7.6230909999999996</v>
      </c>
    </row>
    <row r="2712" spans="1:9" x14ac:dyDescent="0.25">
      <c r="A2712">
        <v>2711</v>
      </c>
      <c r="D2712">
        <v>151.10349099999999</v>
      </c>
      <c r="E2712">
        <v>7.8185560000000001</v>
      </c>
      <c r="H2712">
        <v>159.568682</v>
      </c>
      <c r="I2712">
        <v>7.6230909999999996</v>
      </c>
    </row>
    <row r="2713" spans="1:9" x14ac:dyDescent="0.25">
      <c r="A2713">
        <v>2712</v>
      </c>
      <c r="D2713">
        <v>151.10349099999999</v>
      </c>
      <c r="E2713">
        <v>7.8185560000000001</v>
      </c>
      <c r="H2713">
        <v>159.568682</v>
      </c>
      <c r="I2713">
        <v>7.6230909999999996</v>
      </c>
    </row>
    <row r="2714" spans="1:9" x14ac:dyDescent="0.25">
      <c r="A2714">
        <v>2713</v>
      </c>
      <c r="D2714">
        <v>151.10349099999999</v>
      </c>
      <c r="E2714">
        <v>7.8185560000000001</v>
      </c>
      <c r="H2714">
        <v>159.568682</v>
      </c>
      <c r="I2714">
        <v>7.6230909999999996</v>
      </c>
    </row>
    <row r="2715" spans="1:9" x14ac:dyDescent="0.25">
      <c r="A2715">
        <v>2714</v>
      </c>
      <c r="D2715">
        <v>151.10349099999999</v>
      </c>
      <c r="E2715">
        <v>7.8185560000000001</v>
      </c>
      <c r="H2715">
        <v>159.568682</v>
      </c>
      <c r="I2715">
        <v>7.6230909999999996</v>
      </c>
    </row>
    <row r="2716" spans="1:9" x14ac:dyDescent="0.25">
      <c r="A2716">
        <v>2715</v>
      </c>
      <c r="D2716">
        <v>151.10349099999999</v>
      </c>
      <c r="E2716">
        <v>7.8185560000000001</v>
      </c>
      <c r="H2716">
        <v>159.568682</v>
      </c>
      <c r="I2716">
        <v>7.6230909999999996</v>
      </c>
    </row>
    <row r="2717" spans="1:9" x14ac:dyDescent="0.25">
      <c r="A2717">
        <v>2716</v>
      </c>
      <c r="D2717">
        <v>151.10349099999999</v>
      </c>
      <c r="E2717">
        <v>7.8185560000000001</v>
      </c>
      <c r="H2717">
        <v>159.568682</v>
      </c>
      <c r="I2717">
        <v>7.6230909999999996</v>
      </c>
    </row>
    <row r="2718" spans="1:9" x14ac:dyDescent="0.25">
      <c r="A2718">
        <v>2717</v>
      </c>
      <c r="D2718">
        <v>151.10349099999999</v>
      </c>
      <c r="E2718">
        <v>7.8185560000000001</v>
      </c>
      <c r="H2718">
        <v>159.568682</v>
      </c>
      <c r="I2718">
        <v>7.6230909999999996</v>
      </c>
    </row>
    <row r="2719" spans="1:9" x14ac:dyDescent="0.25">
      <c r="A2719">
        <v>2718</v>
      </c>
      <c r="D2719">
        <v>151.10349099999999</v>
      </c>
      <c r="E2719">
        <v>7.8185560000000001</v>
      </c>
      <c r="H2719">
        <v>159.568682</v>
      </c>
      <c r="I2719">
        <v>7.6230909999999996</v>
      </c>
    </row>
    <row r="2720" spans="1:9" x14ac:dyDescent="0.25">
      <c r="A2720">
        <v>2719</v>
      </c>
      <c r="B2720">
        <v>133.87791300000001</v>
      </c>
      <c r="C2720">
        <v>4.8443880000000004</v>
      </c>
      <c r="D2720">
        <v>151.10349099999999</v>
      </c>
      <c r="E2720">
        <v>7.8185560000000001</v>
      </c>
      <c r="H2720">
        <v>159.568682</v>
      </c>
      <c r="I2720">
        <v>7.6230909999999996</v>
      </c>
    </row>
    <row r="2721" spans="1:9" x14ac:dyDescent="0.25">
      <c r="A2721">
        <v>2720</v>
      </c>
      <c r="B2721">
        <v>133.82485100000002</v>
      </c>
      <c r="C2721">
        <v>4.7893369999999997</v>
      </c>
      <c r="D2721">
        <v>151.10349099999999</v>
      </c>
      <c r="E2721">
        <v>7.8185560000000001</v>
      </c>
      <c r="H2721">
        <v>159.568682</v>
      </c>
      <c r="I2721">
        <v>7.6230909999999996</v>
      </c>
    </row>
    <row r="2722" spans="1:9" x14ac:dyDescent="0.25">
      <c r="A2722">
        <v>2721</v>
      </c>
      <c r="B2722">
        <v>133.82485100000002</v>
      </c>
      <c r="C2722">
        <v>4.7893369999999997</v>
      </c>
      <c r="D2722">
        <v>151.10349099999999</v>
      </c>
      <c r="E2722">
        <v>7.8185560000000001</v>
      </c>
      <c r="H2722">
        <v>159.568682</v>
      </c>
      <c r="I2722">
        <v>7.6230909999999996</v>
      </c>
    </row>
    <row r="2723" spans="1:9" x14ac:dyDescent="0.25">
      <c r="A2723">
        <v>2722</v>
      </c>
      <c r="B2723">
        <v>133.82485100000002</v>
      </c>
      <c r="C2723">
        <v>4.7893369999999997</v>
      </c>
      <c r="D2723">
        <v>151.10364300000001</v>
      </c>
      <c r="E2723">
        <v>7.8662229999999997</v>
      </c>
      <c r="H2723">
        <v>159.568682</v>
      </c>
      <c r="I2723">
        <v>7.6230909999999996</v>
      </c>
    </row>
    <row r="2724" spans="1:9" x14ac:dyDescent="0.25">
      <c r="A2724">
        <v>2723</v>
      </c>
      <c r="B2724">
        <v>133.82485100000002</v>
      </c>
      <c r="C2724">
        <v>4.7893369999999997</v>
      </c>
      <c r="D2724">
        <v>151.10364300000001</v>
      </c>
      <c r="E2724">
        <v>7.8662229999999997</v>
      </c>
      <c r="F2724">
        <v>154.50769500000001</v>
      </c>
      <c r="G2724">
        <v>4.9977169999999997</v>
      </c>
      <c r="H2724">
        <v>159.568682</v>
      </c>
      <c r="I2724">
        <v>7.6230909999999996</v>
      </c>
    </row>
    <row r="2725" spans="1:9" x14ac:dyDescent="0.25">
      <c r="A2725">
        <v>2724</v>
      </c>
      <c r="B2725">
        <v>133.82485100000002</v>
      </c>
      <c r="C2725">
        <v>4.7893369999999997</v>
      </c>
      <c r="F2725">
        <v>154.479772</v>
      </c>
      <c r="G2725">
        <v>4.7888710000000003</v>
      </c>
      <c r="H2725">
        <v>159.568682</v>
      </c>
      <c r="I2725">
        <v>7.6230909999999996</v>
      </c>
    </row>
    <row r="2726" spans="1:9" x14ac:dyDescent="0.25">
      <c r="A2726">
        <v>2725</v>
      </c>
      <c r="B2726">
        <v>133.82485100000002</v>
      </c>
      <c r="C2726">
        <v>4.7893369999999997</v>
      </c>
      <c r="F2726">
        <v>154.479772</v>
      </c>
      <c r="G2726">
        <v>4.7888710000000003</v>
      </c>
      <c r="H2726">
        <v>159.568682</v>
      </c>
      <c r="I2726">
        <v>7.6230909999999996</v>
      </c>
    </row>
    <row r="2727" spans="1:9" x14ac:dyDescent="0.25">
      <c r="A2727">
        <v>2726</v>
      </c>
      <c r="B2727">
        <v>133.82485100000002</v>
      </c>
      <c r="C2727">
        <v>4.7893369999999997</v>
      </c>
      <c r="F2727">
        <v>154.479772</v>
      </c>
      <c r="G2727">
        <v>4.7888710000000003</v>
      </c>
      <c r="H2727">
        <v>159.59524299999998</v>
      </c>
      <c r="I2727">
        <v>7.668031</v>
      </c>
    </row>
    <row r="2728" spans="1:9" x14ac:dyDescent="0.25">
      <c r="A2728">
        <v>2727</v>
      </c>
      <c r="B2728">
        <v>133.82485100000002</v>
      </c>
      <c r="C2728">
        <v>4.7893369999999997</v>
      </c>
      <c r="F2728">
        <v>154.479772</v>
      </c>
      <c r="G2728">
        <v>4.7888710000000003</v>
      </c>
      <c r="H2728">
        <v>159.59524299999998</v>
      </c>
      <c r="I2728">
        <v>7.668031</v>
      </c>
    </row>
    <row r="2729" spans="1:9" x14ac:dyDescent="0.25">
      <c r="A2729">
        <v>2728</v>
      </c>
      <c r="B2729">
        <v>133.82485100000002</v>
      </c>
      <c r="C2729">
        <v>4.7893369999999997</v>
      </c>
      <c r="F2729">
        <v>154.479772</v>
      </c>
      <c r="G2729">
        <v>4.7888710000000003</v>
      </c>
    </row>
    <row r="2730" spans="1:9" x14ac:dyDescent="0.25">
      <c r="A2730">
        <v>2729</v>
      </c>
      <c r="B2730">
        <v>133.82485100000002</v>
      </c>
      <c r="C2730">
        <v>4.7893369999999997</v>
      </c>
      <c r="F2730">
        <v>154.479772</v>
      </c>
      <c r="G2730">
        <v>4.7888710000000003</v>
      </c>
    </row>
    <row r="2731" spans="1:9" x14ac:dyDescent="0.25">
      <c r="A2731">
        <v>2730</v>
      </c>
      <c r="B2731">
        <v>133.82485100000002</v>
      </c>
      <c r="C2731">
        <v>4.7893369999999997</v>
      </c>
      <c r="F2731">
        <v>154.479772</v>
      </c>
      <c r="G2731">
        <v>4.7888710000000003</v>
      </c>
    </row>
    <row r="2732" spans="1:9" x14ac:dyDescent="0.25">
      <c r="A2732">
        <v>2731</v>
      </c>
      <c r="B2732">
        <v>133.82485100000002</v>
      </c>
      <c r="C2732">
        <v>4.7893369999999997</v>
      </c>
      <c r="F2732">
        <v>154.479772</v>
      </c>
      <c r="G2732">
        <v>4.7888710000000003</v>
      </c>
    </row>
    <row r="2733" spans="1:9" x14ac:dyDescent="0.25">
      <c r="A2733">
        <v>2732</v>
      </c>
      <c r="B2733">
        <v>133.82485100000002</v>
      </c>
      <c r="C2733">
        <v>4.7893369999999997</v>
      </c>
      <c r="F2733">
        <v>154.479772</v>
      </c>
      <c r="G2733">
        <v>4.7888710000000003</v>
      </c>
    </row>
    <row r="2734" spans="1:9" x14ac:dyDescent="0.25">
      <c r="A2734">
        <v>2733</v>
      </c>
      <c r="B2734">
        <v>133.82485100000002</v>
      </c>
      <c r="C2734">
        <v>4.7893369999999997</v>
      </c>
      <c r="F2734">
        <v>154.479772</v>
      </c>
      <c r="G2734">
        <v>4.7888710000000003</v>
      </c>
    </row>
    <row r="2735" spans="1:9" x14ac:dyDescent="0.25">
      <c r="A2735">
        <v>2734</v>
      </c>
      <c r="B2735">
        <v>133.82485100000002</v>
      </c>
      <c r="C2735">
        <v>4.7893369999999997</v>
      </c>
      <c r="D2735">
        <v>127.134387</v>
      </c>
      <c r="E2735">
        <v>7.4910209999999999</v>
      </c>
      <c r="F2735">
        <v>154.479772</v>
      </c>
      <c r="G2735">
        <v>4.7888710000000003</v>
      </c>
    </row>
    <row r="2736" spans="1:9" x14ac:dyDescent="0.25">
      <c r="A2736">
        <v>2735</v>
      </c>
      <c r="B2736">
        <v>133.82485100000002</v>
      </c>
      <c r="C2736">
        <v>4.7893369999999997</v>
      </c>
      <c r="D2736">
        <v>127.05142800000002</v>
      </c>
      <c r="E2736">
        <v>7.4555610000000003</v>
      </c>
      <c r="F2736">
        <v>154.479772</v>
      </c>
      <c r="G2736">
        <v>4.7888710000000003</v>
      </c>
    </row>
    <row r="2737" spans="1:9" x14ac:dyDescent="0.25">
      <c r="A2737">
        <v>2736</v>
      </c>
      <c r="B2737">
        <v>133.87791300000001</v>
      </c>
      <c r="C2737">
        <v>4.8443880000000004</v>
      </c>
      <c r="D2737">
        <v>127.05142800000002</v>
      </c>
      <c r="E2737">
        <v>7.4555610000000003</v>
      </c>
      <c r="F2737">
        <v>154.479772</v>
      </c>
      <c r="G2737">
        <v>4.7888710000000003</v>
      </c>
    </row>
    <row r="2738" spans="1:9" x14ac:dyDescent="0.25">
      <c r="A2738">
        <v>2737</v>
      </c>
      <c r="D2738">
        <v>127.05142800000002</v>
      </c>
      <c r="E2738">
        <v>7.4555610000000003</v>
      </c>
      <c r="F2738">
        <v>154.479772</v>
      </c>
      <c r="G2738">
        <v>4.7888710000000003</v>
      </c>
    </row>
    <row r="2739" spans="1:9" x14ac:dyDescent="0.25">
      <c r="A2739">
        <v>2738</v>
      </c>
      <c r="D2739">
        <v>127.05142800000002</v>
      </c>
      <c r="E2739">
        <v>7.4555610000000003</v>
      </c>
      <c r="F2739">
        <v>154.479772</v>
      </c>
      <c r="G2739">
        <v>4.7888710000000003</v>
      </c>
    </row>
    <row r="2740" spans="1:9" x14ac:dyDescent="0.25">
      <c r="A2740">
        <v>2739</v>
      </c>
      <c r="D2740">
        <v>127.05142800000002</v>
      </c>
      <c r="E2740">
        <v>7.4555610000000003</v>
      </c>
      <c r="F2740">
        <v>154.50769500000001</v>
      </c>
      <c r="G2740">
        <v>4.9977169999999997</v>
      </c>
    </row>
    <row r="2741" spans="1:9" x14ac:dyDescent="0.25">
      <c r="A2741">
        <v>2740</v>
      </c>
      <c r="D2741">
        <v>127.05142800000002</v>
      </c>
      <c r="E2741">
        <v>7.4555610000000003</v>
      </c>
      <c r="F2741">
        <v>154.50769500000001</v>
      </c>
      <c r="G2741">
        <v>4.9977169999999997</v>
      </c>
    </row>
    <row r="2742" spans="1:9" x14ac:dyDescent="0.25">
      <c r="A2742">
        <v>2741</v>
      </c>
      <c r="D2742">
        <v>127.05142800000002</v>
      </c>
      <c r="E2742">
        <v>7.4555610000000003</v>
      </c>
      <c r="H2742">
        <v>136.10464400000001</v>
      </c>
      <c r="I2742">
        <v>7.0539290000000001</v>
      </c>
    </row>
    <row r="2743" spans="1:9" x14ac:dyDescent="0.25">
      <c r="A2743">
        <v>2742</v>
      </c>
      <c r="D2743">
        <v>127.05142800000002</v>
      </c>
      <c r="E2743">
        <v>7.4555610000000003</v>
      </c>
      <c r="H2743">
        <v>136.000258</v>
      </c>
      <c r="I2743">
        <v>7.0605609999999999</v>
      </c>
    </row>
    <row r="2744" spans="1:9" x14ac:dyDescent="0.25">
      <c r="A2744">
        <v>2743</v>
      </c>
      <c r="D2744">
        <v>127.05142800000002</v>
      </c>
      <c r="E2744">
        <v>7.4555610000000003</v>
      </c>
      <c r="H2744">
        <v>136.000258</v>
      </c>
      <c r="I2744">
        <v>7.0605609999999999</v>
      </c>
    </row>
    <row r="2745" spans="1:9" x14ac:dyDescent="0.25">
      <c r="A2745">
        <v>2744</v>
      </c>
      <c r="D2745">
        <v>127.05142800000002</v>
      </c>
      <c r="E2745">
        <v>7.4555610000000003</v>
      </c>
      <c r="H2745">
        <v>136.000258</v>
      </c>
      <c r="I2745">
        <v>7.0605609999999999</v>
      </c>
    </row>
    <row r="2746" spans="1:9" x14ac:dyDescent="0.25">
      <c r="A2746">
        <v>2745</v>
      </c>
      <c r="D2746">
        <v>127.05142800000002</v>
      </c>
      <c r="E2746">
        <v>7.4555610000000003</v>
      </c>
      <c r="H2746">
        <v>136.000258</v>
      </c>
      <c r="I2746">
        <v>7.0605609999999999</v>
      </c>
    </row>
    <row r="2747" spans="1:9" x14ac:dyDescent="0.25">
      <c r="A2747">
        <v>2746</v>
      </c>
      <c r="D2747">
        <v>127.05142800000002</v>
      </c>
      <c r="E2747">
        <v>7.4555610000000003</v>
      </c>
      <c r="H2747">
        <v>136.000258</v>
      </c>
      <c r="I2747">
        <v>7.0605609999999999</v>
      </c>
    </row>
    <row r="2748" spans="1:9" x14ac:dyDescent="0.25">
      <c r="A2748">
        <v>2747</v>
      </c>
      <c r="D2748">
        <v>127.05142800000002</v>
      </c>
      <c r="E2748">
        <v>7.4555610000000003</v>
      </c>
      <c r="H2748">
        <v>136.000258</v>
      </c>
      <c r="I2748">
        <v>7.0605609999999999</v>
      </c>
    </row>
    <row r="2749" spans="1:9" x14ac:dyDescent="0.25">
      <c r="A2749">
        <v>2748</v>
      </c>
      <c r="D2749">
        <v>127.05142800000002</v>
      </c>
      <c r="E2749">
        <v>7.4555610000000003</v>
      </c>
      <c r="H2749">
        <v>136.000258</v>
      </c>
      <c r="I2749">
        <v>7.0605609999999999</v>
      </c>
    </row>
    <row r="2750" spans="1:9" x14ac:dyDescent="0.25">
      <c r="A2750">
        <v>2749</v>
      </c>
      <c r="D2750">
        <v>127.05142800000002</v>
      </c>
      <c r="E2750">
        <v>7.4555610000000003</v>
      </c>
      <c r="H2750">
        <v>136.000258</v>
      </c>
      <c r="I2750">
        <v>7.0605609999999999</v>
      </c>
    </row>
    <row r="2751" spans="1:9" x14ac:dyDescent="0.25">
      <c r="A2751">
        <v>2750</v>
      </c>
      <c r="D2751">
        <v>127.05142800000002</v>
      </c>
      <c r="E2751">
        <v>7.4555610000000003</v>
      </c>
      <c r="H2751">
        <v>136.000258</v>
      </c>
      <c r="I2751">
        <v>7.0605609999999999</v>
      </c>
    </row>
    <row r="2752" spans="1:9" x14ac:dyDescent="0.25">
      <c r="A2752">
        <v>2751</v>
      </c>
      <c r="B2752">
        <v>118.42586800000001</v>
      </c>
      <c r="C2752">
        <v>5.3244899999999999</v>
      </c>
      <c r="D2752">
        <v>127.134387</v>
      </c>
      <c r="E2752">
        <v>7.4910209999999999</v>
      </c>
      <c r="H2752">
        <v>136.000258</v>
      </c>
      <c r="I2752">
        <v>7.0605609999999999</v>
      </c>
    </row>
    <row r="2753" spans="1:9" x14ac:dyDescent="0.25">
      <c r="A2753">
        <v>2752</v>
      </c>
      <c r="B2753">
        <v>118.399237</v>
      </c>
      <c r="C2753">
        <v>5.2337249999999997</v>
      </c>
      <c r="H2753">
        <v>136.000258</v>
      </c>
      <c r="I2753">
        <v>7.0605609999999999</v>
      </c>
    </row>
    <row r="2754" spans="1:9" x14ac:dyDescent="0.25">
      <c r="A2754">
        <v>2753</v>
      </c>
      <c r="B2754">
        <v>118.399237</v>
      </c>
      <c r="C2754">
        <v>5.2337249999999997</v>
      </c>
      <c r="H2754">
        <v>136.000258</v>
      </c>
      <c r="I2754">
        <v>7.0605609999999999</v>
      </c>
    </row>
    <row r="2755" spans="1:9" x14ac:dyDescent="0.25">
      <c r="A2755">
        <v>2754</v>
      </c>
      <c r="B2755">
        <v>118.399237</v>
      </c>
      <c r="C2755">
        <v>5.2337249999999997</v>
      </c>
      <c r="H2755">
        <v>136.000258</v>
      </c>
      <c r="I2755">
        <v>7.0605609999999999</v>
      </c>
    </row>
    <row r="2756" spans="1:9" x14ac:dyDescent="0.25">
      <c r="A2756">
        <v>2755</v>
      </c>
      <c r="B2756">
        <v>118.399237</v>
      </c>
      <c r="C2756">
        <v>5.2337249999999997</v>
      </c>
      <c r="H2756">
        <v>136.000258</v>
      </c>
      <c r="I2756">
        <v>7.0605609999999999</v>
      </c>
    </row>
    <row r="2757" spans="1:9" x14ac:dyDescent="0.25">
      <c r="A2757">
        <v>2756</v>
      </c>
      <c r="B2757">
        <v>118.399237</v>
      </c>
      <c r="C2757">
        <v>5.2337249999999997</v>
      </c>
      <c r="H2757">
        <v>136.000258</v>
      </c>
      <c r="I2757">
        <v>7.0605609999999999</v>
      </c>
    </row>
    <row r="2758" spans="1:9" x14ac:dyDescent="0.25">
      <c r="A2758">
        <v>2757</v>
      </c>
      <c r="B2758">
        <v>118.399237</v>
      </c>
      <c r="C2758">
        <v>5.2337249999999997</v>
      </c>
      <c r="H2758">
        <v>136.000258</v>
      </c>
      <c r="I2758">
        <v>7.0605609999999999</v>
      </c>
    </row>
    <row r="2759" spans="1:9" x14ac:dyDescent="0.25">
      <c r="A2759">
        <v>2758</v>
      </c>
      <c r="B2759">
        <v>118.399237</v>
      </c>
      <c r="C2759">
        <v>5.2337249999999997</v>
      </c>
      <c r="F2759">
        <v>128.95449300000001</v>
      </c>
      <c r="G2759">
        <v>4.946428</v>
      </c>
      <c r="H2759">
        <v>136.000258</v>
      </c>
      <c r="I2759">
        <v>7.0605609999999999</v>
      </c>
    </row>
    <row r="2760" spans="1:9" x14ac:dyDescent="0.25">
      <c r="A2760">
        <v>2759</v>
      </c>
      <c r="B2760">
        <v>118.399237</v>
      </c>
      <c r="C2760">
        <v>5.2337249999999997</v>
      </c>
      <c r="F2760">
        <v>128.880717</v>
      </c>
      <c r="G2760">
        <v>4.7399490000000002</v>
      </c>
      <c r="H2760">
        <v>136.10464400000001</v>
      </c>
      <c r="I2760">
        <v>7.0539290000000001</v>
      </c>
    </row>
    <row r="2761" spans="1:9" x14ac:dyDescent="0.25">
      <c r="A2761">
        <v>2760</v>
      </c>
      <c r="B2761">
        <v>118.399237</v>
      </c>
      <c r="C2761">
        <v>5.2337249999999997</v>
      </c>
      <c r="F2761">
        <v>128.880717</v>
      </c>
      <c r="G2761">
        <v>4.7399490000000002</v>
      </c>
      <c r="H2761">
        <v>136.10464400000001</v>
      </c>
      <c r="I2761">
        <v>7.0539290000000001</v>
      </c>
    </row>
    <row r="2762" spans="1:9" x14ac:dyDescent="0.25">
      <c r="A2762">
        <v>2761</v>
      </c>
      <c r="B2762">
        <v>118.399237</v>
      </c>
      <c r="C2762">
        <v>5.2337249999999997</v>
      </c>
      <c r="F2762">
        <v>128.880717</v>
      </c>
      <c r="G2762">
        <v>4.7399490000000002</v>
      </c>
      <c r="H2762">
        <v>136.10464400000001</v>
      </c>
      <c r="I2762">
        <v>7.0539290000000001</v>
      </c>
    </row>
    <row r="2763" spans="1:9" x14ac:dyDescent="0.25">
      <c r="A2763">
        <v>2762</v>
      </c>
      <c r="B2763">
        <v>118.399237</v>
      </c>
      <c r="C2763">
        <v>5.2337249999999997</v>
      </c>
      <c r="F2763">
        <v>128.880717</v>
      </c>
      <c r="G2763">
        <v>4.7399490000000002</v>
      </c>
    </row>
    <row r="2764" spans="1:9" x14ac:dyDescent="0.25">
      <c r="A2764">
        <v>2763</v>
      </c>
      <c r="B2764">
        <v>118.399237</v>
      </c>
      <c r="C2764">
        <v>5.2337249999999997</v>
      </c>
      <c r="F2764">
        <v>128.880717</v>
      </c>
      <c r="G2764">
        <v>4.7399490000000002</v>
      </c>
    </row>
    <row r="2765" spans="1:9" x14ac:dyDescent="0.25">
      <c r="A2765">
        <v>2764</v>
      </c>
      <c r="B2765">
        <v>118.399237</v>
      </c>
      <c r="C2765">
        <v>5.2337249999999997</v>
      </c>
      <c r="D2765">
        <v>110.97224700000001</v>
      </c>
      <c r="E2765">
        <v>7.9755609999999999</v>
      </c>
      <c r="F2765">
        <v>128.880717</v>
      </c>
      <c r="G2765">
        <v>4.7399490000000002</v>
      </c>
    </row>
    <row r="2766" spans="1:9" x14ac:dyDescent="0.25">
      <c r="A2766">
        <v>2765</v>
      </c>
      <c r="B2766">
        <v>118.399237</v>
      </c>
      <c r="C2766">
        <v>5.2337249999999997</v>
      </c>
      <c r="D2766">
        <v>110.98306500000001</v>
      </c>
      <c r="E2766">
        <v>7.9492859999999999</v>
      </c>
      <c r="F2766">
        <v>128.880717</v>
      </c>
      <c r="G2766">
        <v>4.7399490000000002</v>
      </c>
    </row>
    <row r="2767" spans="1:9" x14ac:dyDescent="0.25">
      <c r="A2767">
        <v>2766</v>
      </c>
      <c r="B2767">
        <v>118.399237</v>
      </c>
      <c r="C2767">
        <v>5.2337249999999997</v>
      </c>
      <c r="D2767">
        <v>110.98306500000001</v>
      </c>
      <c r="E2767">
        <v>7.9492859999999999</v>
      </c>
      <c r="F2767">
        <v>128.880717</v>
      </c>
      <c r="G2767">
        <v>4.7399490000000002</v>
      </c>
    </row>
    <row r="2768" spans="1:9" x14ac:dyDescent="0.25">
      <c r="A2768">
        <v>2767</v>
      </c>
      <c r="B2768">
        <v>118.42586800000001</v>
      </c>
      <c r="C2768">
        <v>5.3244899999999999</v>
      </c>
      <c r="D2768">
        <v>110.98306500000001</v>
      </c>
      <c r="E2768">
        <v>7.9492859999999999</v>
      </c>
      <c r="F2768">
        <v>128.880717</v>
      </c>
      <c r="G2768">
        <v>4.7399490000000002</v>
      </c>
    </row>
    <row r="2769" spans="1:15" x14ac:dyDescent="0.25">
      <c r="A2769">
        <v>2768</v>
      </c>
      <c r="B2769">
        <v>118.42586800000001</v>
      </c>
      <c r="C2769">
        <v>5.3244899999999999</v>
      </c>
      <c r="D2769">
        <v>110.98306500000001</v>
      </c>
      <c r="E2769">
        <v>7.9492859999999999</v>
      </c>
      <c r="F2769">
        <v>128.880717</v>
      </c>
      <c r="G2769">
        <v>4.7399490000000002</v>
      </c>
    </row>
    <row r="2770" spans="1:15" x14ac:dyDescent="0.25">
      <c r="A2770">
        <v>2769</v>
      </c>
      <c r="D2770">
        <v>110.98306500000001</v>
      </c>
      <c r="E2770">
        <v>7.9492859999999999</v>
      </c>
      <c r="F2770">
        <v>128.880717</v>
      </c>
      <c r="G2770">
        <v>4.7399490000000002</v>
      </c>
    </row>
    <row r="2771" spans="1:15" x14ac:dyDescent="0.25">
      <c r="A2771">
        <v>2770</v>
      </c>
      <c r="D2771">
        <v>110.98306500000001</v>
      </c>
      <c r="E2771">
        <v>7.9492859999999999</v>
      </c>
      <c r="F2771">
        <v>128.880717</v>
      </c>
      <c r="G2771">
        <v>4.7399490000000002</v>
      </c>
    </row>
    <row r="2772" spans="1:15" x14ac:dyDescent="0.25">
      <c r="A2772">
        <v>2771</v>
      </c>
      <c r="D2772">
        <v>110.98306500000001</v>
      </c>
      <c r="E2772">
        <v>7.9492859999999999</v>
      </c>
      <c r="F2772">
        <v>128.880717</v>
      </c>
      <c r="G2772">
        <v>4.7399490000000002</v>
      </c>
    </row>
    <row r="2773" spans="1:15" x14ac:dyDescent="0.25">
      <c r="A2773">
        <v>2772</v>
      </c>
      <c r="D2773">
        <v>110.98306500000001</v>
      </c>
      <c r="E2773">
        <v>7.9492859999999999</v>
      </c>
      <c r="F2773">
        <v>128.880717</v>
      </c>
      <c r="G2773">
        <v>4.7399490000000002</v>
      </c>
    </row>
    <row r="2774" spans="1:15" x14ac:dyDescent="0.25">
      <c r="A2774">
        <v>2773</v>
      </c>
      <c r="D2774">
        <v>110.98306500000001</v>
      </c>
      <c r="E2774">
        <v>7.9492859999999999</v>
      </c>
      <c r="F2774">
        <v>128.95449300000001</v>
      </c>
      <c r="G2774">
        <v>4.946428</v>
      </c>
    </row>
    <row r="2775" spans="1:15" x14ac:dyDescent="0.25">
      <c r="A2775">
        <v>2774</v>
      </c>
      <c r="D2775">
        <v>110.98306500000001</v>
      </c>
      <c r="E2775">
        <v>7.9492859999999999</v>
      </c>
    </row>
    <row r="2776" spans="1:15" x14ac:dyDescent="0.25">
      <c r="A2776">
        <v>2775</v>
      </c>
      <c r="D2776">
        <v>110.98306500000001</v>
      </c>
      <c r="E2776">
        <v>7.9492859999999999</v>
      </c>
    </row>
    <row r="2777" spans="1:15" x14ac:dyDescent="0.25">
      <c r="A2777">
        <v>2776</v>
      </c>
      <c r="D2777">
        <v>110.98306500000001</v>
      </c>
      <c r="E2777">
        <v>7.9492859999999999</v>
      </c>
    </row>
    <row r="2778" spans="1:15" x14ac:dyDescent="0.25">
      <c r="A2778">
        <v>2777</v>
      </c>
      <c r="D2778">
        <v>110.98306500000001</v>
      </c>
      <c r="E2778">
        <v>7.9492859999999999</v>
      </c>
    </row>
    <row r="2779" spans="1:15" x14ac:dyDescent="0.25">
      <c r="A2779">
        <v>2778</v>
      </c>
      <c r="D2779">
        <v>110.98306500000001</v>
      </c>
      <c r="E2779">
        <v>7.9492859999999999</v>
      </c>
    </row>
    <row r="2780" spans="1:15" x14ac:dyDescent="0.25">
      <c r="A2780">
        <v>2779</v>
      </c>
      <c r="D2780">
        <v>110.98306500000001</v>
      </c>
      <c r="E2780">
        <v>7.9492859999999999</v>
      </c>
      <c r="N2780">
        <v>118.93857400000002</v>
      </c>
      <c r="O2780">
        <v>9.6079589999999993</v>
      </c>
    </row>
    <row r="2781" spans="1:15" x14ac:dyDescent="0.25">
      <c r="A2781">
        <v>2780</v>
      </c>
      <c r="D2781">
        <v>110.98306500000001</v>
      </c>
      <c r="E2781">
        <v>7.9492859999999999</v>
      </c>
      <c r="N2781">
        <v>118.99255200000002</v>
      </c>
      <c r="O2781">
        <v>9.5786739999999995</v>
      </c>
    </row>
    <row r="2782" spans="1:15" x14ac:dyDescent="0.25">
      <c r="A2782">
        <v>2781</v>
      </c>
      <c r="B2782">
        <v>102.41337100000001</v>
      </c>
      <c r="C2782">
        <v>6.8280620000000001</v>
      </c>
      <c r="D2782">
        <v>110.98306500000001</v>
      </c>
      <c r="E2782">
        <v>7.9492859999999999</v>
      </c>
      <c r="N2782">
        <v>118.99255200000002</v>
      </c>
      <c r="O2782">
        <v>9.5786739999999995</v>
      </c>
    </row>
    <row r="2783" spans="1:15" x14ac:dyDescent="0.25">
      <c r="A2783">
        <v>2782</v>
      </c>
      <c r="B2783">
        <v>102.380358</v>
      </c>
      <c r="C2783">
        <v>6.8136739999999998</v>
      </c>
      <c r="D2783">
        <v>110.98306500000001</v>
      </c>
      <c r="E2783">
        <v>7.9492859999999999</v>
      </c>
      <c r="N2783">
        <v>118.99255200000002</v>
      </c>
      <c r="O2783">
        <v>9.5786739999999995</v>
      </c>
    </row>
    <row r="2784" spans="1:15" x14ac:dyDescent="0.25">
      <c r="A2784">
        <v>2783</v>
      </c>
      <c r="B2784">
        <v>102.380358</v>
      </c>
      <c r="C2784">
        <v>6.8136739999999998</v>
      </c>
      <c r="D2784">
        <v>110.97224700000001</v>
      </c>
      <c r="E2784">
        <v>7.9755609999999999</v>
      </c>
      <c r="N2784">
        <v>118.99255200000002</v>
      </c>
      <c r="O2784">
        <v>9.5786739999999995</v>
      </c>
    </row>
    <row r="2785" spans="1:15" x14ac:dyDescent="0.25">
      <c r="A2785">
        <v>2784</v>
      </c>
      <c r="B2785">
        <v>102.380358</v>
      </c>
      <c r="C2785">
        <v>6.8136739999999998</v>
      </c>
      <c r="N2785">
        <v>118.99255200000002</v>
      </c>
      <c r="O2785">
        <v>9.5786739999999995</v>
      </c>
    </row>
    <row r="2786" spans="1:15" x14ac:dyDescent="0.25">
      <c r="A2786">
        <v>2785</v>
      </c>
      <c r="B2786">
        <v>102.380358</v>
      </c>
      <c r="C2786">
        <v>6.8136739999999998</v>
      </c>
      <c r="N2786">
        <v>118.99255200000002</v>
      </c>
      <c r="O2786">
        <v>9.5786739999999995</v>
      </c>
    </row>
    <row r="2787" spans="1:15" x14ac:dyDescent="0.25">
      <c r="A2787">
        <v>2786</v>
      </c>
      <c r="B2787">
        <v>102.380358</v>
      </c>
      <c r="C2787">
        <v>6.8136739999999998</v>
      </c>
      <c r="F2787">
        <v>115.31684000000001</v>
      </c>
      <c r="G2787">
        <v>5.8813269999999997</v>
      </c>
      <c r="N2787">
        <v>118.99255200000002</v>
      </c>
      <c r="O2787">
        <v>9.5786739999999995</v>
      </c>
    </row>
    <row r="2788" spans="1:15" x14ac:dyDescent="0.25">
      <c r="A2788">
        <v>2787</v>
      </c>
      <c r="B2788">
        <v>102.380358</v>
      </c>
      <c r="C2788">
        <v>6.8136739999999998</v>
      </c>
      <c r="F2788">
        <v>115.23499900000002</v>
      </c>
      <c r="G2788">
        <v>5.6780609999999996</v>
      </c>
      <c r="N2788">
        <v>118.99255200000002</v>
      </c>
      <c r="O2788">
        <v>9.5786739999999995</v>
      </c>
    </row>
    <row r="2789" spans="1:15" x14ac:dyDescent="0.25">
      <c r="A2789">
        <v>2788</v>
      </c>
      <c r="B2789">
        <v>102.380358</v>
      </c>
      <c r="C2789">
        <v>6.8136739999999998</v>
      </c>
      <c r="F2789">
        <v>115.23499900000002</v>
      </c>
      <c r="G2789">
        <v>5.6780609999999996</v>
      </c>
      <c r="N2789">
        <v>118.99255200000002</v>
      </c>
      <c r="O2789">
        <v>9.5786739999999995</v>
      </c>
    </row>
    <row r="2790" spans="1:15" x14ac:dyDescent="0.25">
      <c r="A2790">
        <v>2789</v>
      </c>
      <c r="B2790">
        <v>102.380358</v>
      </c>
      <c r="C2790">
        <v>6.8136739999999998</v>
      </c>
      <c r="F2790">
        <v>115.23499900000002</v>
      </c>
      <c r="G2790">
        <v>5.6780609999999996</v>
      </c>
      <c r="N2790">
        <v>118.99255200000002</v>
      </c>
      <c r="O2790">
        <v>9.5786739999999995</v>
      </c>
    </row>
    <row r="2791" spans="1:15" x14ac:dyDescent="0.25">
      <c r="A2791">
        <v>2790</v>
      </c>
      <c r="B2791">
        <v>102.380358</v>
      </c>
      <c r="C2791">
        <v>6.8136739999999998</v>
      </c>
      <c r="F2791">
        <v>115.23499900000002</v>
      </c>
      <c r="G2791">
        <v>5.6780609999999996</v>
      </c>
      <c r="N2791">
        <v>118.99255200000002</v>
      </c>
      <c r="O2791">
        <v>9.5786739999999995</v>
      </c>
    </row>
    <row r="2792" spans="1:15" x14ac:dyDescent="0.25">
      <c r="A2792">
        <v>2791</v>
      </c>
      <c r="B2792">
        <v>102.380358</v>
      </c>
      <c r="C2792">
        <v>6.8136739999999998</v>
      </c>
      <c r="F2792">
        <v>115.23499900000002</v>
      </c>
      <c r="G2792">
        <v>5.6780609999999996</v>
      </c>
      <c r="N2792">
        <v>118.99255200000002</v>
      </c>
      <c r="O2792">
        <v>9.5786739999999995</v>
      </c>
    </row>
    <row r="2793" spans="1:15" x14ac:dyDescent="0.25">
      <c r="A2793">
        <v>2792</v>
      </c>
      <c r="B2793">
        <v>102.380358</v>
      </c>
      <c r="C2793">
        <v>6.8136739999999998</v>
      </c>
      <c r="F2793">
        <v>115.23499900000002</v>
      </c>
      <c r="G2793">
        <v>5.6780609999999996</v>
      </c>
      <c r="N2793">
        <v>118.99255200000002</v>
      </c>
      <c r="O2793">
        <v>9.5786739999999995</v>
      </c>
    </row>
    <row r="2794" spans="1:15" x14ac:dyDescent="0.25">
      <c r="A2794">
        <v>2793</v>
      </c>
      <c r="B2794">
        <v>102.380358</v>
      </c>
      <c r="C2794">
        <v>6.8136739999999998</v>
      </c>
      <c r="F2794">
        <v>115.23499900000002</v>
      </c>
      <c r="G2794">
        <v>5.6780609999999996</v>
      </c>
      <c r="N2794">
        <v>118.99255200000002</v>
      </c>
      <c r="O2794">
        <v>9.5786739999999995</v>
      </c>
    </row>
    <row r="2795" spans="1:15" x14ac:dyDescent="0.25">
      <c r="A2795">
        <v>2794</v>
      </c>
      <c r="B2795">
        <v>102.380358</v>
      </c>
      <c r="C2795">
        <v>6.8136739999999998</v>
      </c>
      <c r="F2795">
        <v>115.23499900000002</v>
      </c>
      <c r="G2795">
        <v>5.6780609999999996</v>
      </c>
      <c r="N2795">
        <v>118.93857400000002</v>
      </c>
      <c r="O2795">
        <v>9.6079589999999993</v>
      </c>
    </row>
    <row r="2796" spans="1:15" x14ac:dyDescent="0.25">
      <c r="A2796">
        <v>2795</v>
      </c>
      <c r="B2796">
        <v>102.380358</v>
      </c>
      <c r="C2796">
        <v>6.8136739999999998</v>
      </c>
      <c r="F2796">
        <v>115.23499900000002</v>
      </c>
      <c r="G2796">
        <v>5.6780609999999996</v>
      </c>
      <c r="N2796">
        <v>118.93857400000002</v>
      </c>
      <c r="O2796">
        <v>9.6079589999999993</v>
      </c>
    </row>
    <row r="2797" spans="1:15" x14ac:dyDescent="0.25">
      <c r="A2797">
        <v>2796</v>
      </c>
      <c r="B2797">
        <v>102.380358</v>
      </c>
      <c r="C2797">
        <v>6.8136739999999998</v>
      </c>
      <c r="F2797">
        <v>115.23499900000002</v>
      </c>
      <c r="G2797">
        <v>5.6780609999999996</v>
      </c>
    </row>
    <row r="2798" spans="1:15" x14ac:dyDescent="0.25">
      <c r="A2798">
        <v>2797</v>
      </c>
      <c r="B2798">
        <v>102.380358</v>
      </c>
      <c r="C2798">
        <v>6.8136739999999998</v>
      </c>
      <c r="D2798">
        <v>96.593625000000003</v>
      </c>
      <c r="E2798">
        <v>9.8029080000000004</v>
      </c>
      <c r="F2798">
        <v>115.23499900000002</v>
      </c>
      <c r="G2798">
        <v>5.6780609999999996</v>
      </c>
    </row>
    <row r="2799" spans="1:15" x14ac:dyDescent="0.25">
      <c r="A2799">
        <v>2798</v>
      </c>
      <c r="B2799">
        <v>102.380358</v>
      </c>
      <c r="C2799">
        <v>6.8136739999999998</v>
      </c>
      <c r="D2799">
        <v>96.546278999999998</v>
      </c>
      <c r="E2799">
        <v>9.7761739999999993</v>
      </c>
      <c r="F2799">
        <v>115.23499900000002</v>
      </c>
      <c r="G2799">
        <v>5.6780609999999996</v>
      </c>
    </row>
    <row r="2800" spans="1:15" x14ac:dyDescent="0.25">
      <c r="A2800">
        <v>2799</v>
      </c>
      <c r="B2800">
        <v>102.380358</v>
      </c>
      <c r="C2800">
        <v>6.8136739999999998</v>
      </c>
      <c r="D2800">
        <v>96.546278999999998</v>
      </c>
      <c r="E2800">
        <v>9.7761739999999993</v>
      </c>
      <c r="F2800">
        <v>115.23499900000002</v>
      </c>
      <c r="G2800">
        <v>5.6780609999999996</v>
      </c>
    </row>
    <row r="2801" spans="1:9" x14ac:dyDescent="0.25">
      <c r="A2801">
        <v>2800</v>
      </c>
      <c r="B2801">
        <v>102.380358</v>
      </c>
      <c r="C2801">
        <v>6.8136739999999998</v>
      </c>
      <c r="D2801">
        <v>96.546278999999998</v>
      </c>
      <c r="E2801">
        <v>9.7761739999999993</v>
      </c>
      <c r="F2801">
        <v>115.23499900000002</v>
      </c>
      <c r="G2801">
        <v>5.6780609999999996</v>
      </c>
    </row>
    <row r="2802" spans="1:9" x14ac:dyDescent="0.25">
      <c r="A2802">
        <v>2801</v>
      </c>
      <c r="B2802">
        <v>102.380358</v>
      </c>
      <c r="C2802">
        <v>6.8136739999999998</v>
      </c>
      <c r="D2802">
        <v>96.546278999999998</v>
      </c>
      <c r="E2802">
        <v>9.7761739999999993</v>
      </c>
      <c r="F2802">
        <v>115.23499900000002</v>
      </c>
      <c r="G2802">
        <v>5.6780609999999996</v>
      </c>
    </row>
    <row r="2803" spans="1:9" x14ac:dyDescent="0.25">
      <c r="A2803">
        <v>2802</v>
      </c>
      <c r="B2803">
        <v>102.380358</v>
      </c>
      <c r="C2803">
        <v>6.8136739999999998</v>
      </c>
      <c r="D2803">
        <v>96.546278999999998</v>
      </c>
      <c r="E2803">
        <v>9.7761739999999993</v>
      </c>
      <c r="F2803">
        <v>115.23499900000002</v>
      </c>
      <c r="G2803">
        <v>5.6780609999999996</v>
      </c>
    </row>
    <row r="2804" spans="1:9" x14ac:dyDescent="0.25">
      <c r="A2804">
        <v>2803</v>
      </c>
      <c r="B2804">
        <v>102.41337100000001</v>
      </c>
      <c r="C2804">
        <v>6.8280620000000001</v>
      </c>
      <c r="D2804">
        <v>96.546278999999998</v>
      </c>
      <c r="E2804">
        <v>9.7761739999999993</v>
      </c>
      <c r="F2804">
        <v>115.23499900000002</v>
      </c>
      <c r="G2804">
        <v>5.6780609999999996</v>
      </c>
    </row>
    <row r="2805" spans="1:9" x14ac:dyDescent="0.25">
      <c r="A2805">
        <v>2804</v>
      </c>
      <c r="D2805">
        <v>96.546278999999998</v>
      </c>
      <c r="E2805">
        <v>9.7761739999999993</v>
      </c>
      <c r="F2805">
        <v>115.23499900000002</v>
      </c>
      <c r="G2805">
        <v>5.6780609999999996</v>
      </c>
    </row>
    <row r="2806" spans="1:9" x14ac:dyDescent="0.25">
      <c r="A2806">
        <v>2805</v>
      </c>
      <c r="D2806">
        <v>96.546278999999998</v>
      </c>
      <c r="E2806">
        <v>9.7761739999999993</v>
      </c>
      <c r="F2806">
        <v>115.23499900000002</v>
      </c>
      <c r="G2806">
        <v>5.6780609999999996</v>
      </c>
    </row>
    <row r="2807" spans="1:9" x14ac:dyDescent="0.25">
      <c r="A2807">
        <v>2806</v>
      </c>
      <c r="D2807">
        <v>96.546278999999998</v>
      </c>
      <c r="E2807">
        <v>9.7761739999999993</v>
      </c>
      <c r="F2807">
        <v>115.23499900000002</v>
      </c>
      <c r="G2807">
        <v>5.6780609999999996</v>
      </c>
    </row>
    <row r="2808" spans="1:9" x14ac:dyDescent="0.25">
      <c r="A2808">
        <v>2807</v>
      </c>
      <c r="D2808">
        <v>96.546278999999998</v>
      </c>
      <c r="E2808">
        <v>9.7761739999999993</v>
      </c>
      <c r="F2808">
        <v>115.23499900000002</v>
      </c>
      <c r="G2808">
        <v>5.6780609999999996</v>
      </c>
    </row>
    <row r="2809" spans="1:9" x14ac:dyDescent="0.25">
      <c r="A2809">
        <v>2808</v>
      </c>
      <c r="D2809">
        <v>96.546278999999998</v>
      </c>
      <c r="E2809">
        <v>9.7761739999999993</v>
      </c>
      <c r="F2809">
        <v>115.31684000000001</v>
      </c>
      <c r="G2809">
        <v>5.8813269999999997</v>
      </c>
      <c r="H2809">
        <v>105.60433800000001</v>
      </c>
      <c r="I2809">
        <v>9.8453569999999999</v>
      </c>
    </row>
    <row r="2810" spans="1:9" x14ac:dyDescent="0.25">
      <c r="A2810">
        <v>2809</v>
      </c>
      <c r="D2810">
        <v>96.546278999999998</v>
      </c>
      <c r="E2810">
        <v>9.7761739999999993</v>
      </c>
      <c r="F2810">
        <v>115.31684000000001</v>
      </c>
      <c r="G2810">
        <v>5.8813269999999997</v>
      </c>
      <c r="H2810">
        <v>105.49510400000001</v>
      </c>
      <c r="I2810">
        <v>9.9736740000000008</v>
      </c>
    </row>
    <row r="2811" spans="1:9" x14ac:dyDescent="0.25">
      <c r="A2811">
        <v>2810</v>
      </c>
      <c r="D2811">
        <v>96.546278999999998</v>
      </c>
      <c r="E2811">
        <v>9.7761739999999993</v>
      </c>
      <c r="F2811">
        <v>115.31684000000001</v>
      </c>
      <c r="G2811">
        <v>5.8813269999999997</v>
      </c>
      <c r="H2811">
        <v>105.49510400000001</v>
      </c>
      <c r="I2811">
        <v>9.9736740000000008</v>
      </c>
    </row>
    <row r="2812" spans="1:9" x14ac:dyDescent="0.25">
      <c r="A2812">
        <v>2811</v>
      </c>
      <c r="D2812">
        <v>96.546278999999998</v>
      </c>
      <c r="E2812">
        <v>9.7761739999999993</v>
      </c>
      <c r="F2812">
        <v>115.31684000000001</v>
      </c>
      <c r="G2812">
        <v>5.8813269999999997</v>
      </c>
      <c r="H2812">
        <v>105.49510400000001</v>
      </c>
      <c r="I2812">
        <v>9.9736740000000008</v>
      </c>
    </row>
    <row r="2813" spans="1:9" x14ac:dyDescent="0.25">
      <c r="A2813">
        <v>2812</v>
      </c>
      <c r="D2813">
        <v>96.546278999999998</v>
      </c>
      <c r="E2813">
        <v>9.7761739999999993</v>
      </c>
      <c r="H2813">
        <v>105.49510400000001</v>
      </c>
      <c r="I2813">
        <v>9.9736740000000008</v>
      </c>
    </row>
    <row r="2814" spans="1:9" x14ac:dyDescent="0.25">
      <c r="A2814">
        <v>2813</v>
      </c>
      <c r="D2814">
        <v>96.546278999999998</v>
      </c>
      <c r="E2814">
        <v>9.7761739999999993</v>
      </c>
      <c r="H2814">
        <v>105.49510400000001</v>
      </c>
      <c r="I2814">
        <v>9.9736740000000008</v>
      </c>
    </row>
    <row r="2815" spans="1:9" x14ac:dyDescent="0.25">
      <c r="A2815">
        <v>2814</v>
      </c>
      <c r="D2815">
        <v>96.546278999999998</v>
      </c>
      <c r="E2815">
        <v>9.7761739999999993</v>
      </c>
      <c r="H2815">
        <v>105.49510400000001</v>
      </c>
      <c r="I2815">
        <v>9.9736740000000008</v>
      </c>
    </row>
    <row r="2816" spans="1:9" x14ac:dyDescent="0.25">
      <c r="A2816">
        <v>2815</v>
      </c>
      <c r="B2816">
        <v>88.876839000000004</v>
      </c>
      <c r="C2816">
        <v>6.8247450000000001</v>
      </c>
      <c r="D2816">
        <v>96.546278999999998</v>
      </c>
      <c r="E2816">
        <v>9.7761739999999993</v>
      </c>
      <c r="H2816">
        <v>105.49510400000001</v>
      </c>
      <c r="I2816">
        <v>9.9736740000000008</v>
      </c>
    </row>
    <row r="2817" spans="1:9" x14ac:dyDescent="0.25">
      <c r="A2817">
        <v>2816</v>
      </c>
      <c r="B2817">
        <v>88.882960000000011</v>
      </c>
      <c r="C2817">
        <v>6.7643370000000003</v>
      </c>
      <c r="D2817">
        <v>96.546278999999998</v>
      </c>
      <c r="E2817">
        <v>9.7761739999999993</v>
      </c>
      <c r="H2817">
        <v>105.49510400000001</v>
      </c>
      <c r="I2817">
        <v>9.9736740000000008</v>
      </c>
    </row>
    <row r="2818" spans="1:9" x14ac:dyDescent="0.25">
      <c r="A2818">
        <v>2817</v>
      </c>
      <c r="B2818">
        <v>88.882960000000011</v>
      </c>
      <c r="C2818">
        <v>6.7643370000000003</v>
      </c>
      <c r="D2818">
        <v>96.546278999999998</v>
      </c>
      <c r="E2818">
        <v>9.7761739999999993</v>
      </c>
      <c r="H2818">
        <v>105.49510400000001</v>
      </c>
      <c r="I2818">
        <v>9.9736740000000008</v>
      </c>
    </row>
    <row r="2819" spans="1:9" x14ac:dyDescent="0.25">
      <c r="A2819">
        <v>2818</v>
      </c>
      <c r="B2819">
        <v>88.882960000000011</v>
      </c>
      <c r="C2819">
        <v>6.7643370000000003</v>
      </c>
      <c r="D2819">
        <v>96.593625000000003</v>
      </c>
      <c r="E2819">
        <v>9.8029080000000004</v>
      </c>
      <c r="H2819">
        <v>105.49510400000001</v>
      </c>
      <c r="I2819">
        <v>9.9736740000000008</v>
      </c>
    </row>
    <row r="2820" spans="1:9" x14ac:dyDescent="0.25">
      <c r="A2820">
        <v>2819</v>
      </c>
      <c r="B2820">
        <v>88.882960000000011</v>
      </c>
      <c r="C2820">
        <v>6.7643370000000003</v>
      </c>
      <c r="H2820">
        <v>105.49510400000001</v>
      </c>
      <c r="I2820">
        <v>9.9736740000000008</v>
      </c>
    </row>
    <row r="2821" spans="1:9" x14ac:dyDescent="0.25">
      <c r="A2821">
        <v>2820</v>
      </c>
      <c r="B2821">
        <v>88.882960000000011</v>
      </c>
      <c r="C2821">
        <v>6.7643370000000003</v>
      </c>
      <c r="H2821">
        <v>105.49510400000001</v>
      </c>
      <c r="I2821">
        <v>9.9736740000000008</v>
      </c>
    </row>
    <row r="2822" spans="1:9" x14ac:dyDescent="0.25">
      <c r="A2822">
        <v>2821</v>
      </c>
      <c r="B2822">
        <v>88.882960000000011</v>
      </c>
      <c r="C2822">
        <v>6.7643370000000003</v>
      </c>
      <c r="H2822">
        <v>105.49510400000001</v>
      </c>
      <c r="I2822">
        <v>9.9736740000000008</v>
      </c>
    </row>
    <row r="2823" spans="1:9" x14ac:dyDescent="0.25">
      <c r="A2823">
        <v>2822</v>
      </c>
      <c r="B2823">
        <v>88.882960000000011</v>
      </c>
      <c r="C2823">
        <v>6.7643370000000003</v>
      </c>
      <c r="H2823">
        <v>105.49510400000001</v>
      </c>
      <c r="I2823">
        <v>9.9736740000000008</v>
      </c>
    </row>
    <row r="2824" spans="1:9" x14ac:dyDescent="0.25">
      <c r="A2824">
        <v>2823</v>
      </c>
      <c r="B2824">
        <v>88.882960000000011</v>
      </c>
      <c r="C2824">
        <v>6.7643370000000003</v>
      </c>
      <c r="H2824">
        <v>105.49510400000001</v>
      </c>
      <c r="I2824">
        <v>9.9736740000000008</v>
      </c>
    </row>
    <row r="2825" spans="1:9" x14ac:dyDescent="0.25">
      <c r="A2825">
        <v>2824</v>
      </c>
      <c r="B2825">
        <v>88.882960000000011</v>
      </c>
      <c r="C2825">
        <v>6.7643370000000003</v>
      </c>
      <c r="H2825">
        <v>105.49510400000001</v>
      </c>
      <c r="I2825">
        <v>9.9736740000000008</v>
      </c>
    </row>
    <row r="2826" spans="1:9" x14ac:dyDescent="0.25">
      <c r="A2826">
        <v>2825</v>
      </c>
      <c r="B2826">
        <v>88.882960000000011</v>
      </c>
      <c r="C2826">
        <v>6.7643370000000003</v>
      </c>
      <c r="H2826">
        <v>105.49510400000001</v>
      </c>
      <c r="I2826">
        <v>9.9736740000000008</v>
      </c>
    </row>
    <row r="2827" spans="1:9" x14ac:dyDescent="0.25">
      <c r="A2827">
        <v>2826</v>
      </c>
      <c r="B2827">
        <v>88.882960000000011</v>
      </c>
      <c r="C2827">
        <v>6.7643370000000003</v>
      </c>
      <c r="H2827">
        <v>105.49510400000001</v>
      </c>
      <c r="I2827">
        <v>9.9736740000000008</v>
      </c>
    </row>
    <row r="2828" spans="1:9" x14ac:dyDescent="0.25">
      <c r="A2828">
        <v>2827</v>
      </c>
      <c r="B2828">
        <v>88.882960000000011</v>
      </c>
      <c r="C2828">
        <v>6.7643370000000003</v>
      </c>
      <c r="F2828">
        <v>97.360665000000012</v>
      </c>
      <c r="G2828">
        <v>5.8518369999999997</v>
      </c>
      <c r="H2828">
        <v>105.49510400000001</v>
      </c>
      <c r="I2828">
        <v>9.9736740000000008</v>
      </c>
    </row>
    <row r="2829" spans="1:9" x14ac:dyDescent="0.25">
      <c r="A2829">
        <v>2828</v>
      </c>
      <c r="B2829">
        <v>88.882960000000011</v>
      </c>
      <c r="C2829">
        <v>6.7643370000000003</v>
      </c>
      <c r="F2829">
        <v>97.337350000000015</v>
      </c>
      <c r="G2829">
        <v>5.727449</v>
      </c>
      <c r="H2829">
        <v>105.49510400000001</v>
      </c>
      <c r="I2829">
        <v>9.9736740000000008</v>
      </c>
    </row>
    <row r="2830" spans="1:9" x14ac:dyDescent="0.25">
      <c r="A2830">
        <v>2829</v>
      </c>
      <c r="B2830">
        <v>88.882960000000011</v>
      </c>
      <c r="C2830">
        <v>6.7643370000000003</v>
      </c>
      <c r="F2830">
        <v>97.337350000000015</v>
      </c>
      <c r="G2830">
        <v>5.727449</v>
      </c>
      <c r="H2830">
        <v>105.49510400000001</v>
      </c>
      <c r="I2830">
        <v>9.9736740000000008</v>
      </c>
    </row>
    <row r="2831" spans="1:9" x14ac:dyDescent="0.25">
      <c r="A2831">
        <v>2830</v>
      </c>
      <c r="B2831">
        <v>88.882960000000011</v>
      </c>
      <c r="C2831">
        <v>6.7643370000000003</v>
      </c>
      <c r="F2831">
        <v>97.337350000000015</v>
      </c>
      <c r="G2831">
        <v>5.727449</v>
      </c>
      <c r="H2831">
        <v>105.60433800000001</v>
      </c>
      <c r="I2831">
        <v>9.8453569999999999</v>
      </c>
    </row>
    <row r="2832" spans="1:9" x14ac:dyDescent="0.25">
      <c r="A2832">
        <v>2831</v>
      </c>
      <c r="B2832">
        <v>88.882960000000011</v>
      </c>
      <c r="C2832">
        <v>6.7643370000000003</v>
      </c>
      <c r="F2832">
        <v>97.337350000000015</v>
      </c>
      <c r="G2832">
        <v>5.727449</v>
      </c>
    </row>
    <row r="2833" spans="1:9" x14ac:dyDescent="0.25">
      <c r="A2833">
        <v>2832</v>
      </c>
      <c r="B2833">
        <v>88.882960000000011</v>
      </c>
      <c r="C2833">
        <v>6.7643370000000003</v>
      </c>
      <c r="D2833">
        <v>81.575307000000009</v>
      </c>
      <c r="E2833">
        <v>8.3206120000000006</v>
      </c>
      <c r="F2833">
        <v>97.337350000000015</v>
      </c>
      <c r="G2833">
        <v>5.727449</v>
      </c>
    </row>
    <row r="2834" spans="1:9" x14ac:dyDescent="0.25">
      <c r="A2834">
        <v>2833</v>
      </c>
      <c r="B2834">
        <v>88.876839000000004</v>
      </c>
      <c r="C2834">
        <v>6.8247450000000001</v>
      </c>
      <c r="D2834">
        <v>81.516226000000003</v>
      </c>
      <c r="E2834">
        <v>8.2949490000000008</v>
      </c>
      <c r="F2834">
        <v>97.337350000000015</v>
      </c>
      <c r="G2834">
        <v>5.727449</v>
      </c>
    </row>
    <row r="2835" spans="1:9" x14ac:dyDescent="0.25">
      <c r="A2835">
        <v>2834</v>
      </c>
      <c r="B2835">
        <v>88.876839000000004</v>
      </c>
      <c r="C2835">
        <v>6.8247450000000001</v>
      </c>
      <c r="D2835">
        <v>81.516226000000003</v>
      </c>
      <c r="E2835">
        <v>8.2949490000000008</v>
      </c>
      <c r="F2835">
        <v>97.337350000000015</v>
      </c>
      <c r="G2835">
        <v>5.727449</v>
      </c>
    </row>
    <row r="2836" spans="1:9" x14ac:dyDescent="0.25">
      <c r="A2836">
        <v>2835</v>
      </c>
      <c r="D2836">
        <v>81.516226000000003</v>
      </c>
      <c r="E2836">
        <v>8.2949490000000008</v>
      </c>
      <c r="F2836">
        <v>97.337350000000015</v>
      </c>
      <c r="G2836">
        <v>5.727449</v>
      </c>
    </row>
    <row r="2837" spans="1:9" x14ac:dyDescent="0.25">
      <c r="A2837">
        <v>2836</v>
      </c>
      <c r="D2837">
        <v>81.516226000000003</v>
      </c>
      <c r="E2837">
        <v>8.2949490000000008</v>
      </c>
      <c r="F2837">
        <v>97.337350000000015</v>
      </c>
      <c r="G2837">
        <v>5.727449</v>
      </c>
    </row>
    <row r="2838" spans="1:9" x14ac:dyDescent="0.25">
      <c r="A2838">
        <v>2837</v>
      </c>
      <c r="D2838">
        <v>81.516226000000003</v>
      </c>
      <c r="E2838">
        <v>8.2949490000000008</v>
      </c>
      <c r="F2838">
        <v>97.337350000000015</v>
      </c>
      <c r="G2838">
        <v>5.727449</v>
      </c>
    </row>
    <row r="2839" spans="1:9" x14ac:dyDescent="0.25">
      <c r="A2839">
        <v>2838</v>
      </c>
      <c r="D2839">
        <v>81.516226000000003</v>
      </c>
      <c r="E2839">
        <v>8.2949490000000008</v>
      </c>
      <c r="F2839">
        <v>97.337350000000015</v>
      </c>
      <c r="G2839">
        <v>5.727449</v>
      </c>
    </row>
    <row r="2840" spans="1:9" x14ac:dyDescent="0.25">
      <c r="A2840">
        <v>2839</v>
      </c>
      <c r="D2840">
        <v>81.516226000000003</v>
      </c>
      <c r="E2840">
        <v>8.2949490000000008</v>
      </c>
      <c r="F2840">
        <v>97.337350000000015</v>
      </c>
      <c r="G2840">
        <v>5.727449</v>
      </c>
    </row>
    <row r="2841" spans="1:9" x14ac:dyDescent="0.25">
      <c r="A2841">
        <v>2840</v>
      </c>
      <c r="D2841">
        <v>81.516226000000003</v>
      </c>
      <c r="E2841">
        <v>8.2949490000000008</v>
      </c>
      <c r="F2841">
        <v>97.337350000000015</v>
      </c>
      <c r="G2841">
        <v>5.727449</v>
      </c>
    </row>
    <row r="2842" spans="1:9" x14ac:dyDescent="0.25">
      <c r="A2842">
        <v>2841</v>
      </c>
      <c r="D2842">
        <v>81.516226000000003</v>
      </c>
      <c r="E2842">
        <v>8.2949490000000008</v>
      </c>
      <c r="F2842">
        <v>97.337350000000015</v>
      </c>
      <c r="G2842">
        <v>5.727449</v>
      </c>
    </row>
    <row r="2843" spans="1:9" x14ac:dyDescent="0.25">
      <c r="A2843">
        <v>2842</v>
      </c>
      <c r="D2843">
        <v>81.516226000000003</v>
      </c>
      <c r="E2843">
        <v>8.2949490000000008</v>
      </c>
      <c r="F2843">
        <v>97.337350000000015</v>
      </c>
      <c r="G2843">
        <v>5.727449</v>
      </c>
    </row>
    <row r="2844" spans="1:9" x14ac:dyDescent="0.25">
      <c r="A2844">
        <v>2843</v>
      </c>
      <c r="D2844">
        <v>81.516226000000003</v>
      </c>
      <c r="E2844">
        <v>8.2949490000000008</v>
      </c>
      <c r="F2844">
        <v>97.360665000000012</v>
      </c>
      <c r="G2844">
        <v>5.8518369999999997</v>
      </c>
    </row>
    <row r="2845" spans="1:9" x14ac:dyDescent="0.25">
      <c r="A2845">
        <v>2844</v>
      </c>
      <c r="D2845">
        <v>81.516226000000003</v>
      </c>
      <c r="E2845">
        <v>8.2949490000000008</v>
      </c>
      <c r="F2845">
        <v>97.360665000000012</v>
      </c>
      <c r="G2845">
        <v>5.8518369999999997</v>
      </c>
    </row>
    <row r="2846" spans="1:9" x14ac:dyDescent="0.25">
      <c r="A2846">
        <v>2845</v>
      </c>
      <c r="D2846">
        <v>81.516226000000003</v>
      </c>
      <c r="E2846">
        <v>8.2949490000000008</v>
      </c>
      <c r="F2846">
        <v>97.360665000000012</v>
      </c>
      <c r="G2846">
        <v>5.8518369999999997</v>
      </c>
      <c r="H2846">
        <v>87.590512000000004</v>
      </c>
      <c r="I2846">
        <v>9.123113</v>
      </c>
    </row>
    <row r="2847" spans="1:9" x14ac:dyDescent="0.25">
      <c r="A2847">
        <v>2846</v>
      </c>
      <c r="B2847">
        <v>75.492858000000012</v>
      </c>
      <c r="C2847">
        <v>5.5536729999999999</v>
      </c>
      <c r="D2847">
        <v>81.516226000000003</v>
      </c>
      <c r="E2847">
        <v>8.2949490000000008</v>
      </c>
      <c r="F2847">
        <v>97.360665000000012</v>
      </c>
      <c r="G2847">
        <v>5.8518369999999997</v>
      </c>
      <c r="H2847">
        <v>87.49857200000001</v>
      </c>
      <c r="I2847">
        <v>9.0849489999999999</v>
      </c>
    </row>
    <row r="2848" spans="1:9" x14ac:dyDescent="0.25">
      <c r="A2848">
        <v>2847</v>
      </c>
      <c r="B2848">
        <v>75.434950000000001</v>
      </c>
      <c r="C2848">
        <v>5.5793369999999998</v>
      </c>
      <c r="D2848">
        <v>81.516226000000003</v>
      </c>
      <c r="E2848">
        <v>8.2949490000000008</v>
      </c>
      <c r="H2848">
        <v>87.49857200000001</v>
      </c>
      <c r="I2848">
        <v>9.0849489999999999</v>
      </c>
    </row>
    <row r="2849" spans="1:9" x14ac:dyDescent="0.25">
      <c r="A2849">
        <v>2848</v>
      </c>
      <c r="B2849">
        <v>75.434950000000001</v>
      </c>
      <c r="C2849">
        <v>5.5793369999999998</v>
      </c>
      <c r="D2849">
        <v>81.516226000000003</v>
      </c>
      <c r="E2849">
        <v>8.2949490000000008</v>
      </c>
      <c r="H2849">
        <v>87.49857200000001</v>
      </c>
      <c r="I2849">
        <v>9.0849489999999999</v>
      </c>
    </row>
    <row r="2850" spans="1:9" x14ac:dyDescent="0.25">
      <c r="A2850">
        <v>2849</v>
      </c>
      <c r="B2850">
        <v>75.434950000000001</v>
      </c>
      <c r="C2850">
        <v>5.5793369999999998</v>
      </c>
      <c r="D2850">
        <v>81.575307000000009</v>
      </c>
      <c r="E2850">
        <v>8.3206120000000006</v>
      </c>
      <c r="H2850">
        <v>87.49857200000001</v>
      </c>
      <c r="I2850">
        <v>9.0849489999999999</v>
      </c>
    </row>
    <row r="2851" spans="1:9" x14ac:dyDescent="0.25">
      <c r="A2851">
        <v>2850</v>
      </c>
      <c r="B2851">
        <v>75.434950000000001</v>
      </c>
      <c r="C2851">
        <v>5.5793369999999998</v>
      </c>
      <c r="H2851">
        <v>87.49857200000001</v>
      </c>
      <c r="I2851">
        <v>9.0849489999999999</v>
      </c>
    </row>
    <row r="2852" spans="1:9" x14ac:dyDescent="0.25">
      <c r="A2852">
        <v>2851</v>
      </c>
      <c r="B2852">
        <v>75.434950000000001</v>
      </c>
      <c r="C2852">
        <v>5.5793369999999998</v>
      </c>
      <c r="H2852">
        <v>87.49857200000001</v>
      </c>
      <c r="I2852">
        <v>9.0849489999999999</v>
      </c>
    </row>
    <row r="2853" spans="1:9" x14ac:dyDescent="0.25">
      <c r="A2853">
        <v>2852</v>
      </c>
      <c r="B2853">
        <v>75.434950000000001</v>
      </c>
      <c r="C2853">
        <v>5.5793369999999998</v>
      </c>
      <c r="H2853">
        <v>87.49857200000001</v>
      </c>
      <c r="I2853">
        <v>9.0849489999999999</v>
      </c>
    </row>
    <row r="2854" spans="1:9" x14ac:dyDescent="0.25">
      <c r="A2854">
        <v>2853</v>
      </c>
      <c r="B2854">
        <v>75.434950000000001</v>
      </c>
      <c r="C2854">
        <v>5.5793369999999998</v>
      </c>
      <c r="H2854">
        <v>87.49857200000001</v>
      </c>
      <c r="I2854">
        <v>9.0849489999999999</v>
      </c>
    </row>
    <row r="2855" spans="1:9" x14ac:dyDescent="0.25">
      <c r="A2855">
        <v>2854</v>
      </c>
      <c r="B2855">
        <v>75.434950000000001</v>
      </c>
      <c r="C2855">
        <v>5.5793369999999998</v>
      </c>
      <c r="H2855">
        <v>87.49857200000001</v>
      </c>
      <c r="I2855">
        <v>9.0849489999999999</v>
      </c>
    </row>
    <row r="2856" spans="1:9" x14ac:dyDescent="0.25">
      <c r="A2856">
        <v>2855</v>
      </c>
      <c r="B2856">
        <v>75.434950000000001</v>
      </c>
      <c r="C2856">
        <v>5.5793369999999998</v>
      </c>
      <c r="H2856">
        <v>87.49857200000001</v>
      </c>
      <c r="I2856">
        <v>9.0849489999999999</v>
      </c>
    </row>
    <row r="2857" spans="1:9" x14ac:dyDescent="0.25">
      <c r="A2857">
        <v>2856</v>
      </c>
      <c r="B2857">
        <v>75.434950000000001</v>
      </c>
      <c r="C2857">
        <v>5.5793369999999998</v>
      </c>
      <c r="H2857">
        <v>87.49857200000001</v>
      </c>
      <c r="I2857">
        <v>9.0849489999999999</v>
      </c>
    </row>
    <row r="2858" spans="1:9" x14ac:dyDescent="0.25">
      <c r="A2858">
        <v>2857</v>
      </c>
      <c r="B2858">
        <v>75.434950000000001</v>
      </c>
      <c r="C2858">
        <v>5.5793369999999998</v>
      </c>
      <c r="H2858">
        <v>87.49857200000001</v>
      </c>
      <c r="I2858">
        <v>9.0849489999999999</v>
      </c>
    </row>
    <row r="2859" spans="1:9" x14ac:dyDescent="0.25">
      <c r="A2859">
        <v>2858</v>
      </c>
      <c r="B2859">
        <v>75.434950000000001</v>
      </c>
      <c r="C2859">
        <v>5.5793369999999998</v>
      </c>
      <c r="H2859">
        <v>87.49857200000001</v>
      </c>
      <c r="I2859">
        <v>9.0849489999999999</v>
      </c>
    </row>
    <row r="2860" spans="1:9" x14ac:dyDescent="0.25">
      <c r="A2860">
        <v>2859</v>
      </c>
      <c r="B2860">
        <v>75.434950000000001</v>
      </c>
      <c r="C2860">
        <v>5.5793369999999998</v>
      </c>
      <c r="H2860">
        <v>87.49857200000001</v>
      </c>
      <c r="I2860">
        <v>9.0849489999999999</v>
      </c>
    </row>
    <row r="2861" spans="1:9" x14ac:dyDescent="0.25">
      <c r="A2861">
        <v>2860</v>
      </c>
      <c r="B2861">
        <v>75.434950000000001</v>
      </c>
      <c r="C2861">
        <v>5.5793369999999998</v>
      </c>
      <c r="H2861">
        <v>87.49857200000001</v>
      </c>
      <c r="I2861">
        <v>9.0849489999999999</v>
      </c>
    </row>
    <row r="2862" spans="1:9" x14ac:dyDescent="0.25">
      <c r="A2862">
        <v>2861</v>
      </c>
      <c r="B2862">
        <v>75.434950000000001</v>
      </c>
      <c r="C2862">
        <v>5.5793369999999998</v>
      </c>
      <c r="D2862">
        <v>69.822500000000005</v>
      </c>
      <c r="E2862">
        <v>8.2094389999999997</v>
      </c>
      <c r="H2862">
        <v>87.590512000000004</v>
      </c>
      <c r="I2862">
        <v>9.123113</v>
      </c>
    </row>
    <row r="2863" spans="1:9" x14ac:dyDescent="0.25">
      <c r="A2863">
        <v>2862</v>
      </c>
      <c r="B2863">
        <v>75.434950000000001</v>
      </c>
      <c r="C2863">
        <v>5.5793369999999998</v>
      </c>
      <c r="D2863">
        <v>69.798674000000005</v>
      </c>
      <c r="E2863">
        <v>8.1467860000000005</v>
      </c>
      <c r="F2863">
        <v>79.275204000000002</v>
      </c>
      <c r="G2863">
        <v>4.7933669999999999</v>
      </c>
      <c r="H2863">
        <v>87.590512000000004</v>
      </c>
      <c r="I2863">
        <v>9.123113</v>
      </c>
    </row>
    <row r="2864" spans="1:9" x14ac:dyDescent="0.25">
      <c r="A2864">
        <v>2863</v>
      </c>
      <c r="B2864">
        <v>75.492858000000012</v>
      </c>
      <c r="C2864">
        <v>5.5536729999999999</v>
      </c>
      <c r="D2864">
        <v>69.798674000000005</v>
      </c>
      <c r="E2864">
        <v>8.1467860000000005</v>
      </c>
      <c r="F2864">
        <v>79.143062</v>
      </c>
      <c r="G2864">
        <v>4.4931130000000001</v>
      </c>
    </row>
    <row r="2865" spans="1:9" x14ac:dyDescent="0.25">
      <c r="A2865">
        <v>2864</v>
      </c>
      <c r="D2865">
        <v>69.798674000000005</v>
      </c>
      <c r="E2865">
        <v>8.1467860000000005</v>
      </c>
      <c r="F2865">
        <v>79.143062</v>
      </c>
      <c r="G2865">
        <v>4.4931130000000001</v>
      </c>
    </row>
    <row r="2866" spans="1:9" x14ac:dyDescent="0.25">
      <c r="A2866">
        <v>2865</v>
      </c>
      <c r="D2866">
        <v>69.798674000000005</v>
      </c>
      <c r="E2866">
        <v>8.1467860000000005</v>
      </c>
      <c r="F2866">
        <v>79.143062</v>
      </c>
      <c r="G2866">
        <v>4.4931130000000001</v>
      </c>
    </row>
    <row r="2867" spans="1:9" x14ac:dyDescent="0.25">
      <c r="A2867">
        <v>2866</v>
      </c>
      <c r="D2867">
        <v>69.798674000000005</v>
      </c>
      <c r="E2867">
        <v>8.1467860000000005</v>
      </c>
      <c r="F2867">
        <v>79.143062</v>
      </c>
      <c r="G2867">
        <v>4.4931130000000001</v>
      </c>
    </row>
    <row r="2868" spans="1:9" x14ac:dyDescent="0.25">
      <c r="A2868">
        <v>2867</v>
      </c>
      <c r="D2868">
        <v>69.798674000000005</v>
      </c>
      <c r="E2868">
        <v>8.1467860000000005</v>
      </c>
      <c r="F2868">
        <v>79.143062</v>
      </c>
      <c r="G2868">
        <v>4.4931130000000001</v>
      </c>
    </row>
    <row r="2869" spans="1:9" x14ac:dyDescent="0.25">
      <c r="A2869">
        <v>2868</v>
      </c>
      <c r="D2869">
        <v>69.798674000000005</v>
      </c>
      <c r="E2869">
        <v>8.1467860000000005</v>
      </c>
      <c r="F2869">
        <v>79.143062</v>
      </c>
      <c r="G2869">
        <v>4.4931130000000001</v>
      </c>
    </row>
    <row r="2870" spans="1:9" x14ac:dyDescent="0.25">
      <c r="A2870">
        <v>2869</v>
      </c>
      <c r="D2870">
        <v>69.798674000000005</v>
      </c>
      <c r="E2870">
        <v>8.1467860000000005</v>
      </c>
      <c r="F2870">
        <v>79.143062</v>
      </c>
      <c r="G2870">
        <v>4.4931130000000001</v>
      </c>
    </row>
    <row r="2871" spans="1:9" x14ac:dyDescent="0.25">
      <c r="A2871">
        <v>2870</v>
      </c>
      <c r="D2871">
        <v>69.798674000000005</v>
      </c>
      <c r="E2871">
        <v>8.1467860000000005</v>
      </c>
      <c r="F2871">
        <v>79.143062</v>
      </c>
      <c r="G2871">
        <v>4.4931130000000001</v>
      </c>
    </row>
    <row r="2872" spans="1:9" x14ac:dyDescent="0.25">
      <c r="A2872">
        <v>2871</v>
      </c>
      <c r="D2872">
        <v>69.798674000000005</v>
      </c>
      <c r="E2872">
        <v>8.1467860000000005</v>
      </c>
      <c r="F2872">
        <v>79.143062</v>
      </c>
      <c r="G2872">
        <v>4.4931130000000001</v>
      </c>
    </row>
    <row r="2873" spans="1:9" x14ac:dyDescent="0.25">
      <c r="A2873">
        <v>2872</v>
      </c>
      <c r="D2873">
        <v>69.798674000000005</v>
      </c>
      <c r="E2873">
        <v>8.1467860000000005</v>
      </c>
      <c r="F2873">
        <v>79.143062</v>
      </c>
      <c r="G2873">
        <v>4.4931130000000001</v>
      </c>
    </row>
    <row r="2874" spans="1:9" x14ac:dyDescent="0.25">
      <c r="A2874">
        <v>2873</v>
      </c>
      <c r="D2874">
        <v>69.798674000000005</v>
      </c>
      <c r="E2874">
        <v>8.1467860000000005</v>
      </c>
      <c r="F2874">
        <v>79.143062</v>
      </c>
      <c r="G2874">
        <v>4.4931130000000001</v>
      </c>
    </row>
    <row r="2875" spans="1:9" x14ac:dyDescent="0.25">
      <c r="A2875">
        <v>2874</v>
      </c>
      <c r="D2875">
        <v>69.798674000000005</v>
      </c>
      <c r="E2875">
        <v>8.1467860000000005</v>
      </c>
      <c r="F2875">
        <v>79.143062</v>
      </c>
      <c r="G2875">
        <v>4.4931130000000001</v>
      </c>
    </row>
    <row r="2876" spans="1:9" x14ac:dyDescent="0.25">
      <c r="A2876">
        <v>2875</v>
      </c>
      <c r="B2876">
        <v>59.91438200000001</v>
      </c>
      <c r="C2876">
        <v>5.0266169999999999</v>
      </c>
      <c r="D2876">
        <v>69.798674000000005</v>
      </c>
      <c r="E2876">
        <v>8.1467860000000005</v>
      </c>
      <c r="F2876">
        <v>79.143062</v>
      </c>
      <c r="G2876">
        <v>4.4931130000000001</v>
      </c>
    </row>
    <row r="2877" spans="1:9" x14ac:dyDescent="0.25">
      <c r="A2877">
        <v>2876</v>
      </c>
      <c r="B2877">
        <v>59.952506000000007</v>
      </c>
      <c r="C2877">
        <v>4.9859669999999996</v>
      </c>
      <c r="D2877">
        <v>69.798674000000005</v>
      </c>
      <c r="E2877">
        <v>8.1467860000000005</v>
      </c>
      <c r="F2877">
        <v>79.143062</v>
      </c>
      <c r="G2877">
        <v>4.4931130000000001</v>
      </c>
    </row>
    <row r="2878" spans="1:9" x14ac:dyDescent="0.25">
      <c r="A2878">
        <v>2877</v>
      </c>
      <c r="B2878">
        <v>59.952506000000007</v>
      </c>
      <c r="C2878">
        <v>4.9859669999999996</v>
      </c>
      <c r="D2878">
        <v>69.822500000000005</v>
      </c>
      <c r="E2878">
        <v>8.2094389999999997</v>
      </c>
      <c r="F2878">
        <v>79.143062</v>
      </c>
      <c r="G2878">
        <v>4.4931130000000001</v>
      </c>
    </row>
    <row r="2879" spans="1:9" x14ac:dyDescent="0.25">
      <c r="A2879">
        <v>2878</v>
      </c>
      <c r="B2879">
        <v>59.952506000000007</v>
      </c>
      <c r="C2879">
        <v>4.9859669999999996</v>
      </c>
      <c r="D2879">
        <v>69.822500000000005</v>
      </c>
      <c r="E2879">
        <v>8.2094389999999997</v>
      </c>
      <c r="F2879">
        <v>79.275204000000002</v>
      </c>
      <c r="G2879">
        <v>4.7933669999999999</v>
      </c>
      <c r="H2879">
        <v>72.008266000000006</v>
      </c>
      <c r="I2879">
        <v>8.7110719999999997</v>
      </c>
    </row>
    <row r="2880" spans="1:9" x14ac:dyDescent="0.25">
      <c r="A2880">
        <v>2879</v>
      </c>
      <c r="B2880">
        <v>59.952506000000007</v>
      </c>
      <c r="C2880">
        <v>4.9859669999999996</v>
      </c>
      <c r="F2880">
        <v>79.275204000000002</v>
      </c>
      <c r="G2880">
        <v>4.7933669999999999</v>
      </c>
      <c r="H2880">
        <v>71.924643000000003</v>
      </c>
      <c r="I2880">
        <v>8.6899490000000004</v>
      </c>
    </row>
    <row r="2881" spans="1:9" x14ac:dyDescent="0.25">
      <c r="A2881">
        <v>2880</v>
      </c>
      <c r="B2881">
        <v>59.952506000000007</v>
      </c>
      <c r="C2881">
        <v>4.9859669999999996</v>
      </c>
      <c r="H2881">
        <v>71.924643000000003</v>
      </c>
      <c r="I2881">
        <v>8.6899490000000004</v>
      </c>
    </row>
    <row r="2882" spans="1:9" x14ac:dyDescent="0.25">
      <c r="A2882">
        <v>2881</v>
      </c>
      <c r="B2882">
        <v>59.952506000000007</v>
      </c>
      <c r="C2882">
        <v>4.9859669999999996</v>
      </c>
      <c r="H2882">
        <v>71.924643000000003</v>
      </c>
      <c r="I2882">
        <v>8.6899490000000004</v>
      </c>
    </row>
    <row r="2883" spans="1:9" x14ac:dyDescent="0.25">
      <c r="A2883">
        <v>2882</v>
      </c>
      <c r="B2883">
        <v>59.952506000000007</v>
      </c>
      <c r="C2883">
        <v>4.9859669999999996</v>
      </c>
      <c r="H2883">
        <v>71.924643000000003</v>
      </c>
      <c r="I2883">
        <v>8.6899490000000004</v>
      </c>
    </row>
    <row r="2884" spans="1:9" x14ac:dyDescent="0.25">
      <c r="A2884">
        <v>2883</v>
      </c>
      <c r="B2884">
        <v>59.952506000000007</v>
      </c>
      <c r="C2884">
        <v>4.9859669999999996</v>
      </c>
      <c r="H2884">
        <v>71.924643000000003</v>
      </c>
      <c r="I2884">
        <v>8.6899490000000004</v>
      </c>
    </row>
    <row r="2885" spans="1:9" x14ac:dyDescent="0.25">
      <c r="A2885">
        <v>2884</v>
      </c>
      <c r="B2885">
        <v>59.952506000000007</v>
      </c>
      <c r="C2885">
        <v>4.9859669999999996</v>
      </c>
      <c r="H2885">
        <v>71.924643000000003</v>
      </c>
      <c r="I2885">
        <v>8.6899490000000004</v>
      </c>
    </row>
    <row r="2886" spans="1:9" x14ac:dyDescent="0.25">
      <c r="A2886">
        <v>2885</v>
      </c>
      <c r="B2886">
        <v>59.952506000000007</v>
      </c>
      <c r="C2886">
        <v>4.9859669999999996</v>
      </c>
      <c r="H2886">
        <v>71.924643000000003</v>
      </c>
      <c r="I2886">
        <v>8.6899490000000004</v>
      </c>
    </row>
    <row r="2887" spans="1:9" x14ac:dyDescent="0.25">
      <c r="A2887">
        <v>2886</v>
      </c>
      <c r="B2887">
        <v>59.952506000000007</v>
      </c>
      <c r="C2887">
        <v>4.9859669999999996</v>
      </c>
      <c r="H2887">
        <v>71.924643000000003</v>
      </c>
      <c r="I2887">
        <v>8.6899490000000004</v>
      </c>
    </row>
    <row r="2888" spans="1:9" x14ac:dyDescent="0.25">
      <c r="A2888">
        <v>2887</v>
      </c>
      <c r="B2888">
        <v>59.952506000000007</v>
      </c>
      <c r="C2888">
        <v>4.9859669999999996</v>
      </c>
      <c r="H2888">
        <v>71.924643000000003</v>
      </c>
      <c r="I2888">
        <v>8.6899490000000004</v>
      </c>
    </row>
    <row r="2889" spans="1:9" x14ac:dyDescent="0.25">
      <c r="A2889">
        <v>2888</v>
      </c>
      <c r="B2889">
        <v>59.952506000000007</v>
      </c>
      <c r="C2889">
        <v>4.9859669999999996</v>
      </c>
      <c r="H2889">
        <v>71.924643000000003</v>
      </c>
      <c r="I2889">
        <v>8.6899490000000004</v>
      </c>
    </row>
    <row r="2890" spans="1:9" x14ac:dyDescent="0.25">
      <c r="A2890">
        <v>2889</v>
      </c>
      <c r="B2890">
        <v>59.952506000000007</v>
      </c>
      <c r="C2890">
        <v>4.9859669999999996</v>
      </c>
      <c r="H2890">
        <v>71.924643000000003</v>
      </c>
      <c r="I2890">
        <v>8.6899490000000004</v>
      </c>
    </row>
    <row r="2891" spans="1:9" x14ac:dyDescent="0.25">
      <c r="A2891">
        <v>2890</v>
      </c>
      <c r="B2891">
        <v>59.952506000000007</v>
      </c>
      <c r="C2891">
        <v>4.9859669999999996</v>
      </c>
      <c r="H2891">
        <v>71.924643000000003</v>
      </c>
      <c r="I2891">
        <v>8.6899490000000004</v>
      </c>
    </row>
    <row r="2892" spans="1:9" x14ac:dyDescent="0.25">
      <c r="A2892">
        <v>2891</v>
      </c>
      <c r="B2892">
        <v>59.952506000000007</v>
      </c>
      <c r="C2892">
        <v>4.9859669999999996</v>
      </c>
      <c r="H2892">
        <v>71.924643000000003</v>
      </c>
      <c r="I2892">
        <v>8.6899490000000004</v>
      </c>
    </row>
    <row r="2893" spans="1:9" x14ac:dyDescent="0.25">
      <c r="A2893">
        <v>2892</v>
      </c>
      <c r="B2893">
        <v>59.952506000000007</v>
      </c>
      <c r="C2893">
        <v>4.9859669999999996</v>
      </c>
      <c r="D2893">
        <v>50.528976000000007</v>
      </c>
      <c r="E2893">
        <v>8.3381779999999992</v>
      </c>
      <c r="H2893">
        <v>71.924643000000003</v>
      </c>
      <c r="I2893">
        <v>8.6899490000000004</v>
      </c>
    </row>
    <row r="2894" spans="1:9" x14ac:dyDescent="0.25">
      <c r="A2894">
        <v>2893</v>
      </c>
      <c r="B2894">
        <v>59.91438200000001</v>
      </c>
      <c r="C2894">
        <v>5.0266169999999999</v>
      </c>
      <c r="D2894">
        <v>50.566280000000013</v>
      </c>
      <c r="E2894">
        <v>8.3764579999999995</v>
      </c>
      <c r="H2894">
        <v>71.924643000000003</v>
      </c>
      <c r="I2894">
        <v>8.6899490000000004</v>
      </c>
    </row>
    <row r="2895" spans="1:9" x14ac:dyDescent="0.25">
      <c r="A2895">
        <v>2894</v>
      </c>
      <c r="D2895">
        <v>50.566280000000013</v>
      </c>
      <c r="E2895">
        <v>8.3764579999999995</v>
      </c>
      <c r="H2895">
        <v>71.924643000000003</v>
      </c>
      <c r="I2895">
        <v>8.6899490000000004</v>
      </c>
    </row>
    <row r="2896" spans="1:9" x14ac:dyDescent="0.25">
      <c r="A2896">
        <v>2895</v>
      </c>
      <c r="D2896">
        <v>50.566280000000013</v>
      </c>
      <c r="E2896">
        <v>8.3764579999999995</v>
      </c>
      <c r="H2896">
        <v>72.008266000000006</v>
      </c>
      <c r="I2896">
        <v>8.7110719999999997</v>
      </c>
    </row>
    <row r="2897" spans="1:9" x14ac:dyDescent="0.25">
      <c r="A2897">
        <v>2896</v>
      </c>
      <c r="D2897">
        <v>50.566280000000013</v>
      </c>
      <c r="E2897">
        <v>8.3764579999999995</v>
      </c>
      <c r="F2897">
        <v>62.338069000000011</v>
      </c>
      <c r="G2897">
        <v>3.7326480000000002</v>
      </c>
      <c r="H2897">
        <v>72.008266000000006</v>
      </c>
      <c r="I2897">
        <v>8.7110719999999997</v>
      </c>
    </row>
    <row r="2898" spans="1:9" x14ac:dyDescent="0.25">
      <c r="A2898">
        <v>2897</v>
      </c>
      <c r="D2898">
        <v>50.566280000000013</v>
      </c>
      <c r="E2898">
        <v>8.3764579999999995</v>
      </c>
      <c r="F2898">
        <v>62.249145000000013</v>
      </c>
      <c r="G2898">
        <v>3.54006</v>
      </c>
      <c r="H2898">
        <v>72.008266000000006</v>
      </c>
      <c r="I2898">
        <v>8.7110719999999997</v>
      </c>
    </row>
    <row r="2899" spans="1:9" x14ac:dyDescent="0.25">
      <c r="A2899">
        <v>2898</v>
      </c>
      <c r="D2899">
        <v>50.566280000000013</v>
      </c>
      <c r="E2899">
        <v>8.3764579999999995</v>
      </c>
      <c r="F2899">
        <v>62.249145000000013</v>
      </c>
      <c r="G2899">
        <v>3.54006</v>
      </c>
    </row>
    <row r="2900" spans="1:9" x14ac:dyDescent="0.25">
      <c r="A2900">
        <v>2899</v>
      </c>
      <c r="D2900">
        <v>50.566280000000013</v>
      </c>
      <c r="E2900">
        <v>8.3764579999999995</v>
      </c>
      <c r="F2900">
        <v>62.249145000000013</v>
      </c>
      <c r="G2900">
        <v>3.54006</v>
      </c>
    </row>
    <row r="2901" spans="1:9" x14ac:dyDescent="0.25">
      <c r="A2901">
        <v>2900</v>
      </c>
      <c r="D2901">
        <v>50.566280000000013</v>
      </c>
      <c r="E2901">
        <v>8.3764579999999995</v>
      </c>
      <c r="F2901">
        <v>62.249145000000013</v>
      </c>
      <c r="G2901">
        <v>3.54006</v>
      </c>
    </row>
    <row r="2902" spans="1:9" x14ac:dyDescent="0.25">
      <c r="A2902">
        <v>2901</v>
      </c>
      <c r="D2902">
        <v>50.566280000000013</v>
      </c>
      <c r="E2902">
        <v>8.3764579999999995</v>
      </c>
      <c r="F2902">
        <v>62.249145000000013</v>
      </c>
      <c r="G2902">
        <v>3.54006</v>
      </c>
    </row>
    <row r="2903" spans="1:9" x14ac:dyDescent="0.25">
      <c r="A2903">
        <v>2902</v>
      </c>
      <c r="D2903">
        <v>50.566280000000013</v>
      </c>
      <c r="E2903">
        <v>8.3764579999999995</v>
      </c>
      <c r="F2903">
        <v>62.249145000000013</v>
      </c>
      <c r="G2903">
        <v>3.54006</v>
      </c>
    </row>
    <row r="2904" spans="1:9" x14ac:dyDescent="0.25">
      <c r="A2904">
        <v>2903</v>
      </c>
      <c r="D2904">
        <v>50.566280000000013</v>
      </c>
      <c r="E2904">
        <v>8.3764579999999995</v>
      </c>
      <c r="F2904">
        <v>62.249145000000013</v>
      </c>
      <c r="G2904">
        <v>3.54006</v>
      </c>
    </row>
    <row r="2905" spans="1:9" x14ac:dyDescent="0.25">
      <c r="A2905">
        <v>2904</v>
      </c>
      <c r="D2905">
        <v>50.566280000000013</v>
      </c>
      <c r="E2905">
        <v>8.3764579999999995</v>
      </c>
      <c r="F2905">
        <v>62.249145000000013</v>
      </c>
      <c r="G2905">
        <v>3.54006</v>
      </c>
    </row>
    <row r="2906" spans="1:9" x14ac:dyDescent="0.25">
      <c r="A2906">
        <v>2905</v>
      </c>
      <c r="D2906">
        <v>50.566280000000013</v>
      </c>
      <c r="E2906">
        <v>8.3764579999999995</v>
      </c>
      <c r="F2906">
        <v>62.249145000000013</v>
      </c>
      <c r="G2906">
        <v>3.54006</v>
      </c>
    </row>
    <row r="2907" spans="1:9" x14ac:dyDescent="0.25">
      <c r="A2907">
        <v>2906</v>
      </c>
      <c r="D2907">
        <v>50.566280000000013</v>
      </c>
      <c r="E2907">
        <v>8.3764579999999995</v>
      </c>
      <c r="F2907">
        <v>62.249145000000013</v>
      </c>
      <c r="G2907">
        <v>3.54006</v>
      </c>
    </row>
    <row r="2908" spans="1:9" x14ac:dyDescent="0.25">
      <c r="A2908">
        <v>2907</v>
      </c>
      <c r="D2908">
        <v>50.566280000000013</v>
      </c>
      <c r="E2908">
        <v>8.3764579999999995</v>
      </c>
      <c r="F2908">
        <v>62.249145000000013</v>
      </c>
      <c r="G2908">
        <v>3.54006</v>
      </c>
    </row>
    <row r="2909" spans="1:9" x14ac:dyDescent="0.25">
      <c r="A2909">
        <v>2908</v>
      </c>
      <c r="D2909">
        <v>50.528976000000007</v>
      </c>
      <c r="E2909">
        <v>8.3381779999999992</v>
      </c>
      <c r="F2909">
        <v>62.249145000000013</v>
      </c>
      <c r="G2909">
        <v>3.54006</v>
      </c>
    </row>
    <row r="2910" spans="1:9" x14ac:dyDescent="0.25">
      <c r="A2910">
        <v>2909</v>
      </c>
      <c r="B2910">
        <v>40.270893000000008</v>
      </c>
      <c r="C2910">
        <v>6.2375850000000002</v>
      </c>
      <c r="D2910">
        <v>50.528976000000007</v>
      </c>
      <c r="E2910">
        <v>8.3381779999999992</v>
      </c>
      <c r="F2910">
        <v>62.249145000000013</v>
      </c>
      <c r="G2910">
        <v>3.54006</v>
      </c>
    </row>
    <row r="2911" spans="1:9" x14ac:dyDescent="0.25">
      <c r="A2911">
        <v>2910</v>
      </c>
      <c r="B2911">
        <v>40.181499000000009</v>
      </c>
      <c r="C2911">
        <v>6.2324840000000004</v>
      </c>
      <c r="F2911">
        <v>62.249145000000013</v>
      </c>
      <c r="G2911">
        <v>3.54006</v>
      </c>
    </row>
    <row r="2912" spans="1:9" x14ac:dyDescent="0.25">
      <c r="A2912">
        <v>2911</v>
      </c>
      <c r="B2912">
        <v>40.181499000000009</v>
      </c>
      <c r="C2912">
        <v>6.2324840000000004</v>
      </c>
      <c r="F2912">
        <v>62.338069000000011</v>
      </c>
      <c r="G2912">
        <v>3.7326480000000002</v>
      </c>
      <c r="H2912">
        <v>53.162921000000011</v>
      </c>
      <c r="I2912">
        <v>8.8310359999999992</v>
      </c>
    </row>
    <row r="2913" spans="1:9" x14ac:dyDescent="0.25">
      <c r="A2913">
        <v>2912</v>
      </c>
      <c r="B2913">
        <v>40.181499000000009</v>
      </c>
      <c r="C2913">
        <v>6.2324840000000004</v>
      </c>
      <c r="H2913">
        <v>53.01268300000001</v>
      </c>
      <c r="I2913">
        <v>8.8251609999999996</v>
      </c>
    </row>
    <row r="2914" spans="1:9" x14ac:dyDescent="0.25">
      <c r="A2914">
        <v>2913</v>
      </c>
      <c r="B2914">
        <v>40.181499000000009</v>
      </c>
      <c r="C2914">
        <v>6.2324840000000004</v>
      </c>
      <c r="H2914">
        <v>53.01268300000001</v>
      </c>
      <c r="I2914">
        <v>8.8251609999999996</v>
      </c>
    </row>
    <row r="2915" spans="1:9" x14ac:dyDescent="0.25">
      <c r="A2915">
        <v>2914</v>
      </c>
      <c r="B2915">
        <v>40.181499000000009</v>
      </c>
      <c r="C2915">
        <v>6.2324840000000004</v>
      </c>
      <c r="H2915">
        <v>53.01268300000001</v>
      </c>
      <c r="I2915">
        <v>8.8251609999999996</v>
      </c>
    </row>
    <row r="2916" spans="1:9" x14ac:dyDescent="0.25">
      <c r="A2916">
        <v>2915</v>
      </c>
      <c r="B2916">
        <v>40.181499000000009</v>
      </c>
      <c r="C2916">
        <v>6.2324840000000004</v>
      </c>
      <c r="H2916">
        <v>53.01268300000001</v>
      </c>
      <c r="I2916">
        <v>8.8251609999999996</v>
      </c>
    </row>
    <row r="2917" spans="1:9" x14ac:dyDescent="0.25">
      <c r="A2917">
        <v>2916</v>
      </c>
      <c r="B2917">
        <v>40.181499000000009</v>
      </c>
      <c r="C2917">
        <v>6.2324840000000004</v>
      </c>
      <c r="H2917">
        <v>53.01268300000001</v>
      </c>
      <c r="I2917">
        <v>8.8251609999999996</v>
      </c>
    </row>
    <row r="2918" spans="1:9" x14ac:dyDescent="0.25">
      <c r="A2918">
        <v>2917</v>
      </c>
      <c r="B2918">
        <v>40.181499000000009</v>
      </c>
      <c r="C2918">
        <v>6.2324840000000004</v>
      </c>
      <c r="H2918">
        <v>53.01268300000001</v>
      </c>
      <c r="I2918">
        <v>8.8251609999999996</v>
      </c>
    </row>
    <row r="2919" spans="1:9" x14ac:dyDescent="0.25">
      <c r="A2919">
        <v>2918</v>
      </c>
      <c r="B2919">
        <v>40.181499000000009</v>
      </c>
      <c r="C2919">
        <v>6.2324840000000004</v>
      </c>
      <c r="H2919">
        <v>53.01268300000001</v>
      </c>
      <c r="I2919">
        <v>8.8251609999999996</v>
      </c>
    </row>
    <row r="2920" spans="1:9" x14ac:dyDescent="0.25">
      <c r="A2920">
        <v>2919</v>
      </c>
      <c r="B2920">
        <v>40.181499000000009</v>
      </c>
      <c r="C2920">
        <v>6.2324840000000004</v>
      </c>
      <c r="H2920">
        <v>53.01268300000001</v>
      </c>
      <c r="I2920">
        <v>8.8251609999999996</v>
      </c>
    </row>
    <row r="2921" spans="1:9" x14ac:dyDescent="0.25">
      <c r="A2921">
        <v>2920</v>
      </c>
      <c r="B2921">
        <v>40.181499000000009</v>
      </c>
      <c r="C2921">
        <v>6.2324840000000004</v>
      </c>
      <c r="H2921">
        <v>53.01268300000001</v>
      </c>
      <c r="I2921">
        <v>8.8251609999999996</v>
      </c>
    </row>
    <row r="2922" spans="1:9" x14ac:dyDescent="0.25">
      <c r="A2922">
        <v>2921</v>
      </c>
      <c r="B2922">
        <v>40.181499000000009</v>
      </c>
      <c r="C2922">
        <v>6.2324840000000004</v>
      </c>
      <c r="H2922">
        <v>53.01268300000001</v>
      </c>
      <c r="I2922">
        <v>8.8251609999999996</v>
      </c>
    </row>
    <row r="2923" spans="1:9" x14ac:dyDescent="0.25">
      <c r="A2923">
        <v>2922</v>
      </c>
      <c r="B2923">
        <v>40.181499000000009</v>
      </c>
      <c r="C2923">
        <v>6.2324840000000004</v>
      </c>
      <c r="H2923">
        <v>53.01268300000001</v>
      </c>
      <c r="I2923">
        <v>8.8251609999999996</v>
      </c>
    </row>
    <row r="2924" spans="1:9" x14ac:dyDescent="0.25">
      <c r="A2924">
        <v>2923</v>
      </c>
      <c r="B2924">
        <v>40.181499000000009</v>
      </c>
      <c r="C2924">
        <v>6.2324840000000004</v>
      </c>
      <c r="D2924">
        <v>31.061944000000011</v>
      </c>
      <c r="E2924">
        <v>8.6432900000000004</v>
      </c>
      <c r="H2924">
        <v>53.01268300000001</v>
      </c>
      <c r="I2924">
        <v>8.8251609999999996</v>
      </c>
    </row>
    <row r="2925" spans="1:9" x14ac:dyDescent="0.25">
      <c r="A2925">
        <v>2924</v>
      </c>
      <c r="B2925">
        <v>40.181499000000009</v>
      </c>
      <c r="C2925">
        <v>6.2324840000000004</v>
      </c>
      <c r="D2925">
        <v>31.061944000000011</v>
      </c>
      <c r="E2925">
        <v>8.6432900000000004</v>
      </c>
      <c r="H2925">
        <v>53.01268300000001</v>
      </c>
      <c r="I2925">
        <v>8.8251609999999996</v>
      </c>
    </row>
    <row r="2926" spans="1:9" x14ac:dyDescent="0.25">
      <c r="A2926">
        <v>2925</v>
      </c>
      <c r="B2926">
        <v>40.270893000000008</v>
      </c>
      <c r="C2926">
        <v>6.2375850000000002</v>
      </c>
      <c r="D2926">
        <v>31.094816000000009</v>
      </c>
      <c r="E2926">
        <v>8.6755929999999992</v>
      </c>
      <c r="H2926">
        <v>53.01268300000001</v>
      </c>
      <c r="I2926">
        <v>8.8251609999999996</v>
      </c>
    </row>
    <row r="2927" spans="1:9" x14ac:dyDescent="0.25">
      <c r="A2927">
        <v>2926</v>
      </c>
      <c r="D2927">
        <v>31.094816000000009</v>
      </c>
      <c r="E2927">
        <v>8.6755929999999992</v>
      </c>
      <c r="H2927">
        <v>53.01268300000001</v>
      </c>
      <c r="I2927">
        <v>8.8251609999999996</v>
      </c>
    </row>
    <row r="2928" spans="1:9" x14ac:dyDescent="0.25">
      <c r="A2928">
        <v>2927</v>
      </c>
      <c r="D2928">
        <v>31.094816000000009</v>
      </c>
      <c r="E2928">
        <v>8.6755929999999992</v>
      </c>
      <c r="H2928">
        <v>53.01268300000001</v>
      </c>
      <c r="I2928">
        <v>8.8251609999999996</v>
      </c>
    </row>
    <row r="2929" spans="1:9" x14ac:dyDescent="0.25">
      <c r="A2929">
        <v>2928</v>
      </c>
      <c r="D2929">
        <v>31.094816000000009</v>
      </c>
      <c r="E2929">
        <v>8.6755929999999992</v>
      </c>
      <c r="H2929">
        <v>53.162921000000011</v>
      </c>
      <c r="I2929">
        <v>8.8310359999999992</v>
      </c>
    </row>
    <row r="2930" spans="1:9" x14ac:dyDescent="0.25">
      <c r="A2930">
        <v>2929</v>
      </c>
      <c r="D2930">
        <v>31.094816000000009</v>
      </c>
      <c r="E2930">
        <v>8.6755929999999992</v>
      </c>
      <c r="F2930">
        <v>42.797363000000011</v>
      </c>
      <c r="G2930">
        <v>5.8243799999999997</v>
      </c>
    </row>
    <row r="2931" spans="1:9" x14ac:dyDescent="0.25">
      <c r="A2931">
        <v>2930</v>
      </c>
      <c r="D2931">
        <v>31.094816000000009</v>
      </c>
      <c r="E2931">
        <v>8.6755929999999992</v>
      </c>
      <c r="F2931">
        <v>42.677833000000007</v>
      </c>
      <c r="G2931">
        <v>5.6341619999999999</v>
      </c>
    </row>
    <row r="2932" spans="1:9" x14ac:dyDescent="0.25">
      <c r="A2932">
        <v>2931</v>
      </c>
      <c r="D2932">
        <v>31.094816000000009</v>
      </c>
      <c r="E2932">
        <v>8.6755929999999992</v>
      </c>
      <c r="F2932">
        <v>42.677833000000007</v>
      </c>
      <c r="G2932">
        <v>5.6341619999999999</v>
      </c>
    </row>
    <row r="2933" spans="1:9" x14ac:dyDescent="0.25">
      <c r="A2933">
        <v>2932</v>
      </c>
      <c r="D2933">
        <v>31.094816000000009</v>
      </c>
      <c r="E2933">
        <v>8.6755929999999992</v>
      </c>
      <c r="F2933">
        <v>42.677833000000007</v>
      </c>
      <c r="G2933">
        <v>5.6341619999999999</v>
      </c>
    </row>
    <row r="2934" spans="1:9" x14ac:dyDescent="0.25">
      <c r="A2934">
        <v>2933</v>
      </c>
      <c r="D2934">
        <v>31.094816000000009</v>
      </c>
      <c r="E2934">
        <v>8.6755929999999992</v>
      </c>
      <c r="F2934">
        <v>42.677833000000007</v>
      </c>
      <c r="G2934">
        <v>5.6341619999999999</v>
      </c>
    </row>
    <row r="2935" spans="1:9" x14ac:dyDescent="0.25">
      <c r="A2935">
        <v>2934</v>
      </c>
      <c r="D2935">
        <v>31.094816000000009</v>
      </c>
      <c r="E2935">
        <v>8.6755929999999992</v>
      </c>
      <c r="F2935">
        <v>42.677833000000007</v>
      </c>
      <c r="G2935">
        <v>5.6341619999999999</v>
      </c>
    </row>
    <row r="2936" spans="1:9" x14ac:dyDescent="0.25">
      <c r="A2936">
        <v>2935</v>
      </c>
      <c r="D2936">
        <v>31.094816000000009</v>
      </c>
      <c r="E2936">
        <v>8.6755929999999992</v>
      </c>
      <c r="F2936">
        <v>42.677833000000007</v>
      </c>
      <c r="G2936">
        <v>5.6341619999999999</v>
      </c>
    </row>
    <row r="2937" spans="1:9" x14ac:dyDescent="0.25">
      <c r="A2937">
        <v>2936</v>
      </c>
      <c r="D2937">
        <v>31.094816000000009</v>
      </c>
      <c r="E2937">
        <v>8.6755929999999992</v>
      </c>
      <c r="F2937">
        <v>42.677833000000007</v>
      </c>
      <c r="G2937">
        <v>5.6341619999999999</v>
      </c>
    </row>
    <row r="2938" spans="1:9" x14ac:dyDescent="0.25">
      <c r="A2938">
        <v>2937</v>
      </c>
      <c r="D2938">
        <v>31.094816000000009</v>
      </c>
      <c r="E2938">
        <v>8.6755929999999992</v>
      </c>
      <c r="F2938">
        <v>42.677833000000007</v>
      </c>
      <c r="G2938">
        <v>5.6341619999999999</v>
      </c>
    </row>
    <row r="2939" spans="1:9" x14ac:dyDescent="0.25">
      <c r="A2939">
        <v>2938</v>
      </c>
      <c r="D2939">
        <v>31.094816000000009</v>
      </c>
      <c r="E2939">
        <v>8.6755929999999992</v>
      </c>
      <c r="F2939">
        <v>42.677833000000007</v>
      </c>
      <c r="G2939">
        <v>5.6341619999999999</v>
      </c>
    </row>
    <row r="2940" spans="1:9" x14ac:dyDescent="0.25">
      <c r="A2940">
        <v>2939</v>
      </c>
      <c r="B2940">
        <v>22.253322000000011</v>
      </c>
      <c r="C2940">
        <v>6.2648400000000004</v>
      </c>
      <c r="D2940">
        <v>31.094816000000009</v>
      </c>
      <c r="E2940">
        <v>8.6755929999999992</v>
      </c>
      <c r="F2940">
        <v>42.677833000000007</v>
      </c>
      <c r="G2940">
        <v>5.6341619999999999</v>
      </c>
    </row>
    <row r="2941" spans="1:9" x14ac:dyDescent="0.25">
      <c r="A2941">
        <v>2940</v>
      </c>
      <c r="B2941">
        <v>22.058053000000015</v>
      </c>
      <c r="C2941">
        <v>6.3321779999999999</v>
      </c>
      <c r="D2941">
        <v>31.061944000000011</v>
      </c>
      <c r="E2941">
        <v>8.6432900000000004</v>
      </c>
      <c r="F2941">
        <v>42.677833000000007</v>
      </c>
      <c r="G2941">
        <v>5.6341619999999999</v>
      </c>
    </row>
    <row r="2942" spans="1:9" x14ac:dyDescent="0.25">
      <c r="A2942">
        <v>2941</v>
      </c>
      <c r="B2942">
        <v>22.058053000000015</v>
      </c>
      <c r="C2942">
        <v>6.3321779999999999</v>
      </c>
      <c r="F2942">
        <v>42.677833000000007</v>
      </c>
      <c r="G2942">
        <v>5.6341619999999999</v>
      </c>
    </row>
    <row r="2943" spans="1:9" x14ac:dyDescent="0.25">
      <c r="A2943">
        <v>2942</v>
      </c>
      <c r="B2943">
        <v>22.058053000000015</v>
      </c>
      <c r="C2943">
        <v>6.3321779999999999</v>
      </c>
      <c r="F2943">
        <v>42.677833000000007</v>
      </c>
      <c r="G2943">
        <v>5.6341619999999999</v>
      </c>
    </row>
    <row r="2944" spans="1:9" x14ac:dyDescent="0.25">
      <c r="A2944">
        <v>2943</v>
      </c>
      <c r="B2944">
        <v>22.058053000000015</v>
      </c>
      <c r="C2944">
        <v>6.3321779999999999</v>
      </c>
      <c r="F2944">
        <v>42.797363000000011</v>
      </c>
      <c r="G2944">
        <v>5.8243799999999997</v>
      </c>
      <c r="H2944">
        <v>33.374086000000005</v>
      </c>
      <c r="I2944">
        <v>9.4784059999999997</v>
      </c>
    </row>
    <row r="2945" spans="1:9" x14ac:dyDescent="0.25">
      <c r="A2945">
        <v>2944</v>
      </c>
      <c r="B2945">
        <v>22.058053000000015</v>
      </c>
      <c r="C2945">
        <v>6.3321779999999999</v>
      </c>
      <c r="F2945">
        <v>42.797363000000011</v>
      </c>
      <c r="G2945">
        <v>5.8243799999999997</v>
      </c>
      <c r="H2945">
        <v>33.191751000000011</v>
      </c>
      <c r="I2945">
        <v>9.3237900000000007</v>
      </c>
    </row>
    <row r="2946" spans="1:9" x14ac:dyDescent="0.25">
      <c r="A2946">
        <v>2945</v>
      </c>
      <c r="B2946">
        <v>22.058053000000015</v>
      </c>
      <c r="C2946">
        <v>6.3321779999999999</v>
      </c>
      <c r="F2946">
        <v>42.797363000000011</v>
      </c>
      <c r="G2946">
        <v>5.8243799999999997</v>
      </c>
      <c r="H2946">
        <v>33.191751000000011</v>
      </c>
      <c r="I2946">
        <v>9.3237900000000007</v>
      </c>
    </row>
    <row r="2947" spans="1:9" x14ac:dyDescent="0.25">
      <c r="A2947">
        <v>2946</v>
      </c>
      <c r="B2947">
        <v>22.058053000000015</v>
      </c>
      <c r="C2947">
        <v>6.3321779999999999</v>
      </c>
      <c r="H2947">
        <v>33.191751000000011</v>
      </c>
      <c r="I2947">
        <v>9.3237900000000007</v>
      </c>
    </row>
    <row r="2948" spans="1:9" x14ac:dyDescent="0.25">
      <c r="A2948">
        <v>2947</v>
      </c>
      <c r="B2948">
        <v>22.058053000000015</v>
      </c>
      <c r="C2948">
        <v>6.3321779999999999</v>
      </c>
      <c r="H2948">
        <v>33.191751000000011</v>
      </c>
      <c r="I2948">
        <v>9.3237900000000007</v>
      </c>
    </row>
    <row r="2949" spans="1:9" x14ac:dyDescent="0.25">
      <c r="A2949">
        <v>2948</v>
      </c>
      <c r="B2949">
        <v>22.058053000000015</v>
      </c>
      <c r="C2949">
        <v>6.3321779999999999</v>
      </c>
      <c r="H2949">
        <v>33.191751000000011</v>
      </c>
      <c r="I2949">
        <v>9.3237900000000007</v>
      </c>
    </row>
    <row r="2950" spans="1:9" x14ac:dyDescent="0.25">
      <c r="A2950">
        <v>2949</v>
      </c>
      <c r="B2950">
        <v>22.058053000000015</v>
      </c>
      <c r="C2950">
        <v>6.3321779999999999</v>
      </c>
      <c r="H2950">
        <v>33.191751000000011</v>
      </c>
      <c r="I2950">
        <v>9.3237900000000007</v>
      </c>
    </row>
    <row r="2951" spans="1:9" x14ac:dyDescent="0.25">
      <c r="A2951">
        <v>2950</v>
      </c>
      <c r="B2951">
        <v>22.058053000000015</v>
      </c>
      <c r="C2951">
        <v>6.3321779999999999</v>
      </c>
      <c r="H2951">
        <v>33.191751000000011</v>
      </c>
      <c r="I2951">
        <v>9.3237900000000007</v>
      </c>
    </row>
    <row r="2952" spans="1:9" x14ac:dyDescent="0.25">
      <c r="A2952">
        <v>2951</v>
      </c>
      <c r="B2952">
        <v>22.058053000000015</v>
      </c>
      <c r="C2952">
        <v>6.3321779999999999</v>
      </c>
      <c r="H2952">
        <v>33.191751000000011</v>
      </c>
      <c r="I2952">
        <v>9.3237900000000007</v>
      </c>
    </row>
    <row r="2953" spans="1:9" x14ac:dyDescent="0.25">
      <c r="A2953">
        <v>2952</v>
      </c>
      <c r="B2953">
        <v>22.058053000000015</v>
      </c>
      <c r="C2953">
        <v>6.3321779999999999</v>
      </c>
      <c r="H2953">
        <v>33.191751000000011</v>
      </c>
      <c r="I2953">
        <v>9.3237900000000007</v>
      </c>
    </row>
    <row r="2954" spans="1:9" x14ac:dyDescent="0.25">
      <c r="A2954">
        <v>2953</v>
      </c>
      <c r="B2954">
        <v>22.058053000000015</v>
      </c>
      <c r="C2954">
        <v>6.3321779999999999</v>
      </c>
      <c r="H2954">
        <v>33.191751000000011</v>
      </c>
      <c r="I2954">
        <v>9.3237900000000007</v>
      </c>
    </row>
    <row r="2955" spans="1:9" x14ac:dyDescent="0.25">
      <c r="A2955">
        <v>2954</v>
      </c>
      <c r="B2955">
        <v>22.058053000000015</v>
      </c>
      <c r="C2955">
        <v>6.3321779999999999</v>
      </c>
      <c r="H2955">
        <v>33.191751000000011</v>
      </c>
      <c r="I2955">
        <v>9.3237900000000007</v>
      </c>
    </row>
    <row r="2956" spans="1:9" x14ac:dyDescent="0.25">
      <c r="A2956">
        <v>2955</v>
      </c>
      <c r="B2956">
        <v>22.058053000000015</v>
      </c>
      <c r="C2956">
        <v>6.3321779999999999</v>
      </c>
      <c r="H2956">
        <v>33.191751000000011</v>
      </c>
      <c r="I2956">
        <v>9.3237900000000007</v>
      </c>
    </row>
    <row r="2957" spans="1:9" x14ac:dyDescent="0.25">
      <c r="A2957">
        <v>2956</v>
      </c>
      <c r="B2957">
        <v>22.058053000000015</v>
      </c>
      <c r="C2957">
        <v>6.3321779999999999</v>
      </c>
      <c r="D2957">
        <v>14.816464000000011</v>
      </c>
      <c r="E2957">
        <v>8.7707540000000002</v>
      </c>
      <c r="H2957">
        <v>33.191751000000011</v>
      </c>
      <c r="I2957">
        <v>9.3237900000000007</v>
      </c>
    </row>
    <row r="2958" spans="1:9" x14ac:dyDescent="0.25">
      <c r="A2958">
        <v>2957</v>
      </c>
      <c r="B2958">
        <v>22.058053000000015</v>
      </c>
      <c r="C2958">
        <v>6.3321779999999999</v>
      </c>
      <c r="D2958">
        <v>14.818628000000011</v>
      </c>
      <c r="E2958">
        <v>8.7753399999999999</v>
      </c>
      <c r="H2958">
        <v>33.191751000000011</v>
      </c>
      <c r="I2958">
        <v>9.3237900000000007</v>
      </c>
    </row>
    <row r="2959" spans="1:9" x14ac:dyDescent="0.25">
      <c r="A2959">
        <v>2958</v>
      </c>
      <c r="B2959">
        <v>22.231836000000008</v>
      </c>
      <c r="C2959">
        <v>6.2648400000000004</v>
      </c>
      <c r="D2959">
        <v>14.818628000000011</v>
      </c>
      <c r="E2959">
        <v>8.7753399999999999</v>
      </c>
      <c r="H2959">
        <v>33.191751000000011</v>
      </c>
      <c r="I2959">
        <v>9.3237900000000007</v>
      </c>
    </row>
    <row r="2960" spans="1:9" x14ac:dyDescent="0.25">
      <c r="A2960">
        <v>2959</v>
      </c>
      <c r="D2960">
        <v>14.818628000000011</v>
      </c>
      <c r="E2960">
        <v>8.7753399999999999</v>
      </c>
      <c r="H2960">
        <v>33.191751000000011</v>
      </c>
      <c r="I2960">
        <v>9.3237900000000007</v>
      </c>
    </row>
    <row r="2961" spans="1:11" x14ac:dyDescent="0.25">
      <c r="A2961">
        <v>2960</v>
      </c>
      <c r="D2961">
        <v>14.818628000000011</v>
      </c>
      <c r="E2961">
        <v>8.7753399999999999</v>
      </c>
      <c r="H2961">
        <v>33.191751000000011</v>
      </c>
      <c r="I2961">
        <v>9.3237900000000007</v>
      </c>
    </row>
    <row r="2962" spans="1:11" x14ac:dyDescent="0.25">
      <c r="A2962">
        <v>2961</v>
      </c>
      <c r="D2962">
        <v>14.818628000000011</v>
      </c>
      <c r="E2962">
        <v>8.7753399999999999</v>
      </c>
      <c r="F2962">
        <v>24.869182000000009</v>
      </c>
      <c r="G2962">
        <v>4.8077529999999999</v>
      </c>
      <c r="H2962">
        <v>33.191751000000011</v>
      </c>
      <c r="I2962">
        <v>9.3237900000000007</v>
      </c>
    </row>
    <row r="2963" spans="1:11" x14ac:dyDescent="0.25">
      <c r="A2963">
        <v>2962</v>
      </c>
      <c r="D2963">
        <v>14.818628000000011</v>
      </c>
      <c r="E2963">
        <v>8.7753399999999999</v>
      </c>
      <c r="F2963">
        <v>24.80400800000001</v>
      </c>
      <c r="G2963">
        <v>4.6369579999999999</v>
      </c>
      <c r="H2963">
        <v>33.191751000000011</v>
      </c>
      <c r="I2963">
        <v>9.3237900000000007</v>
      </c>
    </row>
    <row r="2964" spans="1:11" x14ac:dyDescent="0.25">
      <c r="A2964">
        <v>2963</v>
      </c>
      <c r="D2964">
        <v>14.818628000000011</v>
      </c>
      <c r="E2964">
        <v>8.7753399999999999</v>
      </c>
      <c r="F2964">
        <v>24.80400800000001</v>
      </c>
      <c r="G2964">
        <v>4.6369579999999999</v>
      </c>
      <c r="H2964">
        <v>33.374086000000005</v>
      </c>
      <c r="I2964">
        <v>9.4784059999999997</v>
      </c>
    </row>
    <row r="2965" spans="1:11" x14ac:dyDescent="0.25">
      <c r="A2965">
        <v>2964</v>
      </c>
      <c r="D2965">
        <v>14.818628000000011</v>
      </c>
      <c r="E2965">
        <v>8.7753399999999999</v>
      </c>
      <c r="F2965">
        <v>24.80400800000001</v>
      </c>
      <c r="G2965">
        <v>4.6369579999999999</v>
      </c>
    </row>
    <row r="2966" spans="1:11" x14ac:dyDescent="0.25">
      <c r="A2966">
        <v>2965</v>
      </c>
      <c r="D2966">
        <v>14.794979000000012</v>
      </c>
      <c r="E2966">
        <v>8.8135180000000002</v>
      </c>
      <c r="F2966">
        <v>24.869182000000009</v>
      </c>
      <c r="G2966">
        <v>4.8077529999999999</v>
      </c>
      <c r="J2966">
        <v>38.374378000000007</v>
      </c>
      <c r="K2966">
        <v>13.820453000000001</v>
      </c>
    </row>
    <row r="2967" spans="1:11" x14ac:dyDescent="0.25">
      <c r="A2967">
        <v>2966</v>
      </c>
    </row>
    <row r="2968" spans="1:11" x14ac:dyDescent="0.25">
      <c r="A2968">
        <v>2967</v>
      </c>
    </row>
    <row r="2969" spans="1:11" x14ac:dyDescent="0.25">
      <c r="A2969">
        <v>2968</v>
      </c>
    </row>
    <row r="2970" spans="1:11" x14ac:dyDescent="0.25">
      <c r="A2970">
        <v>2969</v>
      </c>
    </row>
    <row r="2971" spans="1:11" x14ac:dyDescent="0.25">
      <c r="A2971">
        <v>2970</v>
      </c>
    </row>
    <row r="2972" spans="1:11" x14ac:dyDescent="0.25">
      <c r="A2972">
        <v>2971</v>
      </c>
    </row>
    <row r="2973" spans="1:11" x14ac:dyDescent="0.25">
      <c r="A2973">
        <v>2972</v>
      </c>
    </row>
    <row r="2974" spans="1:11" x14ac:dyDescent="0.25">
      <c r="A2974">
        <v>2973</v>
      </c>
    </row>
    <row r="2975" spans="1:11" x14ac:dyDescent="0.25">
      <c r="A2975">
        <v>2974</v>
      </c>
    </row>
    <row r="2976" spans="1:1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1" x14ac:dyDescent="0.25">
      <c r="A2993">
        <v>2992</v>
      </c>
    </row>
    <row r="2994" spans="1:11" x14ac:dyDescent="0.25">
      <c r="A2994">
        <v>2993</v>
      </c>
    </row>
    <row r="2995" spans="1:11" x14ac:dyDescent="0.25">
      <c r="A2995">
        <v>2994</v>
      </c>
    </row>
    <row r="2996" spans="1:11" x14ac:dyDescent="0.25">
      <c r="A2996">
        <v>2995</v>
      </c>
    </row>
    <row r="2997" spans="1:11" x14ac:dyDescent="0.25">
      <c r="A2997">
        <v>2996</v>
      </c>
      <c r="J2997">
        <v>38.546512000000007</v>
      </c>
      <c r="K2997">
        <v>13.863524999999999</v>
      </c>
    </row>
    <row r="2998" spans="1:11" x14ac:dyDescent="0.25">
      <c r="A2998">
        <v>2997</v>
      </c>
      <c r="B2998">
        <v>47.479713000000011</v>
      </c>
      <c r="C2998">
        <v>10.299766</v>
      </c>
    </row>
    <row r="2999" spans="1:11" x14ac:dyDescent="0.25">
      <c r="A2999">
        <v>2998</v>
      </c>
      <c r="B2999">
        <v>47.520725000000013</v>
      </c>
      <c r="C2999">
        <v>10.221246000000001</v>
      </c>
    </row>
    <row r="3000" spans="1:11" x14ac:dyDescent="0.25">
      <c r="A3000">
        <v>2999</v>
      </c>
      <c r="B3000">
        <v>47.520725000000013</v>
      </c>
      <c r="C3000">
        <v>10.221246000000001</v>
      </c>
    </row>
    <row r="3001" spans="1:11" x14ac:dyDescent="0.25">
      <c r="A3001">
        <v>3000</v>
      </c>
      <c r="B3001">
        <v>47.520725000000013</v>
      </c>
      <c r="C3001">
        <v>10.221246000000001</v>
      </c>
    </row>
    <row r="3002" spans="1:11" x14ac:dyDescent="0.25">
      <c r="A3002">
        <v>3001</v>
      </c>
      <c r="B3002">
        <v>47.520725000000013</v>
      </c>
      <c r="C3002">
        <v>10.221246000000001</v>
      </c>
    </row>
    <row r="3003" spans="1:11" x14ac:dyDescent="0.25">
      <c r="A3003">
        <v>3002</v>
      </c>
      <c r="B3003">
        <v>47.520725000000013</v>
      </c>
      <c r="C3003">
        <v>10.221246000000001</v>
      </c>
    </row>
    <row r="3004" spans="1:11" x14ac:dyDescent="0.25">
      <c r="A3004">
        <v>3003</v>
      </c>
      <c r="B3004">
        <v>47.520725000000013</v>
      </c>
      <c r="C3004">
        <v>10.221246000000001</v>
      </c>
    </row>
    <row r="3005" spans="1:11" x14ac:dyDescent="0.25">
      <c r="A3005">
        <v>3004</v>
      </c>
      <c r="B3005">
        <v>47.520725000000013</v>
      </c>
      <c r="C3005">
        <v>10.221246000000001</v>
      </c>
    </row>
    <row r="3006" spans="1:11" x14ac:dyDescent="0.25">
      <c r="A3006">
        <v>3005</v>
      </c>
      <c r="B3006">
        <v>47.520725000000013</v>
      </c>
      <c r="C3006">
        <v>10.221246000000001</v>
      </c>
    </row>
    <row r="3007" spans="1:11" x14ac:dyDescent="0.25">
      <c r="A3007">
        <v>3006</v>
      </c>
      <c r="B3007">
        <v>47.520725000000013</v>
      </c>
      <c r="C3007">
        <v>10.221246000000001</v>
      </c>
    </row>
    <row r="3008" spans="1:11" x14ac:dyDescent="0.25">
      <c r="A3008">
        <v>3007</v>
      </c>
      <c r="B3008">
        <v>47.520725000000013</v>
      </c>
      <c r="C3008">
        <v>10.221246000000001</v>
      </c>
    </row>
    <row r="3009" spans="1:7" x14ac:dyDescent="0.25">
      <c r="A3009">
        <v>3008</v>
      </c>
      <c r="B3009">
        <v>47.520725000000013</v>
      </c>
      <c r="C3009">
        <v>10.221246000000001</v>
      </c>
    </row>
    <row r="3010" spans="1:7" x14ac:dyDescent="0.25">
      <c r="A3010">
        <v>3009</v>
      </c>
      <c r="B3010">
        <v>47.520725000000013</v>
      </c>
      <c r="C3010">
        <v>10.221246000000001</v>
      </c>
    </row>
    <row r="3011" spans="1:7" x14ac:dyDescent="0.25">
      <c r="A3011">
        <v>3010</v>
      </c>
      <c r="B3011">
        <v>47.520725000000013</v>
      </c>
      <c r="C3011">
        <v>10.221246000000001</v>
      </c>
      <c r="D3011">
        <v>54.708316000000011</v>
      </c>
      <c r="E3011">
        <v>7.6014169999999996</v>
      </c>
    </row>
    <row r="3012" spans="1:7" x14ac:dyDescent="0.25">
      <c r="A3012">
        <v>3011</v>
      </c>
      <c r="B3012">
        <v>47.520725000000013</v>
      </c>
      <c r="C3012">
        <v>10.221246000000001</v>
      </c>
      <c r="D3012">
        <v>54.710224000000011</v>
      </c>
      <c r="E3012">
        <v>7.5786959999999999</v>
      </c>
      <c r="F3012">
        <v>39.421863000000009</v>
      </c>
      <c r="G3012">
        <v>10.01789</v>
      </c>
    </row>
    <row r="3013" spans="1:7" x14ac:dyDescent="0.25">
      <c r="A3013">
        <v>3012</v>
      </c>
      <c r="B3013">
        <v>47.520725000000013</v>
      </c>
      <c r="C3013">
        <v>10.221246000000001</v>
      </c>
      <c r="D3013">
        <v>54.710224000000011</v>
      </c>
      <c r="E3013">
        <v>7.5786959999999999</v>
      </c>
      <c r="F3013">
        <v>39.582355000000007</v>
      </c>
      <c r="G3013">
        <v>10.121551999999999</v>
      </c>
    </row>
    <row r="3014" spans="1:7" x14ac:dyDescent="0.25">
      <c r="A3014">
        <v>3013</v>
      </c>
      <c r="B3014">
        <v>47.520725000000013</v>
      </c>
      <c r="C3014">
        <v>10.221246000000001</v>
      </c>
      <c r="D3014">
        <v>54.710224000000011</v>
      </c>
      <c r="E3014">
        <v>7.5786959999999999</v>
      </c>
      <c r="F3014">
        <v>39.582355000000007</v>
      </c>
      <c r="G3014">
        <v>10.121551999999999</v>
      </c>
    </row>
    <row r="3015" spans="1:7" x14ac:dyDescent="0.25">
      <c r="A3015">
        <v>3014</v>
      </c>
      <c r="B3015">
        <v>47.479713000000011</v>
      </c>
      <c r="C3015">
        <v>10.299766</v>
      </c>
      <c r="D3015">
        <v>54.710224000000011</v>
      </c>
      <c r="E3015">
        <v>7.5786959999999999</v>
      </c>
      <c r="F3015">
        <v>39.582355000000007</v>
      </c>
      <c r="G3015">
        <v>10.121551999999999</v>
      </c>
    </row>
    <row r="3016" spans="1:7" x14ac:dyDescent="0.25">
      <c r="A3016">
        <v>3015</v>
      </c>
      <c r="B3016">
        <v>47.479713000000011</v>
      </c>
      <c r="C3016">
        <v>10.299766</v>
      </c>
      <c r="D3016">
        <v>54.710224000000011</v>
      </c>
      <c r="E3016">
        <v>7.5786959999999999</v>
      </c>
      <c r="F3016">
        <v>39.582355000000007</v>
      </c>
      <c r="G3016">
        <v>10.121551999999999</v>
      </c>
    </row>
    <row r="3017" spans="1:7" x14ac:dyDescent="0.25">
      <c r="A3017">
        <v>3016</v>
      </c>
      <c r="D3017">
        <v>54.710224000000011</v>
      </c>
      <c r="E3017">
        <v>7.5786959999999999</v>
      </c>
      <c r="F3017">
        <v>39.582355000000007</v>
      </c>
      <c r="G3017">
        <v>10.121551999999999</v>
      </c>
    </row>
    <row r="3018" spans="1:7" x14ac:dyDescent="0.25">
      <c r="A3018">
        <v>3017</v>
      </c>
      <c r="D3018">
        <v>54.710224000000011</v>
      </c>
      <c r="E3018">
        <v>7.5786959999999999</v>
      </c>
      <c r="F3018">
        <v>39.582355000000007</v>
      </c>
      <c r="G3018">
        <v>10.121551999999999</v>
      </c>
    </row>
    <row r="3019" spans="1:7" x14ac:dyDescent="0.25">
      <c r="A3019">
        <v>3018</v>
      </c>
      <c r="D3019">
        <v>54.710224000000011</v>
      </c>
      <c r="E3019">
        <v>7.5786959999999999</v>
      </c>
      <c r="F3019">
        <v>39.582355000000007</v>
      </c>
      <c r="G3019">
        <v>10.121551999999999</v>
      </c>
    </row>
    <row r="3020" spans="1:7" x14ac:dyDescent="0.25">
      <c r="A3020">
        <v>3019</v>
      </c>
      <c r="D3020">
        <v>54.710224000000011</v>
      </c>
      <c r="E3020">
        <v>7.5786959999999999</v>
      </c>
      <c r="F3020">
        <v>39.582355000000007</v>
      </c>
      <c r="G3020">
        <v>10.121551999999999</v>
      </c>
    </row>
    <row r="3021" spans="1:7" x14ac:dyDescent="0.25">
      <c r="A3021">
        <v>3020</v>
      </c>
      <c r="D3021">
        <v>54.710224000000011</v>
      </c>
      <c r="E3021">
        <v>7.5786959999999999</v>
      </c>
      <c r="F3021">
        <v>39.582355000000007</v>
      </c>
      <c r="G3021">
        <v>10.121551999999999</v>
      </c>
    </row>
    <row r="3022" spans="1:7" x14ac:dyDescent="0.25">
      <c r="A3022">
        <v>3021</v>
      </c>
      <c r="D3022">
        <v>54.710224000000011</v>
      </c>
      <c r="E3022">
        <v>7.5786959999999999</v>
      </c>
      <c r="F3022">
        <v>39.582355000000007</v>
      </c>
      <c r="G3022">
        <v>10.121551999999999</v>
      </c>
    </row>
    <row r="3023" spans="1:7" x14ac:dyDescent="0.25">
      <c r="A3023">
        <v>3022</v>
      </c>
      <c r="D3023">
        <v>54.710224000000011</v>
      </c>
      <c r="E3023">
        <v>7.5786959999999999</v>
      </c>
      <c r="F3023">
        <v>39.582355000000007</v>
      </c>
      <c r="G3023">
        <v>10.121551999999999</v>
      </c>
    </row>
    <row r="3024" spans="1:7" x14ac:dyDescent="0.25">
      <c r="A3024">
        <v>3023</v>
      </c>
      <c r="D3024">
        <v>54.710224000000011</v>
      </c>
      <c r="E3024">
        <v>7.5786959999999999</v>
      </c>
      <c r="F3024">
        <v>39.421863000000009</v>
      </c>
      <c r="G3024">
        <v>10.01789</v>
      </c>
    </row>
    <row r="3025" spans="1:15" x14ac:dyDescent="0.25">
      <c r="A3025">
        <v>3024</v>
      </c>
      <c r="D3025">
        <v>54.710224000000011</v>
      </c>
      <c r="E3025">
        <v>7.5786959999999999</v>
      </c>
      <c r="F3025">
        <v>39.421863000000009</v>
      </c>
      <c r="G3025">
        <v>10.01789</v>
      </c>
    </row>
    <row r="3026" spans="1:15" x14ac:dyDescent="0.25">
      <c r="A3026">
        <v>3025</v>
      </c>
      <c r="D3026">
        <v>54.710224000000011</v>
      </c>
      <c r="E3026">
        <v>7.5786959999999999</v>
      </c>
    </row>
    <row r="3027" spans="1:15" x14ac:dyDescent="0.25">
      <c r="A3027">
        <v>3026</v>
      </c>
      <c r="D3027">
        <v>54.710224000000011</v>
      </c>
      <c r="E3027">
        <v>7.5786959999999999</v>
      </c>
      <c r="N3027">
        <v>50.297954000000011</v>
      </c>
      <c r="O3027">
        <v>6.8432230000000001</v>
      </c>
    </row>
    <row r="3028" spans="1:15" x14ac:dyDescent="0.25">
      <c r="A3028">
        <v>3027</v>
      </c>
      <c r="B3028">
        <v>63.002033000000011</v>
      </c>
      <c r="C3028">
        <v>10.019899000000001</v>
      </c>
      <c r="D3028">
        <v>54.710224000000011</v>
      </c>
      <c r="E3028">
        <v>7.5786959999999999</v>
      </c>
      <c r="N3028">
        <v>50.067031000000007</v>
      </c>
      <c r="O3028">
        <v>6.6313659999999999</v>
      </c>
    </row>
    <row r="3029" spans="1:15" x14ac:dyDescent="0.25">
      <c r="A3029">
        <v>3028</v>
      </c>
      <c r="B3029">
        <v>63.147838000000007</v>
      </c>
      <c r="C3029">
        <v>10.021806</v>
      </c>
      <c r="D3029">
        <v>54.708316000000011</v>
      </c>
      <c r="E3029">
        <v>7.6014169999999996</v>
      </c>
      <c r="N3029">
        <v>50.067031000000007</v>
      </c>
      <c r="O3029">
        <v>6.6313659999999999</v>
      </c>
    </row>
    <row r="3030" spans="1:15" x14ac:dyDescent="0.25">
      <c r="A3030">
        <v>3029</v>
      </c>
      <c r="B3030">
        <v>63.147838000000007</v>
      </c>
      <c r="C3030">
        <v>10.021806</v>
      </c>
      <c r="N3030">
        <v>50.067031000000007</v>
      </c>
      <c r="O3030">
        <v>6.6313659999999999</v>
      </c>
    </row>
    <row r="3031" spans="1:15" x14ac:dyDescent="0.25">
      <c r="A3031">
        <v>3030</v>
      </c>
      <c r="B3031">
        <v>63.147838000000007</v>
      </c>
      <c r="C3031">
        <v>10.021806</v>
      </c>
      <c r="N3031">
        <v>50.067031000000007</v>
      </c>
      <c r="O3031">
        <v>6.6313659999999999</v>
      </c>
    </row>
    <row r="3032" spans="1:15" x14ac:dyDescent="0.25">
      <c r="A3032">
        <v>3031</v>
      </c>
      <c r="B3032">
        <v>63.147838000000007</v>
      </c>
      <c r="C3032">
        <v>10.021806</v>
      </c>
      <c r="N3032">
        <v>50.067031000000007</v>
      </c>
      <c r="O3032">
        <v>6.6313659999999999</v>
      </c>
    </row>
    <row r="3033" spans="1:15" x14ac:dyDescent="0.25">
      <c r="A3033">
        <v>3032</v>
      </c>
      <c r="B3033">
        <v>63.147838000000007</v>
      </c>
      <c r="C3033">
        <v>10.021806</v>
      </c>
      <c r="N3033">
        <v>50.067031000000007</v>
      </c>
      <c r="O3033">
        <v>6.6313659999999999</v>
      </c>
    </row>
    <row r="3034" spans="1:15" x14ac:dyDescent="0.25">
      <c r="A3034">
        <v>3033</v>
      </c>
      <c r="B3034">
        <v>63.147838000000007</v>
      </c>
      <c r="C3034">
        <v>10.021806</v>
      </c>
      <c r="N3034">
        <v>50.067031000000007</v>
      </c>
      <c r="O3034">
        <v>6.6313659999999999</v>
      </c>
    </row>
    <row r="3035" spans="1:15" x14ac:dyDescent="0.25">
      <c r="A3035">
        <v>3034</v>
      </c>
      <c r="B3035">
        <v>63.147838000000007</v>
      </c>
      <c r="C3035">
        <v>10.021806</v>
      </c>
      <c r="N3035">
        <v>50.067031000000007</v>
      </c>
      <c r="O3035">
        <v>6.6313659999999999</v>
      </c>
    </row>
    <row r="3036" spans="1:15" x14ac:dyDescent="0.25">
      <c r="A3036">
        <v>3035</v>
      </c>
      <c r="B3036">
        <v>63.147838000000007</v>
      </c>
      <c r="C3036">
        <v>10.021806</v>
      </c>
      <c r="N3036">
        <v>50.067031000000007</v>
      </c>
      <c r="O3036">
        <v>6.6313659999999999</v>
      </c>
    </row>
    <row r="3037" spans="1:15" x14ac:dyDescent="0.25">
      <c r="A3037">
        <v>3036</v>
      </c>
      <c r="B3037">
        <v>63.147838000000007</v>
      </c>
      <c r="C3037">
        <v>10.021806</v>
      </c>
      <c r="N3037">
        <v>50.067031000000007</v>
      </c>
      <c r="O3037">
        <v>6.6313659999999999</v>
      </c>
    </row>
    <row r="3038" spans="1:15" x14ac:dyDescent="0.25">
      <c r="A3038">
        <v>3037</v>
      </c>
      <c r="B3038">
        <v>63.147838000000007</v>
      </c>
      <c r="C3038">
        <v>10.021806</v>
      </c>
      <c r="N3038">
        <v>50.067031000000007</v>
      </c>
      <c r="O3038">
        <v>6.6313659999999999</v>
      </c>
    </row>
    <row r="3039" spans="1:15" x14ac:dyDescent="0.25">
      <c r="A3039">
        <v>3038</v>
      </c>
      <c r="B3039">
        <v>63.147838000000007</v>
      </c>
      <c r="C3039">
        <v>10.021806</v>
      </c>
      <c r="N3039">
        <v>50.067031000000007</v>
      </c>
      <c r="O3039">
        <v>6.6313659999999999</v>
      </c>
    </row>
    <row r="3040" spans="1:15" x14ac:dyDescent="0.25">
      <c r="A3040">
        <v>3039</v>
      </c>
      <c r="B3040">
        <v>63.147838000000007</v>
      </c>
      <c r="C3040">
        <v>10.021806</v>
      </c>
      <c r="N3040">
        <v>50.067031000000007</v>
      </c>
      <c r="O3040">
        <v>6.6313659999999999</v>
      </c>
    </row>
    <row r="3041" spans="1:15" x14ac:dyDescent="0.25">
      <c r="A3041">
        <v>3040</v>
      </c>
      <c r="B3041">
        <v>63.147838000000007</v>
      </c>
      <c r="C3041">
        <v>10.021806</v>
      </c>
      <c r="D3041">
        <v>70.490409</v>
      </c>
      <c r="E3041">
        <v>7.9546429999999999</v>
      </c>
      <c r="N3041">
        <v>50.067031000000007</v>
      </c>
      <c r="O3041">
        <v>6.6313659999999999</v>
      </c>
    </row>
    <row r="3042" spans="1:15" x14ac:dyDescent="0.25">
      <c r="A3042">
        <v>3041</v>
      </c>
      <c r="B3042">
        <v>63.147838000000007</v>
      </c>
      <c r="C3042">
        <v>10.021806</v>
      </c>
      <c r="D3042">
        <v>70.490868000000006</v>
      </c>
      <c r="E3042">
        <v>7.9492859999999999</v>
      </c>
      <c r="F3042">
        <v>55.439620000000012</v>
      </c>
      <c r="G3042">
        <v>11.037558000000001</v>
      </c>
      <c r="N3042">
        <v>50.067031000000007</v>
      </c>
      <c r="O3042">
        <v>6.6313659999999999</v>
      </c>
    </row>
    <row r="3043" spans="1:15" x14ac:dyDescent="0.25">
      <c r="A3043">
        <v>3042</v>
      </c>
      <c r="B3043">
        <v>63.147838000000007</v>
      </c>
      <c r="C3043">
        <v>10.021806</v>
      </c>
      <c r="D3043">
        <v>70.490868000000006</v>
      </c>
      <c r="E3043">
        <v>7.9492859999999999</v>
      </c>
      <c r="F3043">
        <v>55.658843000000012</v>
      </c>
      <c r="G3043">
        <v>11.168577000000001</v>
      </c>
      <c r="N3043">
        <v>50.297954000000011</v>
      </c>
      <c r="O3043">
        <v>6.8432230000000001</v>
      </c>
    </row>
    <row r="3044" spans="1:15" x14ac:dyDescent="0.25">
      <c r="A3044">
        <v>3043</v>
      </c>
      <c r="B3044">
        <v>63.147838000000007</v>
      </c>
      <c r="C3044">
        <v>10.021806</v>
      </c>
      <c r="D3044">
        <v>70.490868000000006</v>
      </c>
      <c r="E3044">
        <v>7.9492859999999999</v>
      </c>
      <c r="F3044">
        <v>55.658843000000012</v>
      </c>
      <c r="G3044">
        <v>11.168577000000001</v>
      </c>
    </row>
    <row r="3045" spans="1:15" x14ac:dyDescent="0.25">
      <c r="A3045">
        <v>3044</v>
      </c>
      <c r="B3045">
        <v>63.147838000000007</v>
      </c>
      <c r="C3045">
        <v>10.021806</v>
      </c>
      <c r="D3045">
        <v>70.490868000000006</v>
      </c>
      <c r="E3045">
        <v>7.9492859999999999</v>
      </c>
      <c r="F3045">
        <v>55.658843000000012</v>
      </c>
      <c r="G3045">
        <v>11.168577000000001</v>
      </c>
    </row>
    <row r="3046" spans="1:15" x14ac:dyDescent="0.25">
      <c r="A3046">
        <v>3045</v>
      </c>
      <c r="B3046">
        <v>63.147838000000007</v>
      </c>
      <c r="C3046">
        <v>10.021806</v>
      </c>
      <c r="D3046">
        <v>70.490868000000006</v>
      </c>
      <c r="E3046">
        <v>7.9492859999999999</v>
      </c>
      <c r="F3046">
        <v>55.658843000000012</v>
      </c>
      <c r="G3046">
        <v>11.168577000000001</v>
      </c>
    </row>
    <row r="3047" spans="1:15" x14ac:dyDescent="0.25">
      <c r="A3047">
        <v>3046</v>
      </c>
      <c r="B3047">
        <v>63.002033000000011</v>
      </c>
      <c r="C3047">
        <v>10.019899000000001</v>
      </c>
      <c r="D3047">
        <v>70.490868000000006</v>
      </c>
      <c r="E3047">
        <v>7.9492859999999999</v>
      </c>
      <c r="F3047">
        <v>55.658843000000012</v>
      </c>
      <c r="G3047">
        <v>11.168577000000001</v>
      </c>
    </row>
    <row r="3048" spans="1:15" x14ac:dyDescent="0.25">
      <c r="A3048">
        <v>3047</v>
      </c>
      <c r="B3048">
        <v>63.002033000000011</v>
      </c>
      <c r="C3048">
        <v>10.019899000000001</v>
      </c>
      <c r="D3048">
        <v>70.490868000000006</v>
      </c>
      <c r="E3048">
        <v>7.9492859999999999</v>
      </c>
      <c r="F3048">
        <v>55.658843000000012</v>
      </c>
      <c r="G3048">
        <v>11.168577000000001</v>
      </c>
    </row>
    <row r="3049" spans="1:15" x14ac:dyDescent="0.25">
      <c r="A3049">
        <v>3048</v>
      </c>
      <c r="D3049">
        <v>70.490868000000006</v>
      </c>
      <c r="E3049">
        <v>7.9492859999999999</v>
      </c>
      <c r="F3049">
        <v>55.658843000000012</v>
      </c>
      <c r="G3049">
        <v>11.168577000000001</v>
      </c>
    </row>
    <row r="3050" spans="1:15" x14ac:dyDescent="0.25">
      <c r="A3050">
        <v>3049</v>
      </c>
      <c r="D3050">
        <v>70.490868000000006</v>
      </c>
      <c r="E3050">
        <v>7.9492859999999999</v>
      </c>
      <c r="F3050">
        <v>55.658843000000012</v>
      </c>
      <c r="G3050">
        <v>11.168577000000001</v>
      </c>
    </row>
    <row r="3051" spans="1:15" x14ac:dyDescent="0.25">
      <c r="A3051">
        <v>3050</v>
      </c>
      <c r="D3051">
        <v>70.490868000000006</v>
      </c>
      <c r="E3051">
        <v>7.9492859999999999</v>
      </c>
      <c r="F3051">
        <v>55.658843000000012</v>
      </c>
      <c r="G3051">
        <v>11.168577000000001</v>
      </c>
    </row>
    <row r="3052" spans="1:15" x14ac:dyDescent="0.25">
      <c r="A3052">
        <v>3051</v>
      </c>
      <c r="D3052">
        <v>70.490868000000006</v>
      </c>
      <c r="E3052">
        <v>7.9492859999999999</v>
      </c>
      <c r="F3052">
        <v>55.658843000000012</v>
      </c>
      <c r="G3052">
        <v>11.168577000000001</v>
      </c>
    </row>
    <row r="3053" spans="1:15" x14ac:dyDescent="0.25">
      <c r="A3053">
        <v>3052</v>
      </c>
      <c r="D3053">
        <v>70.490868000000006</v>
      </c>
      <c r="E3053">
        <v>7.9492859999999999</v>
      </c>
      <c r="F3053">
        <v>55.658843000000012</v>
      </c>
      <c r="G3053">
        <v>11.168577000000001</v>
      </c>
    </row>
    <row r="3054" spans="1:15" x14ac:dyDescent="0.25">
      <c r="A3054">
        <v>3053</v>
      </c>
      <c r="D3054">
        <v>70.490868000000006</v>
      </c>
      <c r="E3054">
        <v>7.9492859999999999</v>
      </c>
      <c r="F3054">
        <v>55.658843000000012</v>
      </c>
      <c r="G3054">
        <v>11.168577000000001</v>
      </c>
    </row>
    <row r="3055" spans="1:15" x14ac:dyDescent="0.25">
      <c r="A3055">
        <v>3054</v>
      </c>
      <c r="D3055">
        <v>70.490868000000006</v>
      </c>
      <c r="E3055">
        <v>7.9492859999999999</v>
      </c>
      <c r="F3055">
        <v>55.658843000000012</v>
      </c>
      <c r="G3055">
        <v>11.168577000000001</v>
      </c>
    </row>
    <row r="3056" spans="1:15" x14ac:dyDescent="0.25">
      <c r="A3056">
        <v>3055</v>
      </c>
      <c r="D3056">
        <v>70.490868000000006</v>
      </c>
      <c r="E3056">
        <v>7.9492859999999999</v>
      </c>
      <c r="F3056">
        <v>55.658843000000012</v>
      </c>
      <c r="G3056">
        <v>11.168577000000001</v>
      </c>
    </row>
    <row r="3057" spans="1:9" x14ac:dyDescent="0.25">
      <c r="A3057">
        <v>3056</v>
      </c>
      <c r="B3057">
        <v>75.297093000000004</v>
      </c>
      <c r="C3057">
        <v>11.252143999999999</v>
      </c>
      <c r="D3057">
        <v>70.490868000000006</v>
      </c>
      <c r="E3057">
        <v>7.9492859999999999</v>
      </c>
      <c r="F3057">
        <v>55.658843000000012</v>
      </c>
      <c r="G3057">
        <v>11.168577000000001</v>
      </c>
    </row>
    <row r="3058" spans="1:9" x14ac:dyDescent="0.25">
      <c r="A3058">
        <v>3057</v>
      </c>
      <c r="B3058">
        <v>75.336073000000013</v>
      </c>
      <c r="C3058">
        <v>11.257398999999999</v>
      </c>
      <c r="D3058">
        <v>70.490868000000006</v>
      </c>
      <c r="E3058">
        <v>7.9492859999999999</v>
      </c>
      <c r="F3058">
        <v>55.658843000000012</v>
      </c>
      <c r="G3058">
        <v>11.168577000000001</v>
      </c>
    </row>
    <row r="3059" spans="1:9" x14ac:dyDescent="0.25">
      <c r="A3059">
        <v>3058</v>
      </c>
      <c r="B3059">
        <v>75.336073000000013</v>
      </c>
      <c r="C3059">
        <v>11.257398999999999</v>
      </c>
      <c r="D3059">
        <v>70.490868000000006</v>
      </c>
      <c r="E3059">
        <v>7.9492859999999999</v>
      </c>
      <c r="F3059">
        <v>55.658843000000012</v>
      </c>
      <c r="G3059">
        <v>11.168577000000001</v>
      </c>
      <c r="H3059">
        <v>64.103259000000008</v>
      </c>
      <c r="I3059">
        <v>7.4352070000000001</v>
      </c>
    </row>
    <row r="3060" spans="1:9" x14ac:dyDescent="0.25">
      <c r="A3060">
        <v>3059</v>
      </c>
      <c r="B3060">
        <v>75.336073000000013</v>
      </c>
      <c r="C3060">
        <v>11.257398999999999</v>
      </c>
      <c r="D3060">
        <v>70.490409</v>
      </c>
      <c r="E3060">
        <v>7.9546429999999999</v>
      </c>
      <c r="F3060">
        <v>55.439620000000012</v>
      </c>
      <c r="G3060">
        <v>11.037558000000001</v>
      </c>
      <c r="H3060">
        <v>64.296153000000004</v>
      </c>
      <c r="I3060">
        <v>7.2296870000000002</v>
      </c>
    </row>
    <row r="3061" spans="1:9" x14ac:dyDescent="0.25">
      <c r="A3061">
        <v>3060</v>
      </c>
      <c r="B3061">
        <v>75.336073000000013</v>
      </c>
      <c r="C3061">
        <v>11.257398999999999</v>
      </c>
      <c r="D3061">
        <v>70.490409</v>
      </c>
      <c r="E3061">
        <v>7.9546429999999999</v>
      </c>
      <c r="F3061">
        <v>55.439620000000012</v>
      </c>
      <c r="G3061">
        <v>11.037558000000001</v>
      </c>
      <c r="H3061">
        <v>64.296153000000004</v>
      </c>
      <c r="I3061">
        <v>7.2296870000000002</v>
      </c>
    </row>
    <row r="3062" spans="1:9" x14ac:dyDescent="0.25">
      <c r="A3062">
        <v>3061</v>
      </c>
      <c r="B3062">
        <v>75.336073000000013</v>
      </c>
      <c r="C3062">
        <v>11.257398999999999</v>
      </c>
      <c r="H3062">
        <v>64.296153000000004</v>
      </c>
      <c r="I3062">
        <v>7.2296870000000002</v>
      </c>
    </row>
    <row r="3063" spans="1:9" x14ac:dyDescent="0.25">
      <c r="A3063">
        <v>3062</v>
      </c>
      <c r="B3063">
        <v>75.336073000000013</v>
      </c>
      <c r="C3063">
        <v>11.257398999999999</v>
      </c>
      <c r="H3063">
        <v>64.296153000000004</v>
      </c>
      <c r="I3063">
        <v>7.2296870000000002</v>
      </c>
    </row>
    <row r="3064" spans="1:9" x14ac:dyDescent="0.25">
      <c r="A3064">
        <v>3063</v>
      </c>
      <c r="B3064">
        <v>75.336073000000013</v>
      </c>
      <c r="C3064">
        <v>11.257398999999999</v>
      </c>
      <c r="H3064">
        <v>64.296153000000004</v>
      </c>
      <c r="I3064">
        <v>7.2296870000000002</v>
      </c>
    </row>
    <row r="3065" spans="1:9" x14ac:dyDescent="0.25">
      <c r="A3065">
        <v>3064</v>
      </c>
      <c r="B3065">
        <v>75.336073000000013</v>
      </c>
      <c r="C3065">
        <v>11.257398999999999</v>
      </c>
      <c r="H3065">
        <v>64.296153000000004</v>
      </c>
      <c r="I3065">
        <v>7.2296870000000002</v>
      </c>
    </row>
    <row r="3066" spans="1:9" x14ac:dyDescent="0.25">
      <c r="A3066">
        <v>3065</v>
      </c>
      <c r="B3066">
        <v>75.336073000000013</v>
      </c>
      <c r="C3066">
        <v>11.257398999999999</v>
      </c>
      <c r="H3066">
        <v>64.296153000000004</v>
      </c>
      <c r="I3066">
        <v>7.2296870000000002</v>
      </c>
    </row>
    <row r="3067" spans="1:9" x14ac:dyDescent="0.25">
      <c r="A3067">
        <v>3066</v>
      </c>
      <c r="B3067">
        <v>75.336073000000013</v>
      </c>
      <c r="C3067">
        <v>11.257398999999999</v>
      </c>
      <c r="H3067">
        <v>64.296153000000004</v>
      </c>
      <c r="I3067">
        <v>7.2296870000000002</v>
      </c>
    </row>
    <row r="3068" spans="1:9" x14ac:dyDescent="0.25">
      <c r="A3068">
        <v>3067</v>
      </c>
      <c r="B3068">
        <v>75.336073000000013</v>
      </c>
      <c r="C3068">
        <v>11.306787</v>
      </c>
      <c r="H3068">
        <v>64.296153000000004</v>
      </c>
      <c r="I3068">
        <v>7.2296870000000002</v>
      </c>
    </row>
    <row r="3069" spans="1:9" x14ac:dyDescent="0.25">
      <c r="A3069">
        <v>3068</v>
      </c>
      <c r="B3069">
        <v>75.336073000000013</v>
      </c>
      <c r="C3069">
        <v>11.306787</v>
      </c>
      <c r="H3069">
        <v>64.296153000000004</v>
      </c>
      <c r="I3069">
        <v>7.2296870000000002</v>
      </c>
    </row>
    <row r="3070" spans="1:9" x14ac:dyDescent="0.25">
      <c r="A3070">
        <v>3069</v>
      </c>
      <c r="B3070">
        <v>75.336073000000013</v>
      </c>
      <c r="C3070">
        <v>11.306787</v>
      </c>
      <c r="H3070">
        <v>64.296153000000004</v>
      </c>
      <c r="I3070">
        <v>7.2296870000000002</v>
      </c>
    </row>
    <row r="3071" spans="1:9" x14ac:dyDescent="0.25">
      <c r="A3071">
        <v>3070</v>
      </c>
      <c r="B3071">
        <v>75.336073000000013</v>
      </c>
      <c r="C3071">
        <v>11.306787</v>
      </c>
      <c r="H3071">
        <v>64.296153000000004</v>
      </c>
      <c r="I3071">
        <v>7.2296870000000002</v>
      </c>
    </row>
    <row r="3072" spans="1:9" x14ac:dyDescent="0.25">
      <c r="A3072">
        <v>3071</v>
      </c>
      <c r="B3072">
        <v>75.336073000000013</v>
      </c>
      <c r="C3072">
        <v>11.306787</v>
      </c>
      <c r="H3072">
        <v>64.296153000000004</v>
      </c>
      <c r="I3072">
        <v>7.2296870000000002</v>
      </c>
    </row>
    <row r="3073" spans="1:9" x14ac:dyDescent="0.25">
      <c r="A3073">
        <v>3072</v>
      </c>
      <c r="B3073">
        <v>75.336073000000013</v>
      </c>
      <c r="C3073">
        <v>11.306787</v>
      </c>
      <c r="H3073">
        <v>64.296153000000004</v>
      </c>
      <c r="I3073">
        <v>7.2296870000000002</v>
      </c>
    </row>
    <row r="3074" spans="1:9" x14ac:dyDescent="0.25">
      <c r="A3074">
        <v>3073</v>
      </c>
      <c r="B3074">
        <v>75.336073000000013</v>
      </c>
      <c r="C3074">
        <v>11.306787</v>
      </c>
      <c r="D3074">
        <v>82.284694000000002</v>
      </c>
      <c r="E3074">
        <v>8.7190820000000002</v>
      </c>
      <c r="H3074">
        <v>64.296153000000004</v>
      </c>
      <c r="I3074">
        <v>7.2296870000000002</v>
      </c>
    </row>
    <row r="3075" spans="1:9" x14ac:dyDescent="0.25">
      <c r="A3075">
        <v>3074</v>
      </c>
      <c r="B3075">
        <v>75.297093000000004</v>
      </c>
      <c r="C3075">
        <v>11.252143999999999</v>
      </c>
      <c r="D3075">
        <v>82.307297000000005</v>
      </c>
      <c r="E3075">
        <v>8.7392850000000006</v>
      </c>
      <c r="F3075">
        <v>72.715204</v>
      </c>
      <c r="G3075">
        <v>12.510256</v>
      </c>
      <c r="H3075">
        <v>64.103259000000008</v>
      </c>
      <c r="I3075">
        <v>7.4352070000000001</v>
      </c>
    </row>
    <row r="3076" spans="1:9" x14ac:dyDescent="0.25">
      <c r="A3076">
        <v>3075</v>
      </c>
      <c r="D3076">
        <v>82.307297000000005</v>
      </c>
      <c r="E3076">
        <v>8.7392850000000006</v>
      </c>
      <c r="F3076">
        <v>72.666276000000011</v>
      </c>
      <c r="G3076">
        <v>12.491785999999999</v>
      </c>
    </row>
    <row r="3077" spans="1:9" x14ac:dyDescent="0.25">
      <c r="A3077">
        <v>3076</v>
      </c>
      <c r="D3077">
        <v>82.307297000000005</v>
      </c>
      <c r="E3077">
        <v>8.7392850000000006</v>
      </c>
      <c r="F3077">
        <v>72.666276000000011</v>
      </c>
      <c r="G3077">
        <v>12.491785999999999</v>
      </c>
    </row>
    <row r="3078" spans="1:9" x14ac:dyDescent="0.25">
      <c r="A3078">
        <v>3077</v>
      </c>
      <c r="D3078">
        <v>82.307297000000005</v>
      </c>
      <c r="E3078">
        <v>8.7392850000000006</v>
      </c>
      <c r="F3078">
        <v>72.666276000000011</v>
      </c>
      <c r="G3078">
        <v>12.491785999999999</v>
      </c>
    </row>
    <row r="3079" spans="1:9" x14ac:dyDescent="0.25">
      <c r="A3079">
        <v>3078</v>
      </c>
      <c r="D3079">
        <v>82.307297000000005</v>
      </c>
      <c r="E3079">
        <v>8.7392850000000006</v>
      </c>
      <c r="F3079">
        <v>72.666276000000011</v>
      </c>
      <c r="G3079">
        <v>12.491785999999999</v>
      </c>
    </row>
    <row r="3080" spans="1:9" x14ac:dyDescent="0.25">
      <c r="A3080">
        <v>3079</v>
      </c>
      <c r="D3080">
        <v>82.307297000000005</v>
      </c>
      <c r="E3080">
        <v>8.7392850000000006</v>
      </c>
      <c r="F3080">
        <v>72.666276000000011</v>
      </c>
      <c r="G3080">
        <v>12.491785999999999</v>
      </c>
    </row>
    <row r="3081" spans="1:9" x14ac:dyDescent="0.25">
      <c r="A3081">
        <v>3080</v>
      </c>
      <c r="D3081">
        <v>82.307297000000005</v>
      </c>
      <c r="E3081">
        <v>8.7392850000000006</v>
      </c>
      <c r="F3081">
        <v>72.666276000000011</v>
      </c>
      <c r="G3081">
        <v>12.491785999999999</v>
      </c>
    </row>
    <row r="3082" spans="1:9" x14ac:dyDescent="0.25">
      <c r="A3082">
        <v>3081</v>
      </c>
      <c r="D3082">
        <v>82.307297000000005</v>
      </c>
      <c r="E3082">
        <v>8.7392850000000006</v>
      </c>
      <c r="F3082">
        <v>72.666276000000011</v>
      </c>
      <c r="G3082">
        <v>12.491785999999999</v>
      </c>
    </row>
    <row r="3083" spans="1:9" x14ac:dyDescent="0.25">
      <c r="A3083">
        <v>3082</v>
      </c>
      <c r="D3083">
        <v>82.307297000000005</v>
      </c>
      <c r="E3083">
        <v>8.7392850000000006</v>
      </c>
      <c r="F3083">
        <v>72.666276000000011</v>
      </c>
      <c r="G3083">
        <v>12.491785999999999</v>
      </c>
    </row>
    <row r="3084" spans="1:9" x14ac:dyDescent="0.25">
      <c r="A3084">
        <v>3083</v>
      </c>
      <c r="D3084">
        <v>82.307297000000005</v>
      </c>
      <c r="E3084">
        <v>8.7392850000000006</v>
      </c>
      <c r="F3084">
        <v>72.666276000000011</v>
      </c>
      <c r="G3084">
        <v>12.491785999999999</v>
      </c>
    </row>
    <row r="3085" spans="1:9" x14ac:dyDescent="0.25">
      <c r="A3085">
        <v>3084</v>
      </c>
      <c r="D3085">
        <v>82.307297000000005</v>
      </c>
      <c r="E3085">
        <v>8.7392850000000006</v>
      </c>
      <c r="F3085">
        <v>72.666276000000011</v>
      </c>
      <c r="G3085">
        <v>12.491785999999999</v>
      </c>
    </row>
    <row r="3086" spans="1:9" x14ac:dyDescent="0.25">
      <c r="A3086">
        <v>3085</v>
      </c>
      <c r="D3086">
        <v>82.307297000000005</v>
      </c>
      <c r="E3086">
        <v>8.7392850000000006</v>
      </c>
      <c r="F3086">
        <v>72.666276000000011</v>
      </c>
      <c r="G3086">
        <v>12.491785999999999</v>
      </c>
    </row>
    <row r="3087" spans="1:9" x14ac:dyDescent="0.25">
      <c r="A3087">
        <v>3086</v>
      </c>
      <c r="D3087">
        <v>82.307297000000005</v>
      </c>
      <c r="E3087">
        <v>8.7392850000000006</v>
      </c>
      <c r="F3087">
        <v>72.666276000000011</v>
      </c>
      <c r="G3087">
        <v>12.491785999999999</v>
      </c>
    </row>
    <row r="3088" spans="1:9" x14ac:dyDescent="0.25">
      <c r="A3088">
        <v>3087</v>
      </c>
      <c r="D3088">
        <v>82.307297000000005</v>
      </c>
      <c r="E3088">
        <v>8.7392850000000006</v>
      </c>
      <c r="F3088">
        <v>72.666276000000011</v>
      </c>
      <c r="G3088">
        <v>12.491785999999999</v>
      </c>
    </row>
    <row r="3089" spans="1:9" x14ac:dyDescent="0.25">
      <c r="A3089">
        <v>3088</v>
      </c>
      <c r="B3089">
        <v>89.796429000000003</v>
      </c>
      <c r="C3089">
        <v>11.179592</v>
      </c>
      <c r="D3089">
        <v>82.307297000000005</v>
      </c>
      <c r="E3089">
        <v>8.7392850000000006</v>
      </c>
      <c r="F3089">
        <v>72.666276000000011</v>
      </c>
      <c r="G3089">
        <v>12.491785999999999</v>
      </c>
    </row>
    <row r="3090" spans="1:9" x14ac:dyDescent="0.25">
      <c r="A3090">
        <v>3089</v>
      </c>
      <c r="B3090">
        <v>89.87173700000001</v>
      </c>
      <c r="C3090">
        <v>11.158674</v>
      </c>
      <c r="D3090">
        <v>82.284694000000002</v>
      </c>
      <c r="E3090">
        <v>8.7190820000000002</v>
      </c>
      <c r="F3090">
        <v>72.666276000000011</v>
      </c>
      <c r="G3090">
        <v>12.491785999999999</v>
      </c>
    </row>
    <row r="3091" spans="1:9" x14ac:dyDescent="0.25">
      <c r="A3091">
        <v>3090</v>
      </c>
      <c r="B3091">
        <v>89.87173700000001</v>
      </c>
      <c r="C3091">
        <v>11.158674</v>
      </c>
      <c r="F3091">
        <v>72.666276000000011</v>
      </c>
      <c r="G3091">
        <v>12.491785999999999</v>
      </c>
    </row>
    <row r="3092" spans="1:9" x14ac:dyDescent="0.25">
      <c r="A3092">
        <v>3091</v>
      </c>
      <c r="B3092">
        <v>89.87173700000001</v>
      </c>
      <c r="C3092">
        <v>11.158674</v>
      </c>
      <c r="F3092">
        <v>72.715204</v>
      </c>
      <c r="G3092">
        <v>12.510256</v>
      </c>
      <c r="H3092">
        <v>79.289949000000007</v>
      </c>
      <c r="I3092">
        <v>8.9700520000000008</v>
      </c>
    </row>
    <row r="3093" spans="1:9" x14ac:dyDescent="0.25">
      <c r="A3093">
        <v>3092</v>
      </c>
      <c r="B3093">
        <v>89.87173700000001</v>
      </c>
      <c r="C3093">
        <v>11.158674</v>
      </c>
      <c r="H3093">
        <v>79.390256000000008</v>
      </c>
      <c r="I3093">
        <v>8.8380609999999997</v>
      </c>
    </row>
    <row r="3094" spans="1:9" x14ac:dyDescent="0.25">
      <c r="A3094">
        <v>3093</v>
      </c>
      <c r="B3094">
        <v>89.87173700000001</v>
      </c>
      <c r="C3094">
        <v>11.158674</v>
      </c>
      <c r="H3094">
        <v>79.390256000000008</v>
      </c>
      <c r="I3094">
        <v>8.8380609999999997</v>
      </c>
    </row>
    <row r="3095" spans="1:9" x14ac:dyDescent="0.25">
      <c r="A3095">
        <v>3094</v>
      </c>
      <c r="B3095">
        <v>89.87173700000001</v>
      </c>
      <c r="C3095">
        <v>11.158674</v>
      </c>
      <c r="H3095">
        <v>79.390256000000008</v>
      </c>
      <c r="I3095">
        <v>8.8380609999999997</v>
      </c>
    </row>
    <row r="3096" spans="1:9" x14ac:dyDescent="0.25">
      <c r="A3096">
        <v>3095</v>
      </c>
      <c r="B3096">
        <v>89.87173700000001</v>
      </c>
      <c r="C3096">
        <v>11.158674</v>
      </c>
      <c r="H3096">
        <v>79.390256000000008</v>
      </c>
      <c r="I3096">
        <v>8.8380609999999997</v>
      </c>
    </row>
    <row r="3097" spans="1:9" x14ac:dyDescent="0.25">
      <c r="A3097">
        <v>3096</v>
      </c>
      <c r="B3097">
        <v>89.87173700000001</v>
      </c>
      <c r="C3097">
        <v>11.158674</v>
      </c>
      <c r="H3097">
        <v>79.390256000000008</v>
      </c>
      <c r="I3097">
        <v>8.8380609999999997</v>
      </c>
    </row>
    <row r="3098" spans="1:9" x14ac:dyDescent="0.25">
      <c r="A3098">
        <v>3097</v>
      </c>
      <c r="B3098">
        <v>89.87173700000001</v>
      </c>
      <c r="C3098">
        <v>11.158674</v>
      </c>
      <c r="H3098">
        <v>79.390256000000008</v>
      </c>
      <c r="I3098">
        <v>8.8380609999999997</v>
      </c>
    </row>
    <row r="3099" spans="1:9" x14ac:dyDescent="0.25">
      <c r="A3099">
        <v>3098</v>
      </c>
      <c r="B3099">
        <v>89.87173700000001</v>
      </c>
      <c r="C3099">
        <v>11.158674</v>
      </c>
      <c r="H3099">
        <v>79.390256000000008</v>
      </c>
      <c r="I3099">
        <v>8.8380609999999997</v>
      </c>
    </row>
    <row r="3100" spans="1:9" x14ac:dyDescent="0.25">
      <c r="A3100">
        <v>3099</v>
      </c>
      <c r="B3100">
        <v>89.87173700000001</v>
      </c>
      <c r="C3100">
        <v>11.158674</v>
      </c>
      <c r="H3100">
        <v>79.390256000000008</v>
      </c>
      <c r="I3100">
        <v>8.8380609999999997</v>
      </c>
    </row>
    <row r="3101" spans="1:9" x14ac:dyDescent="0.25">
      <c r="A3101">
        <v>3100</v>
      </c>
      <c r="B3101">
        <v>89.87173700000001</v>
      </c>
      <c r="C3101">
        <v>11.158674</v>
      </c>
      <c r="H3101">
        <v>79.390256000000008</v>
      </c>
      <c r="I3101">
        <v>8.8380609999999997</v>
      </c>
    </row>
    <row r="3102" spans="1:9" x14ac:dyDescent="0.25">
      <c r="A3102">
        <v>3101</v>
      </c>
      <c r="B3102">
        <v>89.87173700000001</v>
      </c>
      <c r="C3102">
        <v>11.158674</v>
      </c>
      <c r="H3102">
        <v>79.390256000000008</v>
      </c>
      <c r="I3102">
        <v>8.8380609999999997</v>
      </c>
    </row>
    <row r="3103" spans="1:9" x14ac:dyDescent="0.25">
      <c r="A3103">
        <v>3102</v>
      </c>
      <c r="B3103">
        <v>89.87173700000001</v>
      </c>
      <c r="C3103">
        <v>11.158674</v>
      </c>
      <c r="H3103">
        <v>79.390256000000008</v>
      </c>
      <c r="I3103">
        <v>8.8380609999999997</v>
      </c>
    </row>
    <row r="3104" spans="1:9" x14ac:dyDescent="0.25">
      <c r="A3104">
        <v>3103</v>
      </c>
      <c r="B3104">
        <v>89.796429000000003</v>
      </c>
      <c r="C3104">
        <v>11.179592</v>
      </c>
      <c r="D3104">
        <v>99.22239900000001</v>
      </c>
      <c r="E3104">
        <v>8.5916840000000008</v>
      </c>
      <c r="H3104">
        <v>79.390256000000008</v>
      </c>
      <c r="I3104">
        <v>8.8380609999999997</v>
      </c>
    </row>
    <row r="3105" spans="1:9" x14ac:dyDescent="0.25">
      <c r="A3105">
        <v>3104</v>
      </c>
      <c r="B3105">
        <v>89.796429000000003</v>
      </c>
      <c r="C3105">
        <v>11.179592</v>
      </c>
      <c r="D3105">
        <v>99.216124000000008</v>
      </c>
      <c r="E3105">
        <v>8.4924490000000006</v>
      </c>
      <c r="H3105">
        <v>79.390256000000008</v>
      </c>
      <c r="I3105">
        <v>8.8380609999999997</v>
      </c>
    </row>
    <row r="3106" spans="1:9" x14ac:dyDescent="0.25">
      <c r="A3106">
        <v>3105</v>
      </c>
      <c r="D3106">
        <v>99.216124000000008</v>
      </c>
      <c r="E3106">
        <v>8.4924490000000006</v>
      </c>
      <c r="H3106">
        <v>79.390256000000008</v>
      </c>
      <c r="I3106">
        <v>8.8380609999999997</v>
      </c>
    </row>
    <row r="3107" spans="1:9" x14ac:dyDescent="0.25">
      <c r="A3107">
        <v>3106</v>
      </c>
      <c r="D3107">
        <v>99.216124000000008</v>
      </c>
      <c r="E3107">
        <v>8.4924490000000006</v>
      </c>
      <c r="H3107">
        <v>79.390256000000008</v>
      </c>
      <c r="I3107">
        <v>8.8380609999999997</v>
      </c>
    </row>
    <row r="3108" spans="1:9" x14ac:dyDescent="0.25">
      <c r="A3108">
        <v>3107</v>
      </c>
      <c r="D3108">
        <v>99.216124000000008</v>
      </c>
      <c r="E3108">
        <v>8.4924490000000006</v>
      </c>
      <c r="F3108">
        <v>87.444848000000007</v>
      </c>
      <c r="G3108">
        <v>11.647346000000001</v>
      </c>
      <c r="H3108">
        <v>79.289949000000007</v>
      </c>
      <c r="I3108">
        <v>8.9700520000000008</v>
      </c>
    </row>
    <row r="3109" spans="1:9" x14ac:dyDescent="0.25">
      <c r="A3109">
        <v>3108</v>
      </c>
      <c r="D3109">
        <v>99.216124000000008</v>
      </c>
      <c r="E3109">
        <v>8.4924490000000006</v>
      </c>
      <c r="F3109">
        <v>87.548011000000002</v>
      </c>
      <c r="G3109">
        <v>11.751174000000001</v>
      </c>
    </row>
    <row r="3110" spans="1:9" x14ac:dyDescent="0.25">
      <c r="A3110">
        <v>3109</v>
      </c>
      <c r="D3110">
        <v>99.216124000000008</v>
      </c>
      <c r="E3110">
        <v>8.4924490000000006</v>
      </c>
      <c r="F3110">
        <v>87.548011000000002</v>
      </c>
      <c r="G3110">
        <v>11.751174000000001</v>
      </c>
    </row>
    <row r="3111" spans="1:9" x14ac:dyDescent="0.25">
      <c r="A3111">
        <v>3110</v>
      </c>
      <c r="D3111">
        <v>99.216124000000008</v>
      </c>
      <c r="E3111">
        <v>8.4924490000000006</v>
      </c>
      <c r="F3111">
        <v>87.548011000000002</v>
      </c>
      <c r="G3111">
        <v>11.751174000000001</v>
      </c>
    </row>
    <row r="3112" spans="1:9" x14ac:dyDescent="0.25">
      <c r="A3112">
        <v>3111</v>
      </c>
      <c r="D3112">
        <v>99.216124000000008</v>
      </c>
      <c r="E3112">
        <v>8.4924490000000006</v>
      </c>
      <c r="F3112">
        <v>87.548011000000002</v>
      </c>
      <c r="G3112">
        <v>11.751174000000001</v>
      </c>
    </row>
    <row r="3113" spans="1:9" x14ac:dyDescent="0.25">
      <c r="A3113">
        <v>3112</v>
      </c>
      <c r="D3113">
        <v>99.216124000000008</v>
      </c>
      <c r="E3113">
        <v>8.4924490000000006</v>
      </c>
      <c r="F3113">
        <v>87.548011000000002</v>
      </c>
      <c r="G3113">
        <v>11.751174000000001</v>
      </c>
    </row>
    <row r="3114" spans="1:9" x14ac:dyDescent="0.25">
      <c r="A3114">
        <v>3113</v>
      </c>
      <c r="D3114">
        <v>99.216124000000008</v>
      </c>
      <c r="E3114">
        <v>8.4924490000000006</v>
      </c>
      <c r="F3114">
        <v>87.548011000000002</v>
      </c>
      <c r="G3114">
        <v>11.751174000000001</v>
      </c>
    </row>
    <row r="3115" spans="1:9" x14ac:dyDescent="0.25">
      <c r="A3115">
        <v>3114</v>
      </c>
      <c r="D3115">
        <v>99.216124000000008</v>
      </c>
      <c r="E3115">
        <v>8.4924490000000006</v>
      </c>
      <c r="F3115">
        <v>87.548011000000002</v>
      </c>
      <c r="G3115">
        <v>11.751174000000001</v>
      </c>
    </row>
    <row r="3116" spans="1:9" x14ac:dyDescent="0.25">
      <c r="A3116">
        <v>3115</v>
      </c>
      <c r="D3116">
        <v>99.216124000000008</v>
      </c>
      <c r="E3116">
        <v>8.4924490000000006</v>
      </c>
      <c r="F3116">
        <v>87.548011000000002</v>
      </c>
      <c r="G3116">
        <v>11.751174000000001</v>
      </c>
    </row>
    <row r="3117" spans="1:9" x14ac:dyDescent="0.25">
      <c r="A3117">
        <v>3116</v>
      </c>
      <c r="D3117">
        <v>99.216124000000008</v>
      </c>
      <c r="E3117">
        <v>8.4924490000000006</v>
      </c>
      <c r="F3117">
        <v>87.548011000000002</v>
      </c>
      <c r="G3117">
        <v>11.751174000000001</v>
      </c>
    </row>
    <row r="3118" spans="1:9" x14ac:dyDescent="0.25">
      <c r="A3118">
        <v>3117</v>
      </c>
      <c r="D3118">
        <v>99.216124000000008</v>
      </c>
      <c r="E3118">
        <v>8.4924490000000006</v>
      </c>
      <c r="F3118">
        <v>87.548011000000002</v>
      </c>
      <c r="G3118">
        <v>11.751174000000001</v>
      </c>
    </row>
    <row r="3119" spans="1:9" x14ac:dyDescent="0.25">
      <c r="A3119">
        <v>3118</v>
      </c>
      <c r="D3119">
        <v>99.216124000000008</v>
      </c>
      <c r="E3119">
        <v>8.4924490000000006</v>
      </c>
      <c r="F3119">
        <v>87.548011000000002</v>
      </c>
      <c r="G3119">
        <v>11.751174000000001</v>
      </c>
    </row>
    <row r="3120" spans="1:9" x14ac:dyDescent="0.25">
      <c r="A3120">
        <v>3119</v>
      </c>
      <c r="B3120">
        <v>108.72173600000001</v>
      </c>
      <c r="C3120">
        <v>11.430562</v>
      </c>
      <c r="D3120">
        <v>99.22239900000001</v>
      </c>
      <c r="E3120">
        <v>8.5916840000000008</v>
      </c>
      <c r="F3120">
        <v>87.548011000000002</v>
      </c>
      <c r="G3120">
        <v>11.751174000000001</v>
      </c>
    </row>
    <row r="3121" spans="1:9" x14ac:dyDescent="0.25">
      <c r="A3121">
        <v>3120</v>
      </c>
      <c r="B3121">
        <v>108.857146</v>
      </c>
      <c r="C3121">
        <v>11.504286</v>
      </c>
      <c r="D3121">
        <v>99.22239900000001</v>
      </c>
      <c r="E3121">
        <v>8.5916840000000008</v>
      </c>
      <c r="F3121">
        <v>87.548011000000002</v>
      </c>
      <c r="G3121">
        <v>11.751174000000001</v>
      </c>
    </row>
    <row r="3122" spans="1:9" x14ac:dyDescent="0.25">
      <c r="A3122">
        <v>3121</v>
      </c>
      <c r="B3122">
        <v>108.857146</v>
      </c>
      <c r="C3122">
        <v>11.504286</v>
      </c>
      <c r="F3122">
        <v>87.548011000000002</v>
      </c>
      <c r="G3122">
        <v>11.751174000000001</v>
      </c>
    </row>
    <row r="3123" spans="1:9" x14ac:dyDescent="0.25">
      <c r="A3123">
        <v>3122</v>
      </c>
      <c r="B3123">
        <v>108.857146</v>
      </c>
      <c r="C3123">
        <v>11.504286</v>
      </c>
      <c r="F3123">
        <v>87.444848000000007</v>
      </c>
      <c r="G3123">
        <v>11.647346000000001</v>
      </c>
      <c r="H3123">
        <v>96.362042000000002</v>
      </c>
      <c r="I3123">
        <v>7.9083170000000003</v>
      </c>
    </row>
    <row r="3124" spans="1:9" x14ac:dyDescent="0.25">
      <c r="A3124">
        <v>3123</v>
      </c>
      <c r="B3124">
        <v>108.857146</v>
      </c>
      <c r="C3124">
        <v>11.504286</v>
      </c>
      <c r="F3124">
        <v>87.444848000000007</v>
      </c>
      <c r="G3124">
        <v>11.647346000000001</v>
      </c>
      <c r="H3124">
        <v>96.447398000000007</v>
      </c>
      <c r="I3124">
        <v>7.8011739999999996</v>
      </c>
    </row>
    <row r="3125" spans="1:9" x14ac:dyDescent="0.25">
      <c r="A3125">
        <v>3124</v>
      </c>
      <c r="B3125">
        <v>108.857146</v>
      </c>
      <c r="C3125">
        <v>11.504286</v>
      </c>
      <c r="H3125">
        <v>96.447398000000007</v>
      </c>
      <c r="I3125">
        <v>7.8011739999999996</v>
      </c>
    </row>
    <row r="3126" spans="1:9" x14ac:dyDescent="0.25">
      <c r="A3126">
        <v>3125</v>
      </c>
      <c r="B3126">
        <v>108.857146</v>
      </c>
      <c r="C3126">
        <v>11.504286</v>
      </c>
      <c r="H3126">
        <v>96.447398000000007</v>
      </c>
      <c r="I3126">
        <v>7.8011739999999996</v>
      </c>
    </row>
    <row r="3127" spans="1:9" x14ac:dyDescent="0.25">
      <c r="A3127">
        <v>3126</v>
      </c>
      <c r="B3127">
        <v>108.857146</v>
      </c>
      <c r="C3127">
        <v>11.504286</v>
      </c>
      <c r="H3127">
        <v>96.447398000000007</v>
      </c>
      <c r="I3127">
        <v>7.8011739999999996</v>
      </c>
    </row>
    <row r="3128" spans="1:9" x14ac:dyDescent="0.25">
      <c r="A3128">
        <v>3127</v>
      </c>
      <c r="B3128">
        <v>108.857146</v>
      </c>
      <c r="C3128">
        <v>11.504286</v>
      </c>
      <c r="H3128">
        <v>96.447398000000007</v>
      </c>
      <c r="I3128">
        <v>7.8011739999999996</v>
      </c>
    </row>
    <row r="3129" spans="1:9" x14ac:dyDescent="0.25">
      <c r="A3129">
        <v>3128</v>
      </c>
      <c r="B3129">
        <v>108.857146</v>
      </c>
      <c r="C3129">
        <v>11.504286</v>
      </c>
      <c r="H3129">
        <v>96.447398000000007</v>
      </c>
      <c r="I3129">
        <v>7.8011739999999996</v>
      </c>
    </row>
    <row r="3130" spans="1:9" x14ac:dyDescent="0.25">
      <c r="A3130">
        <v>3129</v>
      </c>
      <c r="B3130">
        <v>108.857146</v>
      </c>
      <c r="C3130">
        <v>11.504286</v>
      </c>
      <c r="H3130">
        <v>96.447398000000007</v>
      </c>
      <c r="I3130">
        <v>7.8011739999999996</v>
      </c>
    </row>
    <row r="3131" spans="1:9" x14ac:dyDescent="0.25">
      <c r="A3131">
        <v>3130</v>
      </c>
      <c r="B3131">
        <v>108.857146</v>
      </c>
      <c r="C3131">
        <v>11.504286</v>
      </c>
      <c r="H3131">
        <v>96.447398000000007</v>
      </c>
      <c r="I3131">
        <v>7.8011739999999996</v>
      </c>
    </row>
    <row r="3132" spans="1:9" x14ac:dyDescent="0.25">
      <c r="A3132">
        <v>3131</v>
      </c>
      <c r="B3132">
        <v>108.857146</v>
      </c>
      <c r="C3132">
        <v>11.504286</v>
      </c>
      <c r="H3132">
        <v>96.447398000000007</v>
      </c>
      <c r="I3132">
        <v>7.8011739999999996</v>
      </c>
    </row>
    <row r="3133" spans="1:9" x14ac:dyDescent="0.25">
      <c r="A3133">
        <v>3132</v>
      </c>
      <c r="B3133">
        <v>108.857146</v>
      </c>
      <c r="C3133">
        <v>11.504286</v>
      </c>
      <c r="H3133">
        <v>96.447398000000007</v>
      </c>
      <c r="I3133">
        <v>7.8011739999999996</v>
      </c>
    </row>
    <row r="3134" spans="1:9" x14ac:dyDescent="0.25">
      <c r="A3134">
        <v>3133</v>
      </c>
      <c r="B3134">
        <v>108.857146</v>
      </c>
      <c r="C3134">
        <v>11.504286</v>
      </c>
      <c r="H3134">
        <v>96.447398000000007</v>
      </c>
      <c r="I3134">
        <v>7.8011739999999996</v>
      </c>
    </row>
    <row r="3135" spans="1:9" x14ac:dyDescent="0.25">
      <c r="A3135">
        <v>3134</v>
      </c>
      <c r="B3135">
        <v>108.857146</v>
      </c>
      <c r="C3135">
        <v>11.504286</v>
      </c>
      <c r="H3135">
        <v>96.447398000000007</v>
      </c>
      <c r="I3135">
        <v>7.8011739999999996</v>
      </c>
    </row>
    <row r="3136" spans="1:9" x14ac:dyDescent="0.25">
      <c r="A3136">
        <v>3135</v>
      </c>
      <c r="B3136">
        <v>108.72173600000001</v>
      </c>
      <c r="C3136">
        <v>11.430562</v>
      </c>
      <c r="D3136">
        <v>118.588729</v>
      </c>
      <c r="E3136">
        <v>8.0696429999999992</v>
      </c>
      <c r="H3136">
        <v>96.447398000000007</v>
      </c>
      <c r="I3136">
        <v>7.8011739999999996</v>
      </c>
    </row>
    <row r="3137" spans="1:9" x14ac:dyDescent="0.25">
      <c r="A3137">
        <v>3136</v>
      </c>
      <c r="D3137">
        <v>118.64643000000001</v>
      </c>
      <c r="E3137">
        <v>8.0974489999999992</v>
      </c>
      <c r="H3137">
        <v>96.340714000000006</v>
      </c>
      <c r="I3137">
        <v>7.9083170000000003</v>
      </c>
    </row>
    <row r="3138" spans="1:9" x14ac:dyDescent="0.25">
      <c r="A3138">
        <v>3137</v>
      </c>
      <c r="D3138">
        <v>118.64643000000001</v>
      </c>
      <c r="E3138">
        <v>8.0974489999999992</v>
      </c>
      <c r="H3138">
        <v>96.340714000000006</v>
      </c>
      <c r="I3138">
        <v>7.9083170000000003</v>
      </c>
    </row>
    <row r="3139" spans="1:9" x14ac:dyDescent="0.25">
      <c r="A3139">
        <v>3138</v>
      </c>
      <c r="D3139">
        <v>118.64643000000001</v>
      </c>
      <c r="E3139">
        <v>8.0974489999999992</v>
      </c>
      <c r="F3139">
        <v>106.02551100000001</v>
      </c>
      <c r="G3139">
        <v>12.348062000000001</v>
      </c>
      <c r="H3139">
        <v>96.340714000000006</v>
      </c>
      <c r="I3139">
        <v>7.9083170000000003</v>
      </c>
    </row>
    <row r="3140" spans="1:9" x14ac:dyDescent="0.25">
      <c r="A3140">
        <v>3139</v>
      </c>
      <c r="D3140">
        <v>118.64643000000001</v>
      </c>
      <c r="E3140">
        <v>8.0974489999999992</v>
      </c>
      <c r="F3140">
        <v>106.28617700000001</v>
      </c>
      <c r="G3140">
        <v>12.442398000000001</v>
      </c>
      <c r="H3140">
        <v>96.340714000000006</v>
      </c>
      <c r="I3140">
        <v>7.9083170000000003</v>
      </c>
    </row>
    <row r="3141" spans="1:9" x14ac:dyDescent="0.25">
      <c r="A3141">
        <v>3140</v>
      </c>
      <c r="D3141">
        <v>118.64643000000001</v>
      </c>
      <c r="E3141">
        <v>8.0974489999999992</v>
      </c>
      <c r="F3141">
        <v>106.28617700000001</v>
      </c>
      <c r="G3141">
        <v>12.442398000000001</v>
      </c>
    </row>
    <row r="3142" spans="1:9" x14ac:dyDescent="0.25">
      <c r="A3142">
        <v>3141</v>
      </c>
      <c r="D3142">
        <v>118.64643000000001</v>
      </c>
      <c r="E3142">
        <v>8.0974489999999992</v>
      </c>
      <c r="F3142">
        <v>106.28617700000001</v>
      </c>
      <c r="G3142">
        <v>12.442398000000001</v>
      </c>
    </row>
    <row r="3143" spans="1:9" x14ac:dyDescent="0.25">
      <c r="A3143">
        <v>3142</v>
      </c>
      <c r="D3143">
        <v>118.64643000000001</v>
      </c>
      <c r="E3143">
        <v>8.0974489999999992</v>
      </c>
      <c r="F3143">
        <v>106.28617700000001</v>
      </c>
      <c r="G3143">
        <v>12.442398000000001</v>
      </c>
    </row>
    <row r="3144" spans="1:9" x14ac:dyDescent="0.25">
      <c r="A3144">
        <v>3143</v>
      </c>
      <c r="D3144">
        <v>118.64643000000001</v>
      </c>
      <c r="E3144">
        <v>8.0974489999999992</v>
      </c>
      <c r="F3144">
        <v>106.28617700000001</v>
      </c>
      <c r="G3144">
        <v>12.442398000000001</v>
      </c>
    </row>
    <row r="3145" spans="1:9" x14ac:dyDescent="0.25">
      <c r="A3145">
        <v>3144</v>
      </c>
      <c r="D3145">
        <v>118.64643000000001</v>
      </c>
      <c r="E3145">
        <v>8.0974489999999992</v>
      </c>
      <c r="F3145">
        <v>106.28617700000001</v>
      </c>
      <c r="G3145">
        <v>12.442398000000001</v>
      </c>
    </row>
    <row r="3146" spans="1:9" x14ac:dyDescent="0.25">
      <c r="A3146">
        <v>3145</v>
      </c>
      <c r="D3146">
        <v>118.64643000000001</v>
      </c>
      <c r="E3146">
        <v>8.0974489999999992</v>
      </c>
      <c r="F3146">
        <v>106.28617700000001</v>
      </c>
      <c r="G3146">
        <v>12.442398000000001</v>
      </c>
    </row>
    <row r="3147" spans="1:9" x14ac:dyDescent="0.25">
      <c r="A3147">
        <v>3146</v>
      </c>
      <c r="D3147">
        <v>118.64643000000001</v>
      </c>
      <c r="E3147">
        <v>8.0974489999999992</v>
      </c>
      <c r="F3147">
        <v>106.28617700000001</v>
      </c>
      <c r="G3147">
        <v>12.442398000000001</v>
      </c>
    </row>
    <row r="3148" spans="1:9" x14ac:dyDescent="0.25">
      <c r="A3148">
        <v>3147</v>
      </c>
      <c r="D3148">
        <v>118.64643000000001</v>
      </c>
      <c r="E3148">
        <v>8.0974489999999992</v>
      </c>
      <c r="F3148">
        <v>106.28617700000001</v>
      </c>
      <c r="G3148">
        <v>12.442398000000001</v>
      </c>
    </row>
    <row r="3149" spans="1:9" x14ac:dyDescent="0.25">
      <c r="A3149">
        <v>3148</v>
      </c>
      <c r="D3149">
        <v>118.64643000000001</v>
      </c>
      <c r="E3149">
        <v>8.0974489999999992</v>
      </c>
      <c r="F3149">
        <v>106.28617700000001</v>
      </c>
      <c r="G3149">
        <v>12.442398000000001</v>
      </c>
    </row>
    <row r="3150" spans="1:9" x14ac:dyDescent="0.25">
      <c r="A3150">
        <v>3149</v>
      </c>
      <c r="B3150">
        <v>127.426535</v>
      </c>
      <c r="C3150">
        <v>10.567907999999999</v>
      </c>
      <c r="D3150">
        <v>118.64643000000001</v>
      </c>
      <c r="E3150">
        <v>8.0974489999999992</v>
      </c>
      <c r="F3150">
        <v>106.28617700000001</v>
      </c>
      <c r="G3150">
        <v>12.442398000000001</v>
      </c>
    </row>
    <row r="3151" spans="1:9" x14ac:dyDescent="0.25">
      <c r="A3151">
        <v>3150</v>
      </c>
      <c r="B3151">
        <v>127.49638200000001</v>
      </c>
      <c r="C3151">
        <v>10.516786</v>
      </c>
      <c r="D3151">
        <v>118.588729</v>
      </c>
      <c r="E3151">
        <v>8.0696429999999992</v>
      </c>
      <c r="F3151">
        <v>106.28617700000001</v>
      </c>
      <c r="G3151">
        <v>12.442398000000001</v>
      </c>
    </row>
    <row r="3152" spans="1:9" x14ac:dyDescent="0.25">
      <c r="A3152">
        <v>3151</v>
      </c>
      <c r="B3152">
        <v>127.49638200000001</v>
      </c>
      <c r="C3152">
        <v>10.516786</v>
      </c>
      <c r="F3152">
        <v>106.28617700000001</v>
      </c>
      <c r="G3152">
        <v>12.442398000000001</v>
      </c>
    </row>
    <row r="3153" spans="1:9" x14ac:dyDescent="0.25">
      <c r="A3153">
        <v>3152</v>
      </c>
      <c r="B3153">
        <v>127.49638200000001</v>
      </c>
      <c r="C3153">
        <v>10.516786</v>
      </c>
      <c r="F3153">
        <v>106.02551100000001</v>
      </c>
      <c r="G3153">
        <v>12.348062000000001</v>
      </c>
    </row>
    <row r="3154" spans="1:9" x14ac:dyDescent="0.25">
      <c r="A3154">
        <v>3153</v>
      </c>
      <c r="B3154">
        <v>127.49638200000001</v>
      </c>
      <c r="C3154">
        <v>10.516786</v>
      </c>
      <c r="F3154">
        <v>106.02551100000001</v>
      </c>
      <c r="G3154">
        <v>12.348062000000001</v>
      </c>
    </row>
    <row r="3155" spans="1:9" x14ac:dyDescent="0.25">
      <c r="A3155">
        <v>3154</v>
      </c>
      <c r="B3155">
        <v>127.49638200000001</v>
      </c>
      <c r="C3155">
        <v>10.516786</v>
      </c>
      <c r="F3155">
        <v>106.02551100000001</v>
      </c>
      <c r="G3155">
        <v>12.348062000000001</v>
      </c>
      <c r="H3155">
        <v>116.51265600000001</v>
      </c>
      <c r="I3155">
        <v>8.4562760000000008</v>
      </c>
    </row>
    <row r="3156" spans="1:9" x14ac:dyDescent="0.25">
      <c r="A3156">
        <v>3155</v>
      </c>
      <c r="B3156">
        <v>127.49638200000001</v>
      </c>
      <c r="C3156">
        <v>10.516786</v>
      </c>
      <c r="H3156">
        <v>116.71826800000001</v>
      </c>
      <c r="I3156">
        <v>8.3442860000000003</v>
      </c>
    </row>
    <row r="3157" spans="1:9" x14ac:dyDescent="0.25">
      <c r="A3157">
        <v>3156</v>
      </c>
      <c r="B3157">
        <v>127.49638200000001</v>
      </c>
      <c r="C3157">
        <v>10.516786</v>
      </c>
      <c r="H3157">
        <v>116.71826800000001</v>
      </c>
      <c r="I3157">
        <v>8.3442860000000003</v>
      </c>
    </row>
    <row r="3158" spans="1:9" x14ac:dyDescent="0.25">
      <c r="A3158">
        <v>3157</v>
      </c>
      <c r="B3158">
        <v>127.49638200000001</v>
      </c>
      <c r="C3158">
        <v>10.516786</v>
      </c>
      <c r="H3158">
        <v>116.71826800000001</v>
      </c>
      <c r="I3158">
        <v>8.3442860000000003</v>
      </c>
    </row>
    <row r="3159" spans="1:9" x14ac:dyDescent="0.25">
      <c r="A3159">
        <v>3158</v>
      </c>
      <c r="B3159">
        <v>127.49638200000001</v>
      </c>
      <c r="C3159">
        <v>10.516786</v>
      </c>
      <c r="H3159">
        <v>116.71826800000001</v>
      </c>
      <c r="I3159">
        <v>8.3442860000000003</v>
      </c>
    </row>
    <row r="3160" spans="1:9" x14ac:dyDescent="0.25">
      <c r="A3160">
        <v>3159</v>
      </c>
      <c r="B3160">
        <v>127.49638200000001</v>
      </c>
      <c r="C3160">
        <v>10.516786</v>
      </c>
      <c r="H3160">
        <v>116.71826800000001</v>
      </c>
      <c r="I3160">
        <v>8.3442860000000003</v>
      </c>
    </row>
    <row r="3161" spans="1:9" x14ac:dyDescent="0.25">
      <c r="A3161">
        <v>3160</v>
      </c>
      <c r="B3161">
        <v>127.49638200000001</v>
      </c>
      <c r="C3161">
        <v>10.516786</v>
      </c>
      <c r="H3161">
        <v>116.71826800000001</v>
      </c>
      <c r="I3161">
        <v>8.3442860000000003</v>
      </c>
    </row>
    <row r="3162" spans="1:9" x14ac:dyDescent="0.25">
      <c r="A3162">
        <v>3161</v>
      </c>
      <c r="B3162">
        <v>127.49638200000001</v>
      </c>
      <c r="C3162">
        <v>10.516786</v>
      </c>
      <c r="H3162">
        <v>116.71826800000001</v>
      </c>
      <c r="I3162">
        <v>8.3442860000000003</v>
      </c>
    </row>
    <row r="3163" spans="1:9" x14ac:dyDescent="0.25">
      <c r="A3163">
        <v>3162</v>
      </c>
      <c r="B3163">
        <v>127.49638200000001</v>
      </c>
      <c r="C3163">
        <v>10.516786</v>
      </c>
      <c r="H3163">
        <v>116.71826800000001</v>
      </c>
      <c r="I3163">
        <v>8.3442860000000003</v>
      </c>
    </row>
    <row r="3164" spans="1:9" x14ac:dyDescent="0.25">
      <c r="A3164">
        <v>3163</v>
      </c>
      <c r="B3164">
        <v>127.49638200000001</v>
      </c>
      <c r="C3164">
        <v>10.516786</v>
      </c>
      <c r="H3164">
        <v>116.71826800000001</v>
      </c>
      <c r="I3164">
        <v>8.3442860000000003</v>
      </c>
    </row>
    <row r="3165" spans="1:9" x14ac:dyDescent="0.25">
      <c r="A3165">
        <v>3164</v>
      </c>
      <c r="B3165">
        <v>127.426535</v>
      </c>
      <c r="C3165">
        <v>10.567907999999999</v>
      </c>
      <c r="D3165">
        <v>135.630515</v>
      </c>
      <c r="E3165">
        <v>7.0323979999999997</v>
      </c>
      <c r="H3165">
        <v>116.71826800000001</v>
      </c>
      <c r="I3165">
        <v>8.3442860000000003</v>
      </c>
    </row>
    <row r="3166" spans="1:9" x14ac:dyDescent="0.25">
      <c r="A3166">
        <v>3165</v>
      </c>
      <c r="B3166">
        <v>127.426535</v>
      </c>
      <c r="C3166">
        <v>10.567907999999999</v>
      </c>
      <c r="D3166">
        <v>135.70362700000001</v>
      </c>
      <c r="E3166">
        <v>7.0111739999999996</v>
      </c>
      <c r="H3166">
        <v>116.71826800000001</v>
      </c>
      <c r="I3166">
        <v>8.3442860000000003</v>
      </c>
    </row>
    <row r="3167" spans="1:9" x14ac:dyDescent="0.25">
      <c r="A3167">
        <v>3166</v>
      </c>
      <c r="D3167">
        <v>135.70362700000001</v>
      </c>
      <c r="E3167">
        <v>7.0111739999999996</v>
      </c>
      <c r="H3167">
        <v>116.71826800000001</v>
      </c>
      <c r="I3167">
        <v>8.3442860000000003</v>
      </c>
    </row>
    <row r="3168" spans="1:9" x14ac:dyDescent="0.25">
      <c r="A3168">
        <v>3167</v>
      </c>
      <c r="D3168">
        <v>135.70362700000001</v>
      </c>
      <c r="E3168">
        <v>7.0111739999999996</v>
      </c>
      <c r="H3168">
        <v>116.71826800000001</v>
      </c>
      <c r="I3168">
        <v>8.3442860000000003</v>
      </c>
    </row>
    <row r="3169" spans="1:9" x14ac:dyDescent="0.25">
      <c r="A3169">
        <v>3168</v>
      </c>
      <c r="D3169">
        <v>135.70362700000001</v>
      </c>
      <c r="E3169">
        <v>7.0111739999999996</v>
      </c>
      <c r="F3169">
        <v>125.416178</v>
      </c>
      <c r="G3169">
        <v>11.625816</v>
      </c>
      <c r="H3169">
        <v>116.51265600000001</v>
      </c>
      <c r="I3169">
        <v>8.4562760000000008</v>
      </c>
    </row>
    <row r="3170" spans="1:9" x14ac:dyDescent="0.25">
      <c r="A3170">
        <v>3169</v>
      </c>
      <c r="D3170">
        <v>135.70362700000001</v>
      </c>
      <c r="E3170">
        <v>7.0111739999999996</v>
      </c>
      <c r="F3170">
        <v>125.56822100000001</v>
      </c>
      <c r="G3170">
        <v>11.652398</v>
      </c>
      <c r="H3170">
        <v>116.51265600000001</v>
      </c>
      <c r="I3170">
        <v>8.4562760000000008</v>
      </c>
    </row>
    <row r="3171" spans="1:9" x14ac:dyDescent="0.25">
      <c r="A3171">
        <v>3170</v>
      </c>
      <c r="D3171">
        <v>135.70362700000001</v>
      </c>
      <c r="E3171">
        <v>7.0111739999999996</v>
      </c>
      <c r="F3171">
        <v>125.56822100000001</v>
      </c>
      <c r="G3171">
        <v>11.652398</v>
      </c>
      <c r="H3171">
        <v>116.51265600000001</v>
      </c>
      <c r="I3171">
        <v>8.4562760000000008</v>
      </c>
    </row>
    <row r="3172" spans="1:9" x14ac:dyDescent="0.25">
      <c r="A3172">
        <v>3171</v>
      </c>
      <c r="D3172">
        <v>135.70362700000001</v>
      </c>
      <c r="E3172">
        <v>7.0111739999999996</v>
      </c>
      <c r="F3172">
        <v>125.56822100000001</v>
      </c>
      <c r="G3172">
        <v>11.652398</v>
      </c>
    </row>
    <row r="3173" spans="1:9" x14ac:dyDescent="0.25">
      <c r="A3173">
        <v>3172</v>
      </c>
      <c r="D3173">
        <v>135.70362700000001</v>
      </c>
      <c r="E3173">
        <v>7.0111739999999996</v>
      </c>
      <c r="F3173">
        <v>125.56822100000001</v>
      </c>
      <c r="G3173">
        <v>11.652398</v>
      </c>
    </row>
    <row r="3174" spans="1:9" x14ac:dyDescent="0.25">
      <c r="A3174">
        <v>3173</v>
      </c>
      <c r="D3174">
        <v>135.70362700000001</v>
      </c>
      <c r="E3174">
        <v>7.0111739999999996</v>
      </c>
      <c r="F3174">
        <v>125.56822100000001</v>
      </c>
      <c r="G3174">
        <v>11.652398</v>
      </c>
    </row>
    <row r="3175" spans="1:9" x14ac:dyDescent="0.25">
      <c r="A3175">
        <v>3174</v>
      </c>
      <c r="D3175">
        <v>135.70362700000001</v>
      </c>
      <c r="E3175">
        <v>7.0111739999999996</v>
      </c>
      <c r="F3175">
        <v>125.56822100000001</v>
      </c>
      <c r="G3175">
        <v>11.652398</v>
      </c>
    </row>
    <row r="3176" spans="1:9" x14ac:dyDescent="0.25">
      <c r="A3176">
        <v>3175</v>
      </c>
      <c r="D3176">
        <v>135.70362700000001</v>
      </c>
      <c r="E3176">
        <v>7.0111739999999996</v>
      </c>
      <c r="F3176">
        <v>125.56822100000001</v>
      </c>
      <c r="G3176">
        <v>11.652398</v>
      </c>
    </row>
    <row r="3177" spans="1:9" x14ac:dyDescent="0.25">
      <c r="A3177">
        <v>3176</v>
      </c>
      <c r="D3177">
        <v>135.70362700000001</v>
      </c>
      <c r="E3177">
        <v>7.0111739999999996</v>
      </c>
      <c r="F3177">
        <v>125.56822100000001</v>
      </c>
      <c r="G3177">
        <v>11.652398</v>
      </c>
    </row>
    <row r="3178" spans="1:9" x14ac:dyDescent="0.25">
      <c r="A3178">
        <v>3177</v>
      </c>
      <c r="D3178">
        <v>135.70362700000001</v>
      </c>
      <c r="E3178">
        <v>7.0111739999999996</v>
      </c>
      <c r="F3178">
        <v>125.56822100000001</v>
      </c>
      <c r="G3178">
        <v>11.652398</v>
      </c>
    </row>
    <row r="3179" spans="1:9" x14ac:dyDescent="0.25">
      <c r="A3179">
        <v>3178</v>
      </c>
      <c r="D3179">
        <v>135.70362700000001</v>
      </c>
      <c r="E3179">
        <v>7.0111739999999996</v>
      </c>
      <c r="F3179">
        <v>125.56822100000001</v>
      </c>
      <c r="G3179">
        <v>11.652398</v>
      </c>
    </row>
    <row r="3180" spans="1:9" x14ac:dyDescent="0.25">
      <c r="A3180">
        <v>3179</v>
      </c>
      <c r="B3180">
        <v>153.67761300000001</v>
      </c>
      <c r="C3180">
        <v>9.6715119999999999</v>
      </c>
      <c r="D3180">
        <v>135.630515</v>
      </c>
      <c r="E3180">
        <v>7.0323979999999997</v>
      </c>
      <c r="F3180">
        <v>125.56822100000001</v>
      </c>
      <c r="G3180">
        <v>11.652398</v>
      </c>
    </row>
    <row r="3181" spans="1:9" x14ac:dyDescent="0.25">
      <c r="A3181">
        <v>3180</v>
      </c>
      <c r="B3181">
        <v>153.79476099999999</v>
      </c>
      <c r="C3181">
        <v>9.6754499999999997</v>
      </c>
      <c r="D3181">
        <v>135.630515</v>
      </c>
      <c r="E3181">
        <v>7.0323979999999997</v>
      </c>
      <c r="F3181">
        <v>125.56822100000001</v>
      </c>
      <c r="G3181">
        <v>11.652398</v>
      </c>
    </row>
    <row r="3182" spans="1:9" x14ac:dyDescent="0.25">
      <c r="A3182">
        <v>3181</v>
      </c>
      <c r="B3182">
        <v>153.79476099999999</v>
      </c>
      <c r="C3182">
        <v>9.6754499999999997</v>
      </c>
      <c r="F3182">
        <v>125.56822100000001</v>
      </c>
      <c r="G3182">
        <v>11.652398</v>
      </c>
    </row>
    <row r="3183" spans="1:9" x14ac:dyDescent="0.25">
      <c r="A3183">
        <v>3182</v>
      </c>
      <c r="B3183">
        <v>153.79476099999999</v>
      </c>
      <c r="C3183">
        <v>9.6754499999999997</v>
      </c>
      <c r="F3183">
        <v>125.416178</v>
      </c>
      <c r="G3183">
        <v>11.625816</v>
      </c>
    </row>
    <row r="3184" spans="1:9" x14ac:dyDescent="0.25">
      <c r="A3184">
        <v>3183</v>
      </c>
      <c r="B3184">
        <v>153.79476099999999</v>
      </c>
      <c r="C3184">
        <v>9.6754499999999997</v>
      </c>
    </row>
    <row r="3185" spans="1:9" x14ac:dyDescent="0.25">
      <c r="A3185">
        <v>3184</v>
      </c>
      <c r="B3185">
        <v>153.79476099999999</v>
      </c>
      <c r="C3185">
        <v>9.6754499999999997</v>
      </c>
      <c r="H3185">
        <v>133.804801</v>
      </c>
      <c r="I3185">
        <v>7.3255610000000004</v>
      </c>
    </row>
    <row r="3186" spans="1:9" x14ac:dyDescent="0.25">
      <c r="A3186">
        <v>3185</v>
      </c>
      <c r="B3186">
        <v>153.79476099999999</v>
      </c>
      <c r="C3186">
        <v>9.6754499999999997</v>
      </c>
      <c r="H3186">
        <v>133.82485100000002</v>
      </c>
      <c r="I3186">
        <v>7.2086730000000001</v>
      </c>
    </row>
    <row r="3187" spans="1:9" x14ac:dyDescent="0.25">
      <c r="A3187">
        <v>3186</v>
      </c>
      <c r="B3187">
        <v>153.79476099999999</v>
      </c>
      <c r="C3187">
        <v>9.6754499999999997</v>
      </c>
      <c r="H3187">
        <v>133.82485100000002</v>
      </c>
      <c r="I3187">
        <v>7.2086730000000001</v>
      </c>
    </row>
    <row r="3188" spans="1:9" x14ac:dyDescent="0.25">
      <c r="A3188">
        <v>3187</v>
      </c>
      <c r="B3188">
        <v>153.79476099999999</v>
      </c>
      <c r="C3188">
        <v>9.6754499999999997</v>
      </c>
      <c r="H3188">
        <v>133.82485100000002</v>
      </c>
      <c r="I3188">
        <v>7.2086730000000001</v>
      </c>
    </row>
    <row r="3189" spans="1:9" x14ac:dyDescent="0.25">
      <c r="A3189">
        <v>3188</v>
      </c>
      <c r="B3189">
        <v>153.79476099999999</v>
      </c>
      <c r="C3189">
        <v>9.6754499999999997</v>
      </c>
      <c r="H3189">
        <v>133.82485100000002</v>
      </c>
      <c r="I3189">
        <v>7.2086730000000001</v>
      </c>
    </row>
    <row r="3190" spans="1:9" x14ac:dyDescent="0.25">
      <c r="A3190">
        <v>3189</v>
      </c>
      <c r="B3190">
        <v>153.79476099999999</v>
      </c>
      <c r="C3190">
        <v>9.6754499999999997</v>
      </c>
      <c r="H3190">
        <v>133.82485100000002</v>
      </c>
      <c r="I3190">
        <v>7.2086730000000001</v>
      </c>
    </row>
    <row r="3191" spans="1:9" x14ac:dyDescent="0.25">
      <c r="A3191">
        <v>3190</v>
      </c>
      <c r="B3191">
        <v>153.79476099999999</v>
      </c>
      <c r="C3191">
        <v>9.6754499999999997</v>
      </c>
      <c r="H3191">
        <v>133.82485100000002</v>
      </c>
      <c r="I3191">
        <v>7.2086730000000001</v>
      </c>
    </row>
    <row r="3192" spans="1:9" x14ac:dyDescent="0.25">
      <c r="A3192">
        <v>3191</v>
      </c>
      <c r="B3192">
        <v>153.79476099999999</v>
      </c>
      <c r="C3192">
        <v>9.6754499999999997</v>
      </c>
      <c r="H3192">
        <v>133.82485100000002</v>
      </c>
      <c r="I3192">
        <v>7.2086730000000001</v>
      </c>
    </row>
    <row r="3193" spans="1:9" x14ac:dyDescent="0.25">
      <c r="A3193">
        <v>3192</v>
      </c>
      <c r="B3193">
        <v>153.79476099999999</v>
      </c>
      <c r="C3193">
        <v>9.6754499999999997</v>
      </c>
      <c r="H3193">
        <v>133.82485100000002</v>
      </c>
      <c r="I3193">
        <v>7.2086730000000001</v>
      </c>
    </row>
    <row r="3194" spans="1:9" x14ac:dyDescent="0.25">
      <c r="A3194">
        <v>3193</v>
      </c>
      <c r="B3194">
        <v>153.79476099999999</v>
      </c>
      <c r="C3194">
        <v>9.6754499999999997</v>
      </c>
      <c r="H3194">
        <v>133.82485100000002</v>
      </c>
      <c r="I3194">
        <v>7.2086730000000001</v>
      </c>
    </row>
    <row r="3195" spans="1:9" x14ac:dyDescent="0.25">
      <c r="A3195">
        <v>3194</v>
      </c>
      <c r="B3195">
        <v>153.79476099999999</v>
      </c>
      <c r="C3195">
        <v>9.6754499999999997</v>
      </c>
      <c r="H3195">
        <v>133.82485100000002</v>
      </c>
      <c r="I3195">
        <v>7.2086730000000001</v>
      </c>
    </row>
    <row r="3196" spans="1:9" x14ac:dyDescent="0.25">
      <c r="A3196">
        <v>3195</v>
      </c>
      <c r="B3196">
        <v>153.67761300000001</v>
      </c>
      <c r="C3196">
        <v>9.6715119999999999</v>
      </c>
      <c r="H3196">
        <v>133.82485100000002</v>
      </c>
      <c r="I3196">
        <v>7.2086730000000001</v>
      </c>
    </row>
    <row r="3197" spans="1:9" x14ac:dyDescent="0.25">
      <c r="A3197">
        <v>3196</v>
      </c>
      <c r="B3197">
        <v>153.67761300000001</v>
      </c>
      <c r="C3197">
        <v>9.6715119999999999</v>
      </c>
      <c r="D3197">
        <v>160.51121799999999</v>
      </c>
      <c r="E3197">
        <v>7.4955920000000003</v>
      </c>
      <c r="H3197">
        <v>133.82485100000002</v>
      </c>
      <c r="I3197">
        <v>7.2086730000000001</v>
      </c>
    </row>
    <row r="3198" spans="1:9" x14ac:dyDescent="0.25">
      <c r="A3198">
        <v>3197</v>
      </c>
      <c r="D3198">
        <v>160.54732100000001</v>
      </c>
      <c r="E3198">
        <v>7.4276260000000001</v>
      </c>
      <c r="H3198">
        <v>133.82485100000002</v>
      </c>
      <c r="I3198">
        <v>7.2086730000000001</v>
      </c>
    </row>
    <row r="3199" spans="1:9" x14ac:dyDescent="0.25">
      <c r="A3199">
        <v>3198</v>
      </c>
      <c r="D3199">
        <v>160.54732100000001</v>
      </c>
      <c r="E3199">
        <v>7.4276260000000001</v>
      </c>
      <c r="H3199">
        <v>133.82485100000002</v>
      </c>
      <c r="I3199">
        <v>7.2086730000000001</v>
      </c>
    </row>
    <row r="3200" spans="1:9" x14ac:dyDescent="0.25">
      <c r="A3200">
        <v>3199</v>
      </c>
      <c r="D3200">
        <v>160.54732100000001</v>
      </c>
      <c r="E3200">
        <v>7.4276260000000001</v>
      </c>
      <c r="H3200">
        <v>133.804801</v>
      </c>
      <c r="I3200">
        <v>7.3255610000000004</v>
      </c>
    </row>
    <row r="3201" spans="1:9" x14ac:dyDescent="0.25">
      <c r="A3201">
        <v>3200</v>
      </c>
      <c r="D3201">
        <v>160.54732100000001</v>
      </c>
      <c r="E3201">
        <v>7.4276260000000001</v>
      </c>
      <c r="H3201">
        <v>133.804801</v>
      </c>
      <c r="I3201">
        <v>7.3255610000000004</v>
      </c>
    </row>
    <row r="3202" spans="1:9" x14ac:dyDescent="0.25">
      <c r="A3202">
        <v>3201</v>
      </c>
      <c r="D3202">
        <v>160.54732100000001</v>
      </c>
      <c r="E3202">
        <v>7.4276260000000001</v>
      </c>
      <c r="F3202">
        <v>152.05738700000001</v>
      </c>
      <c r="G3202">
        <v>10.498412999999999</v>
      </c>
      <c r="H3202">
        <v>133.804801</v>
      </c>
      <c r="I3202">
        <v>7.3255610000000004</v>
      </c>
    </row>
    <row r="3203" spans="1:9" x14ac:dyDescent="0.25">
      <c r="A3203">
        <v>3202</v>
      </c>
      <c r="D3203">
        <v>160.54732100000001</v>
      </c>
      <c r="E3203">
        <v>7.4276260000000001</v>
      </c>
      <c r="F3203">
        <v>152.13105899999999</v>
      </c>
      <c r="G3203">
        <v>10.555016999999999</v>
      </c>
      <c r="H3203">
        <v>133.804801</v>
      </c>
      <c r="I3203">
        <v>7.3255610000000004</v>
      </c>
    </row>
    <row r="3204" spans="1:9" x14ac:dyDescent="0.25">
      <c r="A3204">
        <v>3203</v>
      </c>
      <c r="D3204">
        <v>160.54732100000001</v>
      </c>
      <c r="E3204">
        <v>7.4276260000000001</v>
      </c>
      <c r="F3204">
        <v>152.13105899999999</v>
      </c>
      <c r="G3204">
        <v>10.555016999999999</v>
      </c>
    </row>
    <row r="3205" spans="1:9" x14ac:dyDescent="0.25">
      <c r="A3205">
        <v>3204</v>
      </c>
      <c r="D3205">
        <v>160.54732100000001</v>
      </c>
      <c r="E3205">
        <v>7.4276260000000001</v>
      </c>
      <c r="F3205">
        <v>152.13105899999999</v>
      </c>
      <c r="G3205">
        <v>10.555016999999999</v>
      </c>
    </row>
    <row r="3206" spans="1:9" x14ac:dyDescent="0.25">
      <c r="A3206">
        <v>3205</v>
      </c>
      <c r="D3206">
        <v>160.54732100000001</v>
      </c>
      <c r="E3206">
        <v>7.4276260000000001</v>
      </c>
      <c r="F3206">
        <v>152.13105899999999</v>
      </c>
      <c r="G3206">
        <v>10.555016999999999</v>
      </c>
    </row>
    <row r="3207" spans="1:9" x14ac:dyDescent="0.25">
      <c r="A3207">
        <v>3206</v>
      </c>
      <c r="D3207">
        <v>160.54732100000001</v>
      </c>
      <c r="E3207">
        <v>7.4276260000000001</v>
      </c>
      <c r="F3207">
        <v>152.13105899999999</v>
      </c>
      <c r="G3207">
        <v>10.555016999999999</v>
      </c>
    </row>
    <row r="3208" spans="1:9" x14ac:dyDescent="0.25">
      <c r="A3208">
        <v>3207</v>
      </c>
      <c r="D3208">
        <v>160.54732100000001</v>
      </c>
      <c r="E3208">
        <v>7.4276260000000001</v>
      </c>
      <c r="F3208">
        <v>152.13105899999999</v>
      </c>
      <c r="G3208">
        <v>10.555016999999999</v>
      </c>
    </row>
    <row r="3209" spans="1:9" x14ac:dyDescent="0.25">
      <c r="A3209">
        <v>3208</v>
      </c>
      <c r="D3209">
        <v>160.54732100000001</v>
      </c>
      <c r="E3209">
        <v>7.4276260000000001</v>
      </c>
      <c r="F3209">
        <v>152.13105899999999</v>
      </c>
      <c r="G3209">
        <v>10.555016999999999</v>
      </c>
    </row>
    <row r="3210" spans="1:9" x14ac:dyDescent="0.25">
      <c r="A3210">
        <v>3209</v>
      </c>
      <c r="D3210">
        <v>160.54732100000001</v>
      </c>
      <c r="E3210">
        <v>7.4276260000000001</v>
      </c>
      <c r="F3210">
        <v>152.13105899999999</v>
      </c>
      <c r="G3210">
        <v>10.555016999999999</v>
      </c>
    </row>
    <row r="3211" spans="1:9" x14ac:dyDescent="0.25">
      <c r="A3211">
        <v>3210</v>
      </c>
      <c r="D3211">
        <v>160.54732100000001</v>
      </c>
      <c r="E3211">
        <v>7.4276260000000001</v>
      </c>
      <c r="F3211">
        <v>152.13105899999999</v>
      </c>
      <c r="G3211">
        <v>10.555016999999999</v>
      </c>
    </row>
    <row r="3212" spans="1:9" x14ac:dyDescent="0.25">
      <c r="A3212">
        <v>3211</v>
      </c>
      <c r="D3212">
        <v>160.51121799999999</v>
      </c>
      <c r="E3212">
        <v>7.4955920000000003</v>
      </c>
      <c r="F3212">
        <v>152.13105899999999</v>
      </c>
      <c r="G3212">
        <v>10.555016999999999</v>
      </c>
    </row>
    <row r="3213" spans="1:9" x14ac:dyDescent="0.25">
      <c r="A3213">
        <v>3212</v>
      </c>
      <c r="B3213">
        <v>168.64592099999999</v>
      </c>
      <c r="C3213">
        <v>10.425953</v>
      </c>
      <c r="D3213">
        <v>160.51121799999999</v>
      </c>
      <c r="E3213">
        <v>7.4955920000000003</v>
      </c>
      <c r="F3213">
        <v>152.13105899999999</v>
      </c>
      <c r="G3213">
        <v>10.555016999999999</v>
      </c>
    </row>
    <row r="3214" spans="1:9" x14ac:dyDescent="0.25">
      <c r="A3214">
        <v>3213</v>
      </c>
      <c r="B3214">
        <v>168.66995700000001</v>
      </c>
      <c r="C3214">
        <v>10.359552000000001</v>
      </c>
      <c r="F3214">
        <v>152.13105899999999</v>
      </c>
      <c r="G3214">
        <v>10.555016999999999</v>
      </c>
    </row>
    <row r="3215" spans="1:9" x14ac:dyDescent="0.25">
      <c r="A3215">
        <v>3214</v>
      </c>
      <c r="B3215">
        <v>168.66995700000001</v>
      </c>
      <c r="C3215">
        <v>10.359552000000001</v>
      </c>
      <c r="F3215">
        <v>152.13105899999999</v>
      </c>
      <c r="G3215">
        <v>10.555016999999999</v>
      </c>
    </row>
    <row r="3216" spans="1:9" x14ac:dyDescent="0.25">
      <c r="A3216">
        <v>3215</v>
      </c>
      <c r="B3216">
        <v>168.66995700000001</v>
      </c>
      <c r="C3216">
        <v>10.359552000000001</v>
      </c>
      <c r="F3216">
        <v>152.13105899999999</v>
      </c>
      <c r="G3216">
        <v>10.555016999999999</v>
      </c>
    </row>
    <row r="3217" spans="1:9" x14ac:dyDescent="0.25">
      <c r="A3217">
        <v>3216</v>
      </c>
      <c r="B3217">
        <v>168.66995700000001</v>
      </c>
      <c r="C3217">
        <v>10.359552000000001</v>
      </c>
      <c r="F3217">
        <v>152.05738700000001</v>
      </c>
      <c r="G3217">
        <v>10.498412999999999</v>
      </c>
      <c r="H3217">
        <v>159.106403</v>
      </c>
      <c r="I3217">
        <v>7.244078</v>
      </c>
    </row>
    <row r="3218" spans="1:9" x14ac:dyDescent="0.25">
      <c r="A3218">
        <v>3217</v>
      </c>
      <c r="B3218">
        <v>168.66995700000001</v>
      </c>
      <c r="C3218">
        <v>10.359552000000001</v>
      </c>
      <c r="H3218">
        <v>159.17724699999999</v>
      </c>
      <c r="I3218">
        <v>7.2321609999999996</v>
      </c>
    </row>
    <row r="3219" spans="1:9" x14ac:dyDescent="0.25">
      <c r="A3219">
        <v>3218</v>
      </c>
      <c r="B3219">
        <v>168.66995700000001</v>
      </c>
      <c r="C3219">
        <v>10.359552000000001</v>
      </c>
      <c r="H3219">
        <v>159.17724699999999</v>
      </c>
      <c r="I3219">
        <v>7.2321609999999996</v>
      </c>
    </row>
    <row r="3220" spans="1:9" x14ac:dyDescent="0.25">
      <c r="A3220">
        <v>3219</v>
      </c>
      <c r="B3220">
        <v>168.66995700000001</v>
      </c>
      <c r="C3220">
        <v>10.359552000000001</v>
      </c>
      <c r="H3220">
        <v>159.17724699999999</v>
      </c>
      <c r="I3220">
        <v>7.2321609999999996</v>
      </c>
    </row>
    <row r="3221" spans="1:9" x14ac:dyDescent="0.25">
      <c r="A3221">
        <v>3220</v>
      </c>
      <c r="B3221">
        <v>168.66995700000001</v>
      </c>
      <c r="C3221">
        <v>10.359552000000001</v>
      </c>
      <c r="H3221">
        <v>159.17724699999999</v>
      </c>
      <c r="I3221">
        <v>7.2321609999999996</v>
      </c>
    </row>
    <row r="3222" spans="1:9" x14ac:dyDescent="0.25">
      <c r="A3222">
        <v>3221</v>
      </c>
      <c r="B3222">
        <v>168.66995700000001</v>
      </c>
      <c r="C3222">
        <v>10.359552000000001</v>
      </c>
      <c r="H3222">
        <v>159.17724699999999</v>
      </c>
      <c r="I3222">
        <v>7.2321609999999996</v>
      </c>
    </row>
    <row r="3223" spans="1:9" x14ac:dyDescent="0.25">
      <c r="A3223">
        <v>3222</v>
      </c>
      <c r="B3223">
        <v>168.66995700000001</v>
      </c>
      <c r="C3223">
        <v>10.359552000000001</v>
      </c>
      <c r="H3223">
        <v>159.17724699999999</v>
      </c>
      <c r="I3223">
        <v>7.2321609999999996</v>
      </c>
    </row>
    <row r="3224" spans="1:9" x14ac:dyDescent="0.25">
      <c r="A3224">
        <v>3223</v>
      </c>
      <c r="B3224">
        <v>168.66995700000001</v>
      </c>
      <c r="C3224">
        <v>10.359552000000001</v>
      </c>
      <c r="H3224">
        <v>159.17724699999999</v>
      </c>
      <c r="I3224">
        <v>7.2321609999999996</v>
      </c>
    </row>
    <row r="3225" spans="1:9" x14ac:dyDescent="0.25">
      <c r="A3225">
        <v>3224</v>
      </c>
      <c r="B3225">
        <v>168.66995700000001</v>
      </c>
      <c r="C3225">
        <v>10.359552000000001</v>
      </c>
      <c r="H3225">
        <v>159.17724699999999</v>
      </c>
      <c r="I3225">
        <v>7.2321609999999996</v>
      </c>
    </row>
    <row r="3226" spans="1:9" x14ac:dyDescent="0.25">
      <c r="A3226">
        <v>3225</v>
      </c>
      <c r="B3226">
        <v>168.66995700000001</v>
      </c>
      <c r="C3226">
        <v>10.359552000000001</v>
      </c>
      <c r="H3226">
        <v>159.17724699999999</v>
      </c>
      <c r="I3226">
        <v>7.2321609999999996</v>
      </c>
    </row>
    <row r="3227" spans="1:9" x14ac:dyDescent="0.25">
      <c r="A3227">
        <v>3226</v>
      </c>
      <c r="B3227">
        <v>168.66995700000001</v>
      </c>
      <c r="C3227">
        <v>10.359552000000001</v>
      </c>
      <c r="H3227">
        <v>159.17724699999999</v>
      </c>
      <c r="I3227">
        <v>7.2321609999999996</v>
      </c>
    </row>
    <row r="3228" spans="1:9" x14ac:dyDescent="0.25">
      <c r="A3228">
        <v>3227</v>
      </c>
      <c r="B3228">
        <v>168.64592099999999</v>
      </c>
      <c r="C3228">
        <v>10.425953</v>
      </c>
      <c r="D3228">
        <v>177.453214</v>
      </c>
      <c r="E3228">
        <v>6.7469060000000001</v>
      </c>
      <c r="H3228">
        <v>159.17724699999999</v>
      </c>
      <c r="I3228">
        <v>7.2321609999999996</v>
      </c>
    </row>
    <row r="3229" spans="1:9" x14ac:dyDescent="0.25">
      <c r="A3229">
        <v>3228</v>
      </c>
      <c r="B3229">
        <v>168.64592099999999</v>
      </c>
      <c r="C3229">
        <v>10.425953</v>
      </c>
      <c r="D3229">
        <v>177.52658300000002</v>
      </c>
      <c r="E3229">
        <v>6.7434729999999998</v>
      </c>
      <c r="H3229">
        <v>159.17724699999999</v>
      </c>
      <c r="I3229">
        <v>7.2321609999999996</v>
      </c>
    </row>
    <row r="3230" spans="1:9" x14ac:dyDescent="0.25">
      <c r="A3230">
        <v>3229</v>
      </c>
      <c r="D3230">
        <v>177.52658300000002</v>
      </c>
      <c r="E3230">
        <v>6.7434729999999998</v>
      </c>
      <c r="H3230">
        <v>159.17724699999999</v>
      </c>
      <c r="I3230">
        <v>7.2321609999999996</v>
      </c>
    </row>
    <row r="3231" spans="1:9" x14ac:dyDescent="0.25">
      <c r="A3231">
        <v>3230</v>
      </c>
      <c r="D3231">
        <v>177.52658300000002</v>
      </c>
      <c r="E3231">
        <v>6.7434729999999998</v>
      </c>
      <c r="H3231">
        <v>159.17724699999999</v>
      </c>
      <c r="I3231">
        <v>7.2321609999999996</v>
      </c>
    </row>
    <row r="3232" spans="1:9" x14ac:dyDescent="0.25">
      <c r="A3232">
        <v>3231</v>
      </c>
      <c r="D3232">
        <v>177.52658300000002</v>
      </c>
      <c r="E3232">
        <v>6.7434729999999998</v>
      </c>
      <c r="F3232">
        <v>166.74342999999999</v>
      </c>
      <c r="G3232">
        <v>10.969025</v>
      </c>
      <c r="H3232">
        <v>159.106403</v>
      </c>
      <c r="I3232">
        <v>7.244078</v>
      </c>
    </row>
    <row r="3233" spans="1:9" x14ac:dyDescent="0.25">
      <c r="A3233">
        <v>3232</v>
      </c>
      <c r="D3233">
        <v>177.52658300000002</v>
      </c>
      <c r="E3233">
        <v>6.7434729999999998</v>
      </c>
      <c r="F3233">
        <v>166.81053800000001</v>
      </c>
      <c r="G3233">
        <v>10.994827000000001</v>
      </c>
      <c r="H3233">
        <v>159.106403</v>
      </c>
      <c r="I3233">
        <v>7.244078</v>
      </c>
    </row>
    <row r="3234" spans="1:9" x14ac:dyDescent="0.25">
      <c r="A3234">
        <v>3233</v>
      </c>
      <c r="D3234">
        <v>177.52658300000002</v>
      </c>
      <c r="E3234">
        <v>6.7434729999999998</v>
      </c>
      <c r="F3234">
        <v>166.81053800000001</v>
      </c>
      <c r="G3234">
        <v>10.994827000000001</v>
      </c>
    </row>
    <row r="3235" spans="1:9" x14ac:dyDescent="0.25">
      <c r="A3235">
        <v>3234</v>
      </c>
      <c r="D3235">
        <v>177.52658300000002</v>
      </c>
      <c r="E3235">
        <v>6.7434729999999998</v>
      </c>
      <c r="F3235">
        <v>166.81053800000001</v>
      </c>
      <c r="G3235">
        <v>10.994827000000001</v>
      </c>
    </row>
    <row r="3236" spans="1:9" x14ac:dyDescent="0.25">
      <c r="A3236">
        <v>3235</v>
      </c>
      <c r="D3236">
        <v>177.52658300000002</v>
      </c>
      <c r="E3236">
        <v>6.7434729999999998</v>
      </c>
      <c r="F3236">
        <v>166.81053800000001</v>
      </c>
      <c r="G3236">
        <v>10.994827000000001</v>
      </c>
    </row>
    <row r="3237" spans="1:9" x14ac:dyDescent="0.25">
      <c r="A3237">
        <v>3236</v>
      </c>
      <c r="D3237">
        <v>177.52658300000002</v>
      </c>
      <c r="E3237">
        <v>6.7434729999999998</v>
      </c>
      <c r="F3237">
        <v>166.81053800000001</v>
      </c>
      <c r="G3237">
        <v>10.994827000000001</v>
      </c>
    </row>
    <row r="3238" spans="1:9" x14ac:dyDescent="0.25">
      <c r="A3238">
        <v>3237</v>
      </c>
      <c r="D3238">
        <v>177.52658300000002</v>
      </c>
      <c r="E3238">
        <v>6.7434729999999998</v>
      </c>
      <c r="F3238">
        <v>166.81053800000001</v>
      </c>
      <c r="G3238">
        <v>10.994827000000001</v>
      </c>
    </row>
    <row r="3239" spans="1:9" x14ac:dyDescent="0.25">
      <c r="A3239">
        <v>3238</v>
      </c>
      <c r="D3239">
        <v>177.52658300000002</v>
      </c>
      <c r="E3239">
        <v>6.7434729999999998</v>
      </c>
      <c r="F3239">
        <v>166.81053800000001</v>
      </c>
      <c r="G3239">
        <v>10.994827000000001</v>
      </c>
    </row>
    <row r="3240" spans="1:9" x14ac:dyDescent="0.25">
      <c r="A3240">
        <v>3239</v>
      </c>
      <c r="D3240">
        <v>177.52658300000002</v>
      </c>
      <c r="E3240">
        <v>6.7434729999999998</v>
      </c>
      <c r="F3240">
        <v>166.81053800000001</v>
      </c>
      <c r="G3240">
        <v>10.994827000000001</v>
      </c>
    </row>
    <row r="3241" spans="1:9" x14ac:dyDescent="0.25">
      <c r="A3241">
        <v>3240</v>
      </c>
      <c r="D3241">
        <v>177.52658300000002</v>
      </c>
      <c r="E3241">
        <v>6.7434729999999998</v>
      </c>
      <c r="F3241">
        <v>166.81053800000001</v>
      </c>
      <c r="G3241">
        <v>10.994827000000001</v>
      </c>
    </row>
    <row r="3242" spans="1:9" x14ac:dyDescent="0.25">
      <c r="A3242">
        <v>3241</v>
      </c>
      <c r="B3242">
        <v>187.06842699999999</v>
      </c>
      <c r="C3242">
        <v>9.7562920000000002</v>
      </c>
      <c r="D3242">
        <v>177.453214</v>
      </c>
      <c r="E3242">
        <v>6.7469060000000001</v>
      </c>
      <c r="F3242">
        <v>166.81053800000001</v>
      </c>
      <c r="G3242">
        <v>10.994827000000001</v>
      </c>
    </row>
    <row r="3243" spans="1:9" x14ac:dyDescent="0.25">
      <c r="A3243">
        <v>3242</v>
      </c>
      <c r="B3243">
        <v>187.166133</v>
      </c>
      <c r="C3243">
        <v>9.7243290000000009</v>
      </c>
      <c r="D3243">
        <v>177.453214</v>
      </c>
      <c r="E3243">
        <v>6.7469060000000001</v>
      </c>
      <c r="F3243">
        <v>166.81053800000001</v>
      </c>
      <c r="G3243">
        <v>10.994827000000001</v>
      </c>
    </row>
    <row r="3244" spans="1:9" x14ac:dyDescent="0.25">
      <c r="A3244">
        <v>3243</v>
      </c>
      <c r="B3244">
        <v>187.166133</v>
      </c>
      <c r="C3244">
        <v>9.7243290000000009</v>
      </c>
      <c r="F3244">
        <v>166.81053800000001</v>
      </c>
      <c r="G3244">
        <v>10.994827000000001</v>
      </c>
    </row>
    <row r="3245" spans="1:9" x14ac:dyDescent="0.25">
      <c r="A3245">
        <v>3244</v>
      </c>
      <c r="B3245">
        <v>187.166133</v>
      </c>
      <c r="C3245">
        <v>9.7243290000000009</v>
      </c>
      <c r="F3245">
        <v>166.81053800000001</v>
      </c>
      <c r="G3245">
        <v>10.994827000000001</v>
      </c>
    </row>
    <row r="3246" spans="1:9" x14ac:dyDescent="0.25">
      <c r="A3246">
        <v>3245</v>
      </c>
      <c r="B3246">
        <v>187.166133</v>
      </c>
      <c r="C3246">
        <v>9.7243290000000009</v>
      </c>
      <c r="F3246">
        <v>166.74342999999999</v>
      </c>
      <c r="G3246">
        <v>10.969025</v>
      </c>
    </row>
    <row r="3247" spans="1:9" x14ac:dyDescent="0.25">
      <c r="A3247">
        <v>3246</v>
      </c>
      <c r="B3247">
        <v>187.166133</v>
      </c>
      <c r="C3247">
        <v>9.7243290000000009</v>
      </c>
      <c r="F3247">
        <v>166.74342999999999</v>
      </c>
      <c r="G3247">
        <v>10.969025</v>
      </c>
      <c r="H3247">
        <v>175.81314499999999</v>
      </c>
      <c r="I3247">
        <v>7.2984090000000004</v>
      </c>
    </row>
    <row r="3248" spans="1:9" x14ac:dyDescent="0.25">
      <c r="A3248">
        <v>3247</v>
      </c>
      <c r="B3248">
        <v>187.166133</v>
      </c>
      <c r="C3248">
        <v>9.7243290000000009</v>
      </c>
      <c r="H3248">
        <v>175.91186399999998</v>
      </c>
      <c r="I3248">
        <v>7.2321609999999996</v>
      </c>
    </row>
    <row r="3249" spans="1:9" x14ac:dyDescent="0.25">
      <c r="A3249">
        <v>3248</v>
      </c>
      <c r="B3249">
        <v>187.166133</v>
      </c>
      <c r="C3249">
        <v>9.7243290000000009</v>
      </c>
      <c r="H3249">
        <v>175.91186399999998</v>
      </c>
      <c r="I3249">
        <v>7.2321609999999996</v>
      </c>
    </row>
    <row r="3250" spans="1:9" x14ac:dyDescent="0.25">
      <c r="A3250">
        <v>3249</v>
      </c>
      <c r="B3250">
        <v>187.166133</v>
      </c>
      <c r="C3250">
        <v>9.7243290000000009</v>
      </c>
      <c r="H3250">
        <v>175.91186399999998</v>
      </c>
      <c r="I3250">
        <v>7.2321609999999996</v>
      </c>
    </row>
    <row r="3251" spans="1:9" x14ac:dyDescent="0.25">
      <c r="A3251">
        <v>3250</v>
      </c>
      <c r="B3251">
        <v>187.166133</v>
      </c>
      <c r="C3251">
        <v>9.7243290000000009</v>
      </c>
      <c r="H3251">
        <v>175.91186399999998</v>
      </c>
      <c r="I3251">
        <v>7.2321609999999996</v>
      </c>
    </row>
    <row r="3252" spans="1:9" x14ac:dyDescent="0.25">
      <c r="A3252">
        <v>3251</v>
      </c>
      <c r="B3252">
        <v>187.166133</v>
      </c>
      <c r="C3252">
        <v>9.7243290000000009</v>
      </c>
      <c r="H3252">
        <v>175.91186399999998</v>
      </c>
      <c r="I3252">
        <v>7.2321609999999996</v>
      </c>
    </row>
    <row r="3253" spans="1:9" x14ac:dyDescent="0.25">
      <c r="A3253">
        <v>3252</v>
      </c>
      <c r="B3253">
        <v>187.166133</v>
      </c>
      <c r="C3253">
        <v>9.7243290000000009</v>
      </c>
      <c r="H3253">
        <v>175.91186399999998</v>
      </c>
      <c r="I3253">
        <v>7.2321609999999996</v>
      </c>
    </row>
    <row r="3254" spans="1:9" x14ac:dyDescent="0.25">
      <c r="A3254">
        <v>3253</v>
      </c>
      <c r="B3254">
        <v>187.166133</v>
      </c>
      <c r="C3254">
        <v>9.7243290000000009</v>
      </c>
      <c r="H3254">
        <v>175.91186399999998</v>
      </c>
      <c r="I3254">
        <v>7.2321609999999996</v>
      </c>
    </row>
    <row r="3255" spans="1:9" x14ac:dyDescent="0.25">
      <c r="A3255">
        <v>3254</v>
      </c>
      <c r="B3255">
        <v>187.166133</v>
      </c>
      <c r="C3255">
        <v>9.7243290000000009</v>
      </c>
      <c r="H3255">
        <v>175.91186399999998</v>
      </c>
      <c r="I3255">
        <v>7.2321609999999996</v>
      </c>
    </row>
    <row r="3256" spans="1:9" x14ac:dyDescent="0.25">
      <c r="A3256">
        <v>3255</v>
      </c>
      <c r="B3256">
        <v>187.166133</v>
      </c>
      <c r="C3256">
        <v>9.7243290000000009</v>
      </c>
      <c r="H3256">
        <v>175.91186399999998</v>
      </c>
      <c r="I3256">
        <v>7.2321609999999996</v>
      </c>
    </row>
    <row r="3257" spans="1:9" x14ac:dyDescent="0.25">
      <c r="A3257">
        <v>3256</v>
      </c>
      <c r="B3257">
        <v>187.06842699999999</v>
      </c>
      <c r="C3257">
        <v>9.7562920000000002</v>
      </c>
      <c r="H3257">
        <v>175.91186399999998</v>
      </c>
      <c r="I3257">
        <v>7.2321609999999996</v>
      </c>
    </row>
    <row r="3258" spans="1:9" x14ac:dyDescent="0.25">
      <c r="A3258">
        <v>3257</v>
      </c>
      <c r="B3258">
        <v>187.06842699999999</v>
      </c>
      <c r="C3258">
        <v>9.7562920000000002</v>
      </c>
      <c r="D3258">
        <v>197.05300399999999</v>
      </c>
      <c r="E3258">
        <v>6.3828889999999996</v>
      </c>
      <c r="H3258">
        <v>175.91186399999998</v>
      </c>
      <c r="I3258">
        <v>7.2321609999999996</v>
      </c>
    </row>
    <row r="3259" spans="1:9" x14ac:dyDescent="0.25">
      <c r="A3259">
        <v>3258</v>
      </c>
      <c r="D3259">
        <v>197.001395</v>
      </c>
      <c r="E3259">
        <v>6.3525419999999997</v>
      </c>
      <c r="H3259">
        <v>175.91186399999998</v>
      </c>
      <c r="I3259">
        <v>7.2321609999999996</v>
      </c>
    </row>
    <row r="3260" spans="1:9" x14ac:dyDescent="0.25">
      <c r="A3260">
        <v>3259</v>
      </c>
      <c r="D3260">
        <v>197.001395</v>
      </c>
      <c r="E3260">
        <v>6.3525419999999997</v>
      </c>
      <c r="H3260">
        <v>175.91186399999998</v>
      </c>
      <c r="I3260">
        <v>7.2321609999999996</v>
      </c>
    </row>
    <row r="3261" spans="1:9" x14ac:dyDescent="0.25">
      <c r="A3261">
        <v>3260</v>
      </c>
      <c r="D3261">
        <v>197.001395</v>
      </c>
      <c r="E3261">
        <v>6.3525419999999997</v>
      </c>
      <c r="F3261">
        <v>184.89058599999998</v>
      </c>
      <c r="G3261">
        <v>10.524165999999999</v>
      </c>
      <c r="H3261">
        <v>175.91186399999998</v>
      </c>
      <c r="I3261">
        <v>7.2321609999999996</v>
      </c>
    </row>
    <row r="3262" spans="1:9" x14ac:dyDescent="0.25">
      <c r="A3262">
        <v>3261</v>
      </c>
      <c r="D3262">
        <v>197.001395</v>
      </c>
      <c r="E3262">
        <v>6.3525419999999997</v>
      </c>
      <c r="F3262">
        <v>185.15992599999998</v>
      </c>
      <c r="G3262">
        <v>10.555016999999999</v>
      </c>
      <c r="H3262">
        <v>175.81314499999999</v>
      </c>
      <c r="I3262">
        <v>7.2984090000000004</v>
      </c>
    </row>
    <row r="3263" spans="1:9" x14ac:dyDescent="0.25">
      <c r="A3263">
        <v>3262</v>
      </c>
      <c r="D3263">
        <v>197.001395</v>
      </c>
      <c r="E3263">
        <v>6.3525419999999997</v>
      </c>
      <c r="F3263">
        <v>185.15992599999998</v>
      </c>
      <c r="G3263">
        <v>10.555016999999999</v>
      </c>
      <c r="H3263">
        <v>175.81314499999999</v>
      </c>
      <c r="I3263">
        <v>7.2984090000000004</v>
      </c>
    </row>
    <row r="3264" spans="1:9" x14ac:dyDescent="0.25">
      <c r="A3264">
        <v>3263</v>
      </c>
      <c r="D3264">
        <v>197.001395</v>
      </c>
      <c r="E3264">
        <v>6.3525419999999997</v>
      </c>
      <c r="F3264">
        <v>185.15992599999998</v>
      </c>
      <c r="G3264">
        <v>10.555016999999999</v>
      </c>
    </row>
    <row r="3265" spans="1:9" x14ac:dyDescent="0.25">
      <c r="A3265">
        <v>3264</v>
      </c>
      <c r="D3265">
        <v>197.001395</v>
      </c>
      <c r="E3265">
        <v>6.3037140000000003</v>
      </c>
      <c r="F3265">
        <v>185.15992599999998</v>
      </c>
      <c r="G3265">
        <v>10.555016999999999</v>
      </c>
    </row>
    <row r="3266" spans="1:9" x14ac:dyDescent="0.25">
      <c r="A3266">
        <v>3265</v>
      </c>
      <c r="D3266">
        <v>197.001395</v>
      </c>
      <c r="E3266">
        <v>6.3037140000000003</v>
      </c>
      <c r="F3266">
        <v>185.15992599999998</v>
      </c>
      <c r="G3266">
        <v>10.555016999999999</v>
      </c>
    </row>
    <row r="3267" spans="1:9" x14ac:dyDescent="0.25">
      <c r="A3267">
        <v>3266</v>
      </c>
      <c r="D3267">
        <v>197.001395</v>
      </c>
      <c r="E3267">
        <v>6.3037140000000003</v>
      </c>
      <c r="F3267">
        <v>185.15992599999998</v>
      </c>
      <c r="G3267">
        <v>10.555016999999999</v>
      </c>
    </row>
    <row r="3268" spans="1:9" x14ac:dyDescent="0.25">
      <c r="A3268">
        <v>3267</v>
      </c>
      <c r="D3268">
        <v>197.001395</v>
      </c>
      <c r="E3268">
        <v>6.3037140000000003</v>
      </c>
      <c r="F3268">
        <v>185.15992599999998</v>
      </c>
      <c r="G3268">
        <v>10.555016999999999</v>
      </c>
    </row>
    <row r="3269" spans="1:9" x14ac:dyDescent="0.25">
      <c r="A3269">
        <v>3268</v>
      </c>
      <c r="D3269">
        <v>197.001395</v>
      </c>
      <c r="E3269">
        <v>6.3037140000000003</v>
      </c>
      <c r="F3269">
        <v>185.15992599999998</v>
      </c>
      <c r="G3269">
        <v>10.555016999999999</v>
      </c>
    </row>
    <row r="3270" spans="1:9" x14ac:dyDescent="0.25">
      <c r="A3270">
        <v>3269</v>
      </c>
      <c r="D3270">
        <v>197.001395</v>
      </c>
      <c r="E3270">
        <v>6.3037140000000003</v>
      </c>
      <c r="F3270">
        <v>185.15992599999998</v>
      </c>
      <c r="G3270">
        <v>10.555016999999999</v>
      </c>
    </row>
    <row r="3271" spans="1:9" x14ac:dyDescent="0.25">
      <c r="A3271">
        <v>3270</v>
      </c>
      <c r="D3271">
        <v>197.001395</v>
      </c>
      <c r="E3271">
        <v>6.3037140000000003</v>
      </c>
      <c r="F3271">
        <v>185.15992599999998</v>
      </c>
      <c r="G3271">
        <v>10.555016999999999</v>
      </c>
    </row>
    <row r="3272" spans="1:9" x14ac:dyDescent="0.25">
      <c r="A3272">
        <v>3271</v>
      </c>
      <c r="D3272">
        <v>197.001395</v>
      </c>
      <c r="E3272">
        <v>6.3037140000000003</v>
      </c>
      <c r="F3272">
        <v>185.15992599999998</v>
      </c>
      <c r="G3272">
        <v>10.555016999999999</v>
      </c>
    </row>
    <row r="3273" spans="1:9" x14ac:dyDescent="0.25">
      <c r="A3273">
        <v>3272</v>
      </c>
      <c r="D3273">
        <v>197.05300399999999</v>
      </c>
      <c r="E3273">
        <v>6.3828889999999996</v>
      </c>
      <c r="F3273">
        <v>185.15992599999998</v>
      </c>
      <c r="G3273">
        <v>10.555016999999999</v>
      </c>
    </row>
    <row r="3274" spans="1:9" x14ac:dyDescent="0.25">
      <c r="A3274">
        <v>3273</v>
      </c>
      <c r="B3274">
        <v>206.71617800000001</v>
      </c>
      <c r="C3274">
        <v>8.5577989999999993</v>
      </c>
      <c r="F3274">
        <v>184.89058599999998</v>
      </c>
      <c r="G3274">
        <v>10.524165999999999</v>
      </c>
    </row>
    <row r="3275" spans="1:9" x14ac:dyDescent="0.25">
      <c r="A3275">
        <v>3274</v>
      </c>
      <c r="B3275">
        <v>206.78773000000001</v>
      </c>
      <c r="C3275">
        <v>8.5515380000000007</v>
      </c>
      <c r="F3275">
        <v>184.89058599999998</v>
      </c>
      <c r="G3275">
        <v>10.524165999999999</v>
      </c>
    </row>
    <row r="3276" spans="1:9" x14ac:dyDescent="0.25">
      <c r="A3276">
        <v>3275</v>
      </c>
      <c r="B3276">
        <v>206.78773000000001</v>
      </c>
      <c r="C3276">
        <v>8.5515380000000007</v>
      </c>
      <c r="H3276">
        <v>194.46645999999998</v>
      </c>
      <c r="I3276">
        <v>6.0970890000000004</v>
      </c>
    </row>
    <row r="3277" spans="1:9" x14ac:dyDescent="0.25">
      <c r="A3277">
        <v>3276</v>
      </c>
      <c r="B3277">
        <v>206.78773000000001</v>
      </c>
      <c r="C3277">
        <v>8.5515380000000007</v>
      </c>
      <c r="H3277">
        <v>194.55482799999999</v>
      </c>
      <c r="I3277">
        <v>6.0593700000000004</v>
      </c>
    </row>
    <row r="3278" spans="1:9" x14ac:dyDescent="0.25">
      <c r="A3278">
        <v>3277</v>
      </c>
      <c r="B3278">
        <v>206.78773000000001</v>
      </c>
      <c r="C3278">
        <v>8.5515380000000007</v>
      </c>
      <c r="H3278">
        <v>194.55482799999999</v>
      </c>
      <c r="I3278">
        <v>6.0593700000000004</v>
      </c>
    </row>
    <row r="3279" spans="1:9" x14ac:dyDescent="0.25">
      <c r="A3279">
        <v>3278</v>
      </c>
      <c r="B3279">
        <v>206.78773000000001</v>
      </c>
      <c r="C3279">
        <v>8.5515380000000007</v>
      </c>
      <c r="H3279">
        <v>194.55482799999999</v>
      </c>
      <c r="I3279">
        <v>6.0593700000000004</v>
      </c>
    </row>
    <row r="3280" spans="1:9" x14ac:dyDescent="0.25">
      <c r="A3280">
        <v>3279</v>
      </c>
      <c r="B3280">
        <v>206.78773000000001</v>
      </c>
      <c r="C3280">
        <v>8.5515380000000007</v>
      </c>
      <c r="H3280">
        <v>194.55482799999999</v>
      </c>
      <c r="I3280">
        <v>6.0593700000000004</v>
      </c>
    </row>
    <row r="3281" spans="1:9" x14ac:dyDescent="0.25">
      <c r="A3281">
        <v>3280</v>
      </c>
      <c r="B3281">
        <v>206.78773000000001</v>
      </c>
      <c r="C3281">
        <v>8.5515380000000007</v>
      </c>
      <c r="H3281">
        <v>194.55482799999999</v>
      </c>
      <c r="I3281">
        <v>6.0593700000000004</v>
      </c>
    </row>
    <row r="3282" spans="1:9" x14ac:dyDescent="0.25">
      <c r="A3282">
        <v>3281</v>
      </c>
      <c r="B3282">
        <v>206.78773000000001</v>
      </c>
      <c r="C3282">
        <v>8.5515380000000007</v>
      </c>
      <c r="H3282">
        <v>194.55482799999999</v>
      </c>
      <c r="I3282">
        <v>6.0593700000000004</v>
      </c>
    </row>
    <row r="3283" spans="1:9" x14ac:dyDescent="0.25">
      <c r="A3283">
        <v>3282</v>
      </c>
      <c r="B3283">
        <v>206.78773000000001</v>
      </c>
      <c r="C3283">
        <v>8.5515380000000007</v>
      </c>
      <c r="H3283">
        <v>194.55482799999999</v>
      </c>
      <c r="I3283">
        <v>6.0593700000000004</v>
      </c>
    </row>
    <row r="3284" spans="1:9" x14ac:dyDescent="0.25">
      <c r="A3284">
        <v>3283</v>
      </c>
      <c r="B3284">
        <v>206.78773000000001</v>
      </c>
      <c r="C3284">
        <v>8.5515380000000007</v>
      </c>
      <c r="H3284">
        <v>194.55482799999999</v>
      </c>
      <c r="I3284">
        <v>6.0593700000000004</v>
      </c>
    </row>
    <row r="3285" spans="1:9" x14ac:dyDescent="0.25">
      <c r="A3285">
        <v>3284</v>
      </c>
      <c r="B3285">
        <v>206.78773000000001</v>
      </c>
      <c r="C3285">
        <v>8.5515380000000007</v>
      </c>
      <c r="H3285">
        <v>194.55482799999999</v>
      </c>
      <c r="I3285">
        <v>6.0593700000000004</v>
      </c>
    </row>
    <row r="3286" spans="1:9" x14ac:dyDescent="0.25">
      <c r="A3286">
        <v>3285</v>
      </c>
      <c r="B3286">
        <v>206.78773000000001</v>
      </c>
      <c r="C3286">
        <v>8.5515380000000007</v>
      </c>
      <c r="H3286">
        <v>194.55482799999999</v>
      </c>
      <c r="I3286">
        <v>6.0593700000000004</v>
      </c>
    </row>
    <row r="3287" spans="1:9" x14ac:dyDescent="0.25">
      <c r="A3287">
        <v>3286</v>
      </c>
      <c r="B3287">
        <v>206.78773000000001</v>
      </c>
      <c r="C3287">
        <v>8.5515380000000007</v>
      </c>
      <c r="H3287">
        <v>194.55482799999999</v>
      </c>
      <c r="I3287">
        <v>6.0593700000000004</v>
      </c>
    </row>
    <row r="3288" spans="1:9" x14ac:dyDescent="0.25">
      <c r="A3288">
        <v>3287</v>
      </c>
      <c r="B3288">
        <v>206.78773000000001</v>
      </c>
      <c r="C3288">
        <v>8.5515380000000007</v>
      </c>
      <c r="D3288">
        <v>215.10027600000001</v>
      </c>
      <c r="E3288">
        <v>7.1404969999999999</v>
      </c>
      <c r="H3288">
        <v>194.55482799999999</v>
      </c>
      <c r="I3288">
        <v>6.0593700000000004</v>
      </c>
    </row>
    <row r="3289" spans="1:9" x14ac:dyDescent="0.25">
      <c r="A3289">
        <v>3288</v>
      </c>
      <c r="B3289">
        <v>206.78773000000001</v>
      </c>
      <c r="C3289">
        <v>8.5515380000000007</v>
      </c>
      <c r="D3289">
        <v>215.16929300000001</v>
      </c>
      <c r="E3289">
        <v>7.1329710000000004</v>
      </c>
      <c r="H3289">
        <v>194.46645999999998</v>
      </c>
      <c r="I3289">
        <v>6.0970890000000004</v>
      </c>
    </row>
    <row r="3290" spans="1:9" x14ac:dyDescent="0.25">
      <c r="A3290">
        <v>3289</v>
      </c>
      <c r="B3290">
        <v>206.695075</v>
      </c>
      <c r="C3290">
        <v>8.5577989999999993</v>
      </c>
      <c r="D3290">
        <v>215.16929300000001</v>
      </c>
      <c r="E3290">
        <v>7.1329710000000004</v>
      </c>
      <c r="H3290">
        <v>194.46645999999998</v>
      </c>
      <c r="I3290">
        <v>6.0970890000000004</v>
      </c>
    </row>
    <row r="3291" spans="1:9" x14ac:dyDescent="0.25">
      <c r="A3291">
        <v>3290</v>
      </c>
      <c r="D3291">
        <v>215.16929300000001</v>
      </c>
      <c r="E3291">
        <v>7.1329710000000004</v>
      </c>
      <c r="H3291">
        <v>194.46645999999998</v>
      </c>
      <c r="I3291">
        <v>6.0970890000000004</v>
      </c>
    </row>
    <row r="3292" spans="1:9" x14ac:dyDescent="0.25">
      <c r="A3292">
        <v>3291</v>
      </c>
      <c r="D3292">
        <v>215.16929300000001</v>
      </c>
      <c r="E3292">
        <v>7.1329710000000004</v>
      </c>
      <c r="H3292">
        <v>194.46645999999998</v>
      </c>
      <c r="I3292">
        <v>6.0970890000000004</v>
      </c>
    </row>
    <row r="3293" spans="1:9" x14ac:dyDescent="0.25">
      <c r="A3293">
        <v>3292</v>
      </c>
      <c r="D3293">
        <v>215.16929300000001</v>
      </c>
      <c r="E3293">
        <v>7.1329710000000004</v>
      </c>
      <c r="F3293">
        <v>204.27071999999998</v>
      </c>
      <c r="G3293">
        <v>8.6140509999999999</v>
      </c>
    </row>
    <row r="3294" spans="1:9" x14ac:dyDescent="0.25">
      <c r="A3294">
        <v>3293</v>
      </c>
      <c r="D3294">
        <v>215.16929300000001</v>
      </c>
      <c r="E3294">
        <v>7.1329710000000004</v>
      </c>
      <c r="F3294">
        <v>204.439021</v>
      </c>
      <c r="G3294">
        <v>8.698124</v>
      </c>
    </row>
    <row r="3295" spans="1:9" x14ac:dyDescent="0.25">
      <c r="A3295">
        <v>3294</v>
      </c>
      <c r="D3295">
        <v>215.16929300000001</v>
      </c>
      <c r="E3295">
        <v>7.1329710000000004</v>
      </c>
      <c r="F3295">
        <v>204.439021</v>
      </c>
      <c r="G3295">
        <v>8.698124</v>
      </c>
    </row>
    <row r="3296" spans="1:9" x14ac:dyDescent="0.25">
      <c r="A3296">
        <v>3295</v>
      </c>
      <c r="D3296">
        <v>215.16929300000001</v>
      </c>
      <c r="E3296">
        <v>7.1329710000000004</v>
      </c>
      <c r="F3296">
        <v>204.439021</v>
      </c>
      <c r="G3296">
        <v>8.698124</v>
      </c>
    </row>
    <row r="3297" spans="1:9" x14ac:dyDescent="0.25">
      <c r="A3297">
        <v>3296</v>
      </c>
      <c r="D3297">
        <v>215.16929300000001</v>
      </c>
      <c r="E3297">
        <v>7.1329710000000004</v>
      </c>
      <c r="F3297">
        <v>204.439021</v>
      </c>
      <c r="G3297">
        <v>8.698124</v>
      </c>
    </row>
    <row r="3298" spans="1:9" x14ac:dyDescent="0.25">
      <c r="A3298">
        <v>3297</v>
      </c>
      <c r="D3298">
        <v>215.16929300000001</v>
      </c>
      <c r="E3298">
        <v>7.1329710000000004</v>
      </c>
      <c r="F3298">
        <v>204.439021</v>
      </c>
      <c r="G3298">
        <v>8.698124</v>
      </c>
    </row>
    <row r="3299" spans="1:9" x14ac:dyDescent="0.25">
      <c r="A3299">
        <v>3298</v>
      </c>
      <c r="D3299">
        <v>215.16929300000001</v>
      </c>
      <c r="E3299">
        <v>7.1329710000000004</v>
      </c>
      <c r="F3299">
        <v>204.439021</v>
      </c>
      <c r="G3299">
        <v>8.698124</v>
      </c>
    </row>
    <row r="3300" spans="1:9" x14ac:dyDescent="0.25">
      <c r="A3300">
        <v>3299</v>
      </c>
      <c r="D3300">
        <v>215.16929300000001</v>
      </c>
      <c r="E3300">
        <v>7.1329710000000004</v>
      </c>
      <c r="F3300">
        <v>204.439021</v>
      </c>
      <c r="G3300">
        <v>8.698124</v>
      </c>
    </row>
    <row r="3301" spans="1:9" x14ac:dyDescent="0.25">
      <c r="A3301">
        <v>3300</v>
      </c>
      <c r="D3301">
        <v>215.16929300000001</v>
      </c>
      <c r="E3301">
        <v>7.1329710000000004</v>
      </c>
      <c r="F3301">
        <v>204.439021</v>
      </c>
      <c r="G3301">
        <v>8.698124</v>
      </c>
    </row>
    <row r="3302" spans="1:9" x14ac:dyDescent="0.25">
      <c r="A3302">
        <v>3301</v>
      </c>
      <c r="D3302">
        <v>215.16929300000001</v>
      </c>
      <c r="E3302">
        <v>7.1329710000000004</v>
      </c>
      <c r="F3302">
        <v>204.439021</v>
      </c>
      <c r="G3302">
        <v>8.698124</v>
      </c>
    </row>
    <row r="3303" spans="1:9" x14ac:dyDescent="0.25">
      <c r="A3303">
        <v>3302</v>
      </c>
      <c r="D3303">
        <v>215.10027600000001</v>
      </c>
      <c r="E3303">
        <v>7.1404969999999999</v>
      </c>
      <c r="F3303">
        <v>204.439021</v>
      </c>
      <c r="G3303">
        <v>8.698124</v>
      </c>
    </row>
    <row r="3304" spans="1:9" x14ac:dyDescent="0.25">
      <c r="A3304">
        <v>3303</v>
      </c>
      <c r="B3304">
        <v>223.224175</v>
      </c>
      <c r="C3304">
        <v>9.5990260000000003</v>
      </c>
      <c r="F3304">
        <v>204.439021</v>
      </c>
      <c r="G3304">
        <v>8.698124</v>
      </c>
    </row>
    <row r="3305" spans="1:9" x14ac:dyDescent="0.25">
      <c r="A3305">
        <v>3304</v>
      </c>
      <c r="B3305">
        <v>223.260874</v>
      </c>
      <c r="C3305">
        <v>9.6270140000000008</v>
      </c>
      <c r="F3305">
        <v>204.439021</v>
      </c>
      <c r="G3305">
        <v>8.698124</v>
      </c>
      <c r="H3305">
        <v>213.472734</v>
      </c>
      <c r="I3305">
        <v>6.1646210000000004</v>
      </c>
    </row>
    <row r="3306" spans="1:9" x14ac:dyDescent="0.25">
      <c r="A3306">
        <v>3305</v>
      </c>
      <c r="B3306">
        <v>223.260874</v>
      </c>
      <c r="C3306">
        <v>9.6270140000000008</v>
      </c>
      <c r="F3306">
        <v>204.27071999999998</v>
      </c>
      <c r="G3306">
        <v>8.6140509999999999</v>
      </c>
      <c r="H3306">
        <v>213.57092399999999</v>
      </c>
      <c r="I3306">
        <v>5.9857129999999996</v>
      </c>
    </row>
    <row r="3307" spans="1:9" x14ac:dyDescent="0.25">
      <c r="A3307">
        <v>3306</v>
      </c>
      <c r="B3307">
        <v>223.260874</v>
      </c>
      <c r="C3307">
        <v>9.6270140000000008</v>
      </c>
      <c r="H3307">
        <v>213.57092399999999</v>
      </c>
      <c r="I3307">
        <v>5.9857129999999996</v>
      </c>
    </row>
    <row r="3308" spans="1:9" x14ac:dyDescent="0.25">
      <c r="A3308">
        <v>3307</v>
      </c>
      <c r="B3308">
        <v>223.260874</v>
      </c>
      <c r="C3308">
        <v>9.6270140000000008</v>
      </c>
      <c r="H3308">
        <v>213.57092399999999</v>
      </c>
      <c r="I3308">
        <v>5.9857129999999996</v>
      </c>
    </row>
    <row r="3309" spans="1:9" x14ac:dyDescent="0.25">
      <c r="A3309">
        <v>3308</v>
      </c>
      <c r="B3309">
        <v>223.260874</v>
      </c>
      <c r="C3309">
        <v>9.6270140000000008</v>
      </c>
      <c r="H3309">
        <v>213.57092399999999</v>
      </c>
      <c r="I3309">
        <v>5.9857129999999996</v>
      </c>
    </row>
    <row r="3310" spans="1:9" x14ac:dyDescent="0.25">
      <c r="A3310">
        <v>3309</v>
      </c>
      <c r="B3310">
        <v>223.260874</v>
      </c>
      <c r="C3310">
        <v>9.6270140000000008</v>
      </c>
      <c r="H3310">
        <v>213.57092399999999</v>
      </c>
      <c r="I3310">
        <v>5.9857129999999996</v>
      </c>
    </row>
    <row r="3311" spans="1:9" x14ac:dyDescent="0.25">
      <c r="A3311">
        <v>3310</v>
      </c>
      <c r="B3311">
        <v>223.260874</v>
      </c>
      <c r="C3311">
        <v>9.6270140000000008</v>
      </c>
      <c r="H3311">
        <v>213.57092399999999</v>
      </c>
      <c r="I3311">
        <v>5.9857129999999996</v>
      </c>
    </row>
    <row r="3312" spans="1:9" x14ac:dyDescent="0.25">
      <c r="A3312">
        <v>3311</v>
      </c>
      <c r="B3312">
        <v>223.260874</v>
      </c>
      <c r="C3312">
        <v>9.6270140000000008</v>
      </c>
      <c r="H3312">
        <v>213.57092399999999</v>
      </c>
      <c r="I3312">
        <v>5.9857129999999996</v>
      </c>
    </row>
    <row r="3313" spans="1:9" x14ac:dyDescent="0.25">
      <c r="A3313">
        <v>3312</v>
      </c>
      <c r="B3313">
        <v>223.260874</v>
      </c>
      <c r="C3313">
        <v>9.6270140000000008</v>
      </c>
      <c r="H3313">
        <v>213.57092399999999</v>
      </c>
      <c r="I3313">
        <v>5.9857129999999996</v>
      </c>
    </row>
    <row r="3314" spans="1:9" x14ac:dyDescent="0.25">
      <c r="A3314">
        <v>3313</v>
      </c>
      <c r="B3314">
        <v>223.260874</v>
      </c>
      <c r="C3314">
        <v>9.6270140000000008</v>
      </c>
      <c r="H3314">
        <v>213.57092399999999</v>
      </c>
      <c r="I3314">
        <v>5.9857129999999996</v>
      </c>
    </row>
    <row r="3315" spans="1:9" x14ac:dyDescent="0.25">
      <c r="A3315">
        <v>3314</v>
      </c>
      <c r="B3315">
        <v>223.260874</v>
      </c>
      <c r="C3315">
        <v>9.6270140000000008</v>
      </c>
      <c r="H3315">
        <v>213.57092399999999</v>
      </c>
      <c r="I3315">
        <v>5.9857129999999996</v>
      </c>
    </row>
    <row r="3316" spans="1:9" x14ac:dyDescent="0.25">
      <c r="A3316">
        <v>3315</v>
      </c>
      <c r="B3316">
        <v>223.260874</v>
      </c>
      <c r="C3316">
        <v>9.6270140000000008</v>
      </c>
      <c r="H3316">
        <v>213.57092399999999</v>
      </c>
      <c r="I3316">
        <v>5.9857129999999996</v>
      </c>
    </row>
    <row r="3317" spans="1:9" x14ac:dyDescent="0.25">
      <c r="A3317">
        <v>3316</v>
      </c>
      <c r="B3317">
        <v>223.260874</v>
      </c>
      <c r="C3317">
        <v>9.6270140000000008</v>
      </c>
      <c r="H3317">
        <v>213.57092399999999</v>
      </c>
      <c r="I3317">
        <v>5.9857129999999996</v>
      </c>
    </row>
    <row r="3318" spans="1:9" x14ac:dyDescent="0.25">
      <c r="A3318">
        <v>3317</v>
      </c>
      <c r="B3318">
        <v>223.260874</v>
      </c>
      <c r="C3318">
        <v>9.6270140000000008</v>
      </c>
      <c r="D3318">
        <v>231.00144299999999</v>
      </c>
      <c r="E3318">
        <v>6.4791920000000003</v>
      </c>
      <c r="H3318">
        <v>213.57092399999999</v>
      </c>
      <c r="I3318">
        <v>5.9857129999999996</v>
      </c>
    </row>
    <row r="3319" spans="1:9" x14ac:dyDescent="0.25">
      <c r="A3319">
        <v>3318</v>
      </c>
      <c r="B3319">
        <v>223.260874</v>
      </c>
      <c r="C3319">
        <v>9.6270140000000008</v>
      </c>
      <c r="D3319">
        <v>231.05277899999999</v>
      </c>
      <c r="E3319">
        <v>6.4346579999999998</v>
      </c>
      <c r="H3319">
        <v>213.57092399999999</v>
      </c>
      <c r="I3319">
        <v>5.9857129999999996</v>
      </c>
    </row>
    <row r="3320" spans="1:9" x14ac:dyDescent="0.25">
      <c r="A3320">
        <v>3319</v>
      </c>
      <c r="B3320">
        <v>223.260874</v>
      </c>
      <c r="C3320">
        <v>9.6270140000000008</v>
      </c>
      <c r="D3320">
        <v>231.05277899999999</v>
      </c>
      <c r="E3320">
        <v>6.4346579999999998</v>
      </c>
      <c r="H3320">
        <v>213.57092399999999</v>
      </c>
      <c r="I3320">
        <v>5.9857129999999996</v>
      </c>
    </row>
    <row r="3321" spans="1:9" x14ac:dyDescent="0.25">
      <c r="A3321">
        <v>3320</v>
      </c>
      <c r="B3321">
        <v>223.224175</v>
      </c>
      <c r="C3321">
        <v>9.5990260000000003</v>
      </c>
      <c r="D3321">
        <v>231.05277899999999</v>
      </c>
      <c r="E3321">
        <v>6.4346579999999998</v>
      </c>
      <c r="H3321">
        <v>213.57092399999999</v>
      </c>
      <c r="I3321">
        <v>5.9857129999999996</v>
      </c>
    </row>
    <row r="3322" spans="1:9" x14ac:dyDescent="0.25">
      <c r="A3322">
        <v>3321</v>
      </c>
      <c r="D3322">
        <v>231.05277899999999</v>
      </c>
      <c r="E3322">
        <v>6.4346579999999998</v>
      </c>
      <c r="H3322">
        <v>213.57092399999999</v>
      </c>
      <c r="I3322">
        <v>5.9857129999999996</v>
      </c>
    </row>
    <row r="3323" spans="1:9" x14ac:dyDescent="0.25">
      <c r="A3323">
        <v>3322</v>
      </c>
      <c r="D3323">
        <v>231.05277899999999</v>
      </c>
      <c r="E3323">
        <v>6.4346579999999998</v>
      </c>
      <c r="H3323">
        <v>213.472734</v>
      </c>
      <c r="I3323">
        <v>6.1646210000000004</v>
      </c>
    </row>
    <row r="3324" spans="1:9" x14ac:dyDescent="0.25">
      <c r="A3324">
        <v>3323</v>
      </c>
      <c r="D3324">
        <v>231.05277899999999</v>
      </c>
      <c r="E3324">
        <v>6.4346579999999998</v>
      </c>
      <c r="F3324">
        <v>221.01243600000001</v>
      </c>
      <c r="G3324">
        <v>10.201468</v>
      </c>
      <c r="H3324">
        <v>213.472734</v>
      </c>
      <c r="I3324">
        <v>6.1646210000000004</v>
      </c>
    </row>
    <row r="3325" spans="1:9" x14ac:dyDescent="0.25">
      <c r="A3325">
        <v>3324</v>
      </c>
      <c r="D3325">
        <v>231.05277899999999</v>
      </c>
      <c r="E3325">
        <v>6.4346579999999998</v>
      </c>
      <c r="F3325">
        <v>221.21299300000001</v>
      </c>
      <c r="G3325">
        <v>10.325379</v>
      </c>
    </row>
    <row r="3326" spans="1:9" x14ac:dyDescent="0.25">
      <c r="A3326">
        <v>3325</v>
      </c>
      <c r="D3326">
        <v>231.05277899999999</v>
      </c>
      <c r="E3326">
        <v>6.4346579999999998</v>
      </c>
      <c r="F3326">
        <v>221.21299300000001</v>
      </c>
      <c r="G3326">
        <v>10.325379</v>
      </c>
    </row>
    <row r="3327" spans="1:9" x14ac:dyDescent="0.25">
      <c r="A3327">
        <v>3326</v>
      </c>
      <c r="D3327">
        <v>231.05277899999999</v>
      </c>
      <c r="E3327">
        <v>6.4346579999999998</v>
      </c>
      <c r="F3327">
        <v>221.21299300000001</v>
      </c>
      <c r="G3327">
        <v>10.325379</v>
      </c>
    </row>
    <row r="3328" spans="1:9" x14ac:dyDescent="0.25">
      <c r="A3328">
        <v>3327</v>
      </c>
      <c r="D3328">
        <v>231.05277899999999</v>
      </c>
      <c r="E3328">
        <v>6.4346579999999998</v>
      </c>
      <c r="F3328">
        <v>221.21299300000001</v>
      </c>
      <c r="G3328">
        <v>10.325379</v>
      </c>
    </row>
    <row r="3329" spans="1:9" x14ac:dyDescent="0.25">
      <c r="A3329">
        <v>3328</v>
      </c>
      <c r="D3329">
        <v>231.05277899999999</v>
      </c>
      <c r="E3329">
        <v>6.4346579999999998</v>
      </c>
      <c r="F3329">
        <v>221.21299300000001</v>
      </c>
      <c r="G3329">
        <v>10.325379</v>
      </c>
    </row>
    <row r="3330" spans="1:9" x14ac:dyDescent="0.25">
      <c r="A3330">
        <v>3329</v>
      </c>
      <c r="D3330">
        <v>231.05277899999999</v>
      </c>
      <c r="E3330">
        <v>6.4346579999999998</v>
      </c>
      <c r="F3330">
        <v>221.21299300000001</v>
      </c>
      <c r="G3330">
        <v>10.325379</v>
      </c>
    </row>
    <row r="3331" spans="1:9" x14ac:dyDescent="0.25">
      <c r="A3331">
        <v>3330</v>
      </c>
      <c r="D3331">
        <v>231.05277899999999</v>
      </c>
      <c r="E3331">
        <v>6.4346579999999998</v>
      </c>
      <c r="F3331">
        <v>221.21299300000001</v>
      </c>
      <c r="G3331">
        <v>10.325379</v>
      </c>
    </row>
    <row r="3332" spans="1:9" x14ac:dyDescent="0.25">
      <c r="A3332">
        <v>3331</v>
      </c>
      <c r="D3332">
        <v>231.05277899999999</v>
      </c>
      <c r="E3332">
        <v>6.4346579999999998</v>
      </c>
      <c r="F3332">
        <v>221.21299300000001</v>
      </c>
      <c r="G3332">
        <v>10.325379</v>
      </c>
    </row>
    <row r="3333" spans="1:9" x14ac:dyDescent="0.25">
      <c r="A3333">
        <v>3332</v>
      </c>
      <c r="D3333">
        <v>231.05277899999999</v>
      </c>
      <c r="E3333">
        <v>6.4346579999999998</v>
      </c>
      <c r="F3333">
        <v>221.21299300000001</v>
      </c>
      <c r="G3333">
        <v>10.325379</v>
      </c>
    </row>
    <row r="3334" spans="1:9" x14ac:dyDescent="0.25">
      <c r="A3334">
        <v>3333</v>
      </c>
      <c r="B3334">
        <v>240.26940400000001</v>
      </c>
      <c r="C3334">
        <v>10.263783999999999</v>
      </c>
      <c r="D3334">
        <v>231.05277899999999</v>
      </c>
      <c r="E3334">
        <v>6.4346579999999998</v>
      </c>
      <c r="F3334">
        <v>221.21299300000001</v>
      </c>
      <c r="G3334">
        <v>10.325379</v>
      </c>
    </row>
    <row r="3335" spans="1:9" x14ac:dyDescent="0.25">
      <c r="A3335">
        <v>3334</v>
      </c>
      <c r="B3335">
        <v>240.34311199999999</v>
      </c>
      <c r="C3335">
        <v>10.175696</v>
      </c>
      <c r="D3335">
        <v>231.00144299999999</v>
      </c>
      <c r="E3335">
        <v>6.4791920000000003</v>
      </c>
      <c r="F3335">
        <v>221.21299300000001</v>
      </c>
      <c r="G3335">
        <v>10.325379</v>
      </c>
    </row>
    <row r="3336" spans="1:9" x14ac:dyDescent="0.25">
      <c r="A3336">
        <v>3335</v>
      </c>
      <c r="B3336">
        <v>240.34311199999999</v>
      </c>
      <c r="C3336">
        <v>10.175696</v>
      </c>
      <c r="F3336">
        <v>221.21299300000001</v>
      </c>
      <c r="G3336">
        <v>10.325379</v>
      </c>
    </row>
    <row r="3337" spans="1:9" x14ac:dyDescent="0.25">
      <c r="A3337">
        <v>3336</v>
      </c>
      <c r="B3337">
        <v>240.34311199999999</v>
      </c>
      <c r="C3337">
        <v>10.175696</v>
      </c>
      <c r="F3337">
        <v>221.21299300000001</v>
      </c>
      <c r="G3337">
        <v>10.325379</v>
      </c>
    </row>
    <row r="3338" spans="1:9" x14ac:dyDescent="0.25">
      <c r="A3338">
        <v>3337</v>
      </c>
      <c r="B3338">
        <v>240.34311199999999</v>
      </c>
      <c r="C3338">
        <v>10.175696</v>
      </c>
      <c r="F3338">
        <v>221.21299300000001</v>
      </c>
      <c r="G3338">
        <v>10.325379</v>
      </c>
    </row>
    <row r="3339" spans="1:9" x14ac:dyDescent="0.25">
      <c r="A3339">
        <v>3338</v>
      </c>
      <c r="B3339">
        <v>240.34311199999999</v>
      </c>
      <c r="C3339">
        <v>10.175696</v>
      </c>
      <c r="F3339">
        <v>221.21299300000001</v>
      </c>
      <c r="G3339">
        <v>10.325379</v>
      </c>
      <c r="H3339">
        <v>229.183291</v>
      </c>
      <c r="I3339">
        <v>6.6215039999999998</v>
      </c>
    </row>
    <row r="3340" spans="1:9" x14ac:dyDescent="0.25">
      <c r="A3340">
        <v>3339</v>
      </c>
      <c r="B3340">
        <v>240.34311199999999</v>
      </c>
      <c r="C3340">
        <v>10.175696</v>
      </c>
      <c r="F3340">
        <v>221.21299300000001</v>
      </c>
      <c r="G3340">
        <v>10.325379</v>
      </c>
      <c r="H3340">
        <v>229.404515</v>
      </c>
      <c r="I3340">
        <v>6.4845009999999998</v>
      </c>
    </row>
    <row r="3341" spans="1:9" x14ac:dyDescent="0.25">
      <c r="A3341">
        <v>3340</v>
      </c>
      <c r="B3341">
        <v>240.34311199999999</v>
      </c>
      <c r="C3341">
        <v>10.175696</v>
      </c>
      <c r="F3341">
        <v>221.01243600000001</v>
      </c>
      <c r="G3341">
        <v>10.201468</v>
      </c>
      <c r="H3341">
        <v>229.404515</v>
      </c>
      <c r="I3341">
        <v>6.4845009999999998</v>
      </c>
    </row>
    <row r="3342" spans="1:9" x14ac:dyDescent="0.25">
      <c r="A3342">
        <v>3341</v>
      </c>
      <c r="B3342">
        <v>240.34311199999999</v>
      </c>
      <c r="C3342">
        <v>10.175696</v>
      </c>
      <c r="H3342">
        <v>229.404515</v>
      </c>
      <c r="I3342">
        <v>6.4845009999999998</v>
      </c>
    </row>
    <row r="3343" spans="1:9" x14ac:dyDescent="0.25">
      <c r="A3343">
        <v>3342</v>
      </c>
      <c r="B3343">
        <v>240.34311199999999</v>
      </c>
      <c r="C3343">
        <v>10.175696</v>
      </c>
      <c r="H3343">
        <v>229.404515</v>
      </c>
      <c r="I3343">
        <v>6.4845009999999998</v>
      </c>
    </row>
    <row r="3344" spans="1:9" x14ac:dyDescent="0.25">
      <c r="A3344">
        <v>3343</v>
      </c>
      <c r="B3344">
        <v>240.34311199999999</v>
      </c>
      <c r="C3344">
        <v>10.175696</v>
      </c>
      <c r="H3344">
        <v>229.404515</v>
      </c>
      <c r="I3344">
        <v>6.4845009999999998</v>
      </c>
    </row>
    <row r="3345" spans="1:9" x14ac:dyDescent="0.25">
      <c r="A3345">
        <v>3344</v>
      </c>
      <c r="B3345">
        <v>240.34311199999999</v>
      </c>
      <c r="C3345">
        <v>10.175696</v>
      </c>
      <c r="H3345">
        <v>229.404515</v>
      </c>
      <c r="I3345">
        <v>6.4845009999999998</v>
      </c>
    </row>
    <row r="3346" spans="1:9" x14ac:dyDescent="0.25">
      <c r="A3346">
        <v>3345</v>
      </c>
      <c r="B3346">
        <v>240.34311199999999</v>
      </c>
      <c r="C3346">
        <v>10.175696</v>
      </c>
      <c r="H3346">
        <v>229.404515</v>
      </c>
      <c r="I3346">
        <v>6.4845009999999998</v>
      </c>
    </row>
    <row r="3347" spans="1:9" x14ac:dyDescent="0.25">
      <c r="A3347">
        <v>3346</v>
      </c>
      <c r="B3347">
        <v>240.34311199999999</v>
      </c>
      <c r="C3347">
        <v>10.175696</v>
      </c>
      <c r="H3347">
        <v>229.404515</v>
      </c>
      <c r="I3347">
        <v>6.4845009999999998</v>
      </c>
    </row>
    <row r="3348" spans="1:9" x14ac:dyDescent="0.25">
      <c r="A3348">
        <v>3347</v>
      </c>
      <c r="B3348">
        <v>240.34311199999999</v>
      </c>
      <c r="C3348">
        <v>10.175696</v>
      </c>
      <c r="D3348">
        <v>248.72993400000001</v>
      </c>
      <c r="E3348">
        <v>6.5255809999999999</v>
      </c>
      <c r="H3348">
        <v>229.404515</v>
      </c>
      <c r="I3348">
        <v>6.4845009999999998</v>
      </c>
    </row>
    <row r="3349" spans="1:9" x14ac:dyDescent="0.25">
      <c r="A3349">
        <v>3348</v>
      </c>
      <c r="B3349">
        <v>240.34311199999999</v>
      </c>
      <c r="C3349">
        <v>10.175696</v>
      </c>
      <c r="D3349">
        <v>248.73441600000001</v>
      </c>
      <c r="E3349">
        <v>6.4845009999999998</v>
      </c>
      <c r="H3349">
        <v>229.404515</v>
      </c>
      <c r="I3349">
        <v>6.4845009999999998</v>
      </c>
    </row>
    <row r="3350" spans="1:9" x14ac:dyDescent="0.25">
      <c r="A3350">
        <v>3349</v>
      </c>
      <c r="B3350">
        <v>240.34311199999999</v>
      </c>
      <c r="C3350">
        <v>10.175696</v>
      </c>
      <c r="D3350">
        <v>248.73441600000001</v>
      </c>
      <c r="E3350">
        <v>6.4845009999999998</v>
      </c>
      <c r="H3350">
        <v>229.404515</v>
      </c>
      <c r="I3350">
        <v>6.4845009999999998</v>
      </c>
    </row>
    <row r="3351" spans="1:9" x14ac:dyDescent="0.25">
      <c r="A3351">
        <v>3350</v>
      </c>
      <c r="B3351">
        <v>240.34311199999999</v>
      </c>
      <c r="C3351">
        <v>10.175696</v>
      </c>
      <c r="D3351">
        <v>248.73441600000001</v>
      </c>
      <c r="E3351">
        <v>6.4845009999999998</v>
      </c>
      <c r="H3351">
        <v>229.404515</v>
      </c>
      <c r="I3351">
        <v>6.4845009999999998</v>
      </c>
    </row>
    <row r="3352" spans="1:9" x14ac:dyDescent="0.25">
      <c r="A3352">
        <v>3351</v>
      </c>
      <c r="B3352">
        <v>240.26940400000001</v>
      </c>
      <c r="C3352">
        <v>10.263783999999999</v>
      </c>
      <c r="D3352">
        <v>248.73441600000001</v>
      </c>
      <c r="E3352">
        <v>6.4845009999999998</v>
      </c>
      <c r="H3352">
        <v>229.404515</v>
      </c>
      <c r="I3352">
        <v>6.4845009999999998</v>
      </c>
    </row>
    <row r="3353" spans="1:9" x14ac:dyDescent="0.25">
      <c r="A3353">
        <v>3352</v>
      </c>
      <c r="D3353">
        <v>248.73441600000001</v>
      </c>
      <c r="E3353">
        <v>6.4845009999999998</v>
      </c>
      <c r="H3353">
        <v>229.404515</v>
      </c>
      <c r="I3353">
        <v>6.4845009999999998</v>
      </c>
    </row>
    <row r="3354" spans="1:9" x14ac:dyDescent="0.25">
      <c r="A3354">
        <v>3353</v>
      </c>
      <c r="D3354">
        <v>248.73441600000001</v>
      </c>
      <c r="E3354">
        <v>6.4845009999999998</v>
      </c>
      <c r="H3354">
        <v>229.404515</v>
      </c>
      <c r="I3354">
        <v>6.4845009999999998</v>
      </c>
    </row>
    <row r="3355" spans="1:9" x14ac:dyDescent="0.25">
      <c r="A3355">
        <v>3354</v>
      </c>
      <c r="D3355">
        <v>248.73441600000001</v>
      </c>
      <c r="E3355">
        <v>6.4845009999999998</v>
      </c>
      <c r="H3355">
        <v>229.404515</v>
      </c>
      <c r="I3355">
        <v>6.4845009999999998</v>
      </c>
    </row>
    <row r="3356" spans="1:9" x14ac:dyDescent="0.25">
      <c r="A3356">
        <v>3355</v>
      </c>
      <c r="D3356">
        <v>248.73441600000001</v>
      </c>
      <c r="E3356">
        <v>6.4845009999999998</v>
      </c>
      <c r="H3356">
        <v>229.404515</v>
      </c>
      <c r="I3356">
        <v>6.4845009999999998</v>
      </c>
    </row>
    <row r="3357" spans="1:9" x14ac:dyDescent="0.25">
      <c r="A3357">
        <v>3356</v>
      </c>
      <c r="D3357">
        <v>248.73441600000001</v>
      </c>
      <c r="E3357">
        <v>6.4845009999999998</v>
      </c>
      <c r="F3357">
        <v>237.80705899999998</v>
      </c>
      <c r="G3357">
        <v>10.582067</v>
      </c>
      <c r="H3357">
        <v>229.404515</v>
      </c>
      <c r="I3357">
        <v>6.4845009999999998</v>
      </c>
    </row>
    <row r="3358" spans="1:9" x14ac:dyDescent="0.25">
      <c r="A3358">
        <v>3357</v>
      </c>
      <c r="D3358">
        <v>248.73441600000001</v>
      </c>
      <c r="E3358">
        <v>6.4845009999999998</v>
      </c>
      <c r="F3358">
        <v>237.995553</v>
      </c>
      <c r="G3358">
        <v>10.674536</v>
      </c>
      <c r="H3358">
        <v>229.183291</v>
      </c>
      <c r="I3358">
        <v>6.6215039999999998</v>
      </c>
    </row>
    <row r="3359" spans="1:9" x14ac:dyDescent="0.25">
      <c r="A3359">
        <v>3358</v>
      </c>
      <c r="D3359">
        <v>248.73441600000001</v>
      </c>
      <c r="E3359">
        <v>6.4845009999999998</v>
      </c>
      <c r="F3359">
        <v>237.995553</v>
      </c>
      <c r="G3359">
        <v>10.674536</v>
      </c>
      <c r="H3359">
        <v>229.183291</v>
      </c>
      <c r="I3359">
        <v>6.6215039999999998</v>
      </c>
    </row>
    <row r="3360" spans="1:9" x14ac:dyDescent="0.25">
      <c r="A3360">
        <v>3359</v>
      </c>
      <c r="D3360">
        <v>248.73441600000001</v>
      </c>
      <c r="E3360">
        <v>6.4845009999999998</v>
      </c>
      <c r="F3360">
        <v>237.995553</v>
      </c>
      <c r="G3360">
        <v>10.674536</v>
      </c>
      <c r="H3360">
        <v>229.183291</v>
      </c>
      <c r="I3360">
        <v>6.6215039999999998</v>
      </c>
    </row>
    <row r="3361" spans="1:9" x14ac:dyDescent="0.25">
      <c r="A3361">
        <v>3360</v>
      </c>
      <c r="D3361">
        <v>248.73441600000001</v>
      </c>
      <c r="E3361">
        <v>6.4845009999999998</v>
      </c>
      <c r="F3361">
        <v>237.995553</v>
      </c>
      <c r="G3361">
        <v>10.674536</v>
      </c>
    </row>
    <row r="3362" spans="1:9" x14ac:dyDescent="0.25">
      <c r="A3362">
        <v>3361</v>
      </c>
      <c r="D3362">
        <v>248.73441600000001</v>
      </c>
      <c r="E3362">
        <v>6.4845009999999998</v>
      </c>
      <c r="F3362">
        <v>237.995553</v>
      </c>
      <c r="G3362">
        <v>10.674536</v>
      </c>
    </row>
    <row r="3363" spans="1:9" x14ac:dyDescent="0.25">
      <c r="A3363">
        <v>3362</v>
      </c>
      <c r="D3363">
        <v>248.73441600000001</v>
      </c>
      <c r="E3363">
        <v>6.4845009999999998</v>
      </c>
      <c r="F3363">
        <v>237.995553</v>
      </c>
      <c r="G3363">
        <v>10.674536</v>
      </c>
    </row>
    <row r="3364" spans="1:9" x14ac:dyDescent="0.25">
      <c r="A3364">
        <v>3363</v>
      </c>
      <c r="D3364">
        <v>248.73441600000001</v>
      </c>
      <c r="E3364">
        <v>6.4845009999999998</v>
      </c>
      <c r="F3364">
        <v>237.995553</v>
      </c>
      <c r="G3364">
        <v>10.674536</v>
      </c>
    </row>
    <row r="3365" spans="1:9" x14ac:dyDescent="0.25">
      <c r="A3365">
        <v>3364</v>
      </c>
      <c r="D3365">
        <v>248.73441600000001</v>
      </c>
      <c r="E3365">
        <v>6.4845009999999998</v>
      </c>
      <c r="F3365">
        <v>237.995553</v>
      </c>
      <c r="G3365">
        <v>10.674536</v>
      </c>
    </row>
    <row r="3366" spans="1:9" x14ac:dyDescent="0.25">
      <c r="A3366">
        <v>3365</v>
      </c>
      <c r="D3366">
        <v>248.73441600000001</v>
      </c>
      <c r="E3366">
        <v>6.4845009999999998</v>
      </c>
      <c r="F3366">
        <v>237.995553</v>
      </c>
      <c r="G3366">
        <v>10.674536</v>
      </c>
    </row>
    <row r="3367" spans="1:9" x14ac:dyDescent="0.25">
      <c r="A3367">
        <v>3366</v>
      </c>
      <c r="B3367">
        <v>258.26447999999999</v>
      </c>
      <c r="C3367">
        <v>8.9163289999999993</v>
      </c>
      <c r="D3367">
        <v>248.73441600000001</v>
      </c>
      <c r="E3367">
        <v>6.4845009999999998</v>
      </c>
      <c r="F3367">
        <v>237.995553</v>
      </c>
      <c r="G3367">
        <v>10.674536</v>
      </c>
    </row>
    <row r="3368" spans="1:9" x14ac:dyDescent="0.25">
      <c r="A3368">
        <v>3367</v>
      </c>
      <c r="B3368">
        <v>258.17458599999998</v>
      </c>
      <c r="C3368">
        <v>8.8289120000000008</v>
      </c>
      <c r="D3368">
        <v>248.73441600000001</v>
      </c>
      <c r="E3368">
        <v>6.4845009999999998</v>
      </c>
      <c r="F3368">
        <v>237.995553</v>
      </c>
      <c r="G3368">
        <v>10.674536</v>
      </c>
    </row>
    <row r="3369" spans="1:9" x14ac:dyDescent="0.25">
      <c r="A3369">
        <v>3368</v>
      </c>
      <c r="B3369">
        <v>258.17458599999998</v>
      </c>
      <c r="C3369">
        <v>8.8289120000000008</v>
      </c>
      <c r="D3369">
        <v>248.72993400000001</v>
      </c>
      <c r="E3369">
        <v>6.5255809999999999</v>
      </c>
      <c r="F3369">
        <v>237.995553</v>
      </c>
      <c r="G3369">
        <v>10.674536</v>
      </c>
    </row>
    <row r="3370" spans="1:9" x14ac:dyDescent="0.25">
      <c r="A3370">
        <v>3369</v>
      </c>
      <c r="B3370">
        <v>258.17458599999998</v>
      </c>
      <c r="C3370">
        <v>8.8289120000000008</v>
      </c>
      <c r="F3370">
        <v>237.995553</v>
      </c>
      <c r="G3370">
        <v>10.674536</v>
      </c>
    </row>
    <row r="3371" spans="1:9" x14ac:dyDescent="0.25">
      <c r="A3371">
        <v>3370</v>
      </c>
      <c r="B3371">
        <v>258.17458599999998</v>
      </c>
      <c r="C3371">
        <v>8.8289120000000008</v>
      </c>
      <c r="F3371">
        <v>237.995553</v>
      </c>
      <c r="G3371">
        <v>10.674536</v>
      </c>
    </row>
    <row r="3372" spans="1:9" x14ac:dyDescent="0.25">
      <c r="A3372">
        <v>3371</v>
      </c>
      <c r="B3372">
        <v>258.17458599999998</v>
      </c>
      <c r="C3372">
        <v>8.8289120000000008</v>
      </c>
      <c r="F3372">
        <v>237.995553</v>
      </c>
      <c r="G3372">
        <v>10.674536</v>
      </c>
    </row>
    <row r="3373" spans="1:9" x14ac:dyDescent="0.25">
      <c r="A3373">
        <v>3372</v>
      </c>
      <c r="B3373">
        <v>258.17458599999998</v>
      </c>
      <c r="C3373">
        <v>8.8289120000000008</v>
      </c>
      <c r="F3373">
        <v>237.995553</v>
      </c>
      <c r="G3373">
        <v>10.674536</v>
      </c>
    </row>
    <row r="3374" spans="1:9" x14ac:dyDescent="0.25">
      <c r="A3374">
        <v>3373</v>
      </c>
      <c r="B3374">
        <v>258.17458599999998</v>
      </c>
      <c r="C3374">
        <v>8.8289120000000008</v>
      </c>
      <c r="F3374">
        <v>237.995553</v>
      </c>
      <c r="G3374">
        <v>10.674536</v>
      </c>
      <c r="H3374">
        <v>246.37448799999999</v>
      </c>
      <c r="I3374">
        <v>6.1593119999999999</v>
      </c>
    </row>
    <row r="3375" spans="1:9" x14ac:dyDescent="0.25">
      <c r="A3375">
        <v>3374</v>
      </c>
      <c r="B3375">
        <v>258.17458599999998</v>
      </c>
      <c r="C3375">
        <v>8.8289120000000008</v>
      </c>
      <c r="F3375">
        <v>237.995553</v>
      </c>
      <c r="G3375">
        <v>10.674536</v>
      </c>
      <c r="H3375">
        <v>246.48675399999999</v>
      </c>
      <c r="I3375">
        <v>6.1353439999999999</v>
      </c>
    </row>
    <row r="3376" spans="1:9" x14ac:dyDescent="0.25">
      <c r="A3376">
        <v>3375</v>
      </c>
      <c r="B3376">
        <v>258.17458599999998</v>
      </c>
      <c r="C3376">
        <v>8.8289120000000008</v>
      </c>
      <c r="F3376">
        <v>237.995553</v>
      </c>
      <c r="G3376">
        <v>10.674536</v>
      </c>
      <c r="H3376">
        <v>246.48675399999999</v>
      </c>
      <c r="I3376">
        <v>6.1353439999999999</v>
      </c>
    </row>
    <row r="3377" spans="1:11" x14ac:dyDescent="0.25">
      <c r="A3377">
        <v>3376</v>
      </c>
      <c r="B3377">
        <v>258.17458599999998</v>
      </c>
      <c r="C3377">
        <v>8.8289120000000008</v>
      </c>
      <c r="F3377">
        <v>237.995553</v>
      </c>
      <c r="G3377">
        <v>10.674536</v>
      </c>
      <c r="H3377">
        <v>246.48675399999999</v>
      </c>
      <c r="I3377">
        <v>6.1353439999999999</v>
      </c>
    </row>
    <row r="3378" spans="1:11" x14ac:dyDescent="0.25">
      <c r="A3378">
        <v>3377</v>
      </c>
      <c r="B3378">
        <v>258.17458599999998</v>
      </c>
      <c r="C3378">
        <v>8.8289120000000008</v>
      </c>
      <c r="F3378">
        <v>237.80705899999998</v>
      </c>
      <c r="G3378">
        <v>10.582067</v>
      </c>
      <c r="H3378">
        <v>246.48675399999999</v>
      </c>
      <c r="I3378">
        <v>6.1353439999999999</v>
      </c>
    </row>
    <row r="3379" spans="1:11" x14ac:dyDescent="0.25">
      <c r="A3379">
        <v>3378</v>
      </c>
      <c r="B3379">
        <v>258.17458599999998</v>
      </c>
      <c r="C3379">
        <v>8.8289120000000008</v>
      </c>
      <c r="F3379">
        <v>237.80705899999998</v>
      </c>
      <c r="G3379">
        <v>10.582067</v>
      </c>
      <c r="H3379">
        <v>246.48675399999999</v>
      </c>
      <c r="I3379">
        <v>6.1353439999999999</v>
      </c>
    </row>
    <row r="3380" spans="1:11" x14ac:dyDescent="0.25">
      <c r="A3380">
        <v>3379</v>
      </c>
      <c r="B3380">
        <v>258.22978899999998</v>
      </c>
      <c r="C3380">
        <v>8.9181860000000004</v>
      </c>
      <c r="H3380">
        <v>246.33160699999999</v>
      </c>
      <c r="I3380">
        <v>6.1593119999999999</v>
      </c>
    </row>
    <row r="3381" spans="1:11" x14ac:dyDescent="0.25">
      <c r="A3381">
        <v>3380</v>
      </c>
      <c r="B3381">
        <v>258.26447999999999</v>
      </c>
      <c r="C3381">
        <v>8.9163289999999993</v>
      </c>
      <c r="H3381">
        <v>246.33160699999999</v>
      </c>
      <c r="I3381">
        <v>6.1593119999999999</v>
      </c>
      <c r="J3381">
        <v>235.92288099999999</v>
      </c>
      <c r="K3381">
        <v>14.260427</v>
      </c>
    </row>
    <row r="3382" spans="1:11" x14ac:dyDescent="0.25">
      <c r="A3382">
        <v>3381</v>
      </c>
    </row>
    <row r="3383" spans="1:11" x14ac:dyDescent="0.25">
      <c r="A3383">
        <v>3382</v>
      </c>
    </row>
    <row r="3384" spans="1:11" x14ac:dyDescent="0.25">
      <c r="A3384">
        <v>3383</v>
      </c>
    </row>
    <row r="3385" spans="1:11" x14ac:dyDescent="0.25">
      <c r="A3385">
        <v>3384</v>
      </c>
    </row>
    <row r="3386" spans="1:11" x14ac:dyDescent="0.25">
      <c r="A3386">
        <v>3385</v>
      </c>
    </row>
    <row r="3387" spans="1:11" x14ac:dyDescent="0.25">
      <c r="A3387">
        <v>3386</v>
      </c>
    </row>
    <row r="3388" spans="1:11" x14ac:dyDescent="0.25">
      <c r="A3388">
        <v>3387</v>
      </c>
    </row>
    <row r="3389" spans="1:11" x14ac:dyDescent="0.25">
      <c r="A3389">
        <v>3388</v>
      </c>
    </row>
    <row r="3390" spans="1:11" x14ac:dyDescent="0.25">
      <c r="A3390">
        <v>3389</v>
      </c>
    </row>
    <row r="3391" spans="1:11" x14ac:dyDescent="0.25">
      <c r="A3391">
        <v>3390</v>
      </c>
    </row>
    <row r="3392" spans="1:1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1" x14ac:dyDescent="0.25">
      <c r="A3409">
        <v>3408</v>
      </c>
    </row>
    <row r="3410" spans="1:11" x14ac:dyDescent="0.25">
      <c r="A3410">
        <v>3409</v>
      </c>
    </row>
    <row r="3411" spans="1:11" x14ac:dyDescent="0.25">
      <c r="A3411">
        <v>3410</v>
      </c>
    </row>
    <row r="3412" spans="1:11" x14ac:dyDescent="0.25">
      <c r="A3412">
        <v>3411</v>
      </c>
    </row>
    <row r="3413" spans="1:11" x14ac:dyDescent="0.25">
      <c r="A3413">
        <v>3412</v>
      </c>
    </row>
    <row r="3414" spans="1:11" x14ac:dyDescent="0.25">
      <c r="A3414">
        <v>3413</v>
      </c>
      <c r="J3414">
        <v>235.83695900000001</v>
      </c>
      <c r="K3414">
        <v>14.131568</v>
      </c>
    </row>
    <row r="3415" spans="1:11" x14ac:dyDescent="0.25">
      <c r="A3415">
        <v>3414</v>
      </c>
      <c r="B3415">
        <v>237.78773000000001</v>
      </c>
      <c r="C3415">
        <v>3.8573210000000002</v>
      </c>
    </row>
    <row r="3416" spans="1:11" x14ac:dyDescent="0.25">
      <c r="A3416">
        <v>3415</v>
      </c>
      <c r="B3416">
        <v>237.795772</v>
      </c>
      <c r="C3416">
        <v>3.840827</v>
      </c>
    </row>
    <row r="3417" spans="1:11" x14ac:dyDescent="0.25">
      <c r="A3417">
        <v>3416</v>
      </c>
      <c r="B3417">
        <v>237.795772</v>
      </c>
      <c r="C3417">
        <v>3.840827</v>
      </c>
    </row>
    <row r="3418" spans="1:11" x14ac:dyDescent="0.25">
      <c r="A3418">
        <v>3417</v>
      </c>
      <c r="B3418">
        <v>237.795772</v>
      </c>
      <c r="C3418">
        <v>3.840827</v>
      </c>
    </row>
    <row r="3419" spans="1:11" x14ac:dyDescent="0.25">
      <c r="A3419">
        <v>3418</v>
      </c>
      <c r="B3419">
        <v>237.795772</v>
      </c>
      <c r="C3419">
        <v>3.840827</v>
      </c>
    </row>
    <row r="3420" spans="1:11" x14ac:dyDescent="0.25">
      <c r="A3420">
        <v>3419</v>
      </c>
      <c r="B3420">
        <v>237.795772</v>
      </c>
      <c r="C3420">
        <v>3.840827</v>
      </c>
    </row>
    <row r="3421" spans="1:11" x14ac:dyDescent="0.25">
      <c r="A3421">
        <v>3420</v>
      </c>
      <c r="B3421">
        <v>237.795772</v>
      </c>
      <c r="C3421">
        <v>3.840827</v>
      </c>
    </row>
    <row r="3422" spans="1:11" x14ac:dyDescent="0.25">
      <c r="A3422">
        <v>3421</v>
      </c>
      <c r="B3422">
        <v>237.795772</v>
      </c>
      <c r="C3422">
        <v>3.840827</v>
      </c>
    </row>
    <row r="3423" spans="1:11" x14ac:dyDescent="0.25">
      <c r="A3423">
        <v>3422</v>
      </c>
      <c r="B3423">
        <v>237.795772</v>
      </c>
      <c r="C3423">
        <v>3.840827</v>
      </c>
    </row>
    <row r="3424" spans="1:11" x14ac:dyDescent="0.25">
      <c r="A3424">
        <v>3423</v>
      </c>
      <c r="B3424">
        <v>237.795772</v>
      </c>
      <c r="C3424">
        <v>3.840827</v>
      </c>
    </row>
    <row r="3425" spans="1:9" x14ac:dyDescent="0.25">
      <c r="A3425">
        <v>3424</v>
      </c>
      <c r="B3425">
        <v>237.795772</v>
      </c>
      <c r="C3425">
        <v>3.840827</v>
      </c>
      <c r="H3425">
        <v>248.01383899999999</v>
      </c>
      <c r="I3425">
        <v>6.7904640000000001</v>
      </c>
    </row>
    <row r="3426" spans="1:9" x14ac:dyDescent="0.25">
      <c r="A3426">
        <v>3425</v>
      </c>
      <c r="B3426">
        <v>237.795772</v>
      </c>
      <c r="C3426">
        <v>3.840827</v>
      </c>
      <c r="H3426">
        <v>247.93523300000001</v>
      </c>
      <c r="I3426">
        <v>6.7838149999999997</v>
      </c>
    </row>
    <row r="3427" spans="1:9" x14ac:dyDescent="0.25">
      <c r="A3427">
        <v>3426</v>
      </c>
      <c r="B3427">
        <v>237.795772</v>
      </c>
      <c r="C3427">
        <v>3.840827</v>
      </c>
      <c r="H3427">
        <v>247.93523300000001</v>
      </c>
      <c r="I3427">
        <v>6.7838149999999997</v>
      </c>
    </row>
    <row r="3428" spans="1:9" x14ac:dyDescent="0.25">
      <c r="A3428">
        <v>3427</v>
      </c>
      <c r="B3428">
        <v>237.795772</v>
      </c>
      <c r="C3428">
        <v>3.840827</v>
      </c>
      <c r="H3428">
        <v>247.93523300000001</v>
      </c>
      <c r="I3428">
        <v>6.7838149999999997</v>
      </c>
    </row>
    <row r="3429" spans="1:9" x14ac:dyDescent="0.25">
      <c r="A3429">
        <v>3428</v>
      </c>
      <c r="B3429">
        <v>237.795772</v>
      </c>
      <c r="C3429">
        <v>3.840827</v>
      </c>
      <c r="D3429">
        <v>231.32204300000001</v>
      </c>
      <c r="E3429">
        <v>8.1538959999999996</v>
      </c>
      <c r="H3429">
        <v>247.93523300000001</v>
      </c>
      <c r="I3429">
        <v>6.7838149999999997</v>
      </c>
    </row>
    <row r="3430" spans="1:9" x14ac:dyDescent="0.25">
      <c r="A3430">
        <v>3429</v>
      </c>
      <c r="B3430">
        <v>237.795772</v>
      </c>
      <c r="C3430">
        <v>3.840827</v>
      </c>
      <c r="D3430">
        <v>231.35245399999999</v>
      </c>
      <c r="E3430">
        <v>8.080705</v>
      </c>
      <c r="H3430">
        <v>247.93523300000001</v>
      </c>
      <c r="I3430">
        <v>6.7838149999999997</v>
      </c>
    </row>
    <row r="3431" spans="1:9" x14ac:dyDescent="0.25">
      <c r="A3431">
        <v>3430</v>
      </c>
      <c r="B3431">
        <v>237.795772</v>
      </c>
      <c r="C3431">
        <v>3.840827</v>
      </c>
      <c r="D3431">
        <v>231.35245399999999</v>
      </c>
      <c r="E3431">
        <v>8.080705</v>
      </c>
      <c r="H3431">
        <v>247.93523300000001</v>
      </c>
      <c r="I3431">
        <v>6.7838149999999997</v>
      </c>
    </row>
    <row r="3432" spans="1:9" x14ac:dyDescent="0.25">
      <c r="A3432">
        <v>3431</v>
      </c>
      <c r="B3432">
        <v>237.795772</v>
      </c>
      <c r="C3432">
        <v>3.840827</v>
      </c>
      <c r="D3432">
        <v>231.35245399999999</v>
      </c>
      <c r="E3432">
        <v>8.080705</v>
      </c>
      <c r="H3432">
        <v>247.93523300000001</v>
      </c>
      <c r="I3432">
        <v>6.7838149999999997</v>
      </c>
    </row>
    <row r="3433" spans="1:9" x14ac:dyDescent="0.25">
      <c r="A3433">
        <v>3432</v>
      </c>
      <c r="B3433">
        <v>237.78773000000001</v>
      </c>
      <c r="C3433">
        <v>3.8573210000000002</v>
      </c>
      <c r="D3433">
        <v>231.35245399999999</v>
      </c>
      <c r="E3433">
        <v>8.080705</v>
      </c>
      <c r="H3433">
        <v>247.93523300000001</v>
      </c>
      <c r="I3433">
        <v>6.7838149999999997</v>
      </c>
    </row>
    <row r="3434" spans="1:9" x14ac:dyDescent="0.25">
      <c r="A3434">
        <v>3433</v>
      </c>
      <c r="D3434">
        <v>231.35245399999999</v>
      </c>
      <c r="E3434">
        <v>8.080705</v>
      </c>
      <c r="H3434">
        <v>247.93523300000001</v>
      </c>
      <c r="I3434">
        <v>6.7838149999999997</v>
      </c>
    </row>
    <row r="3435" spans="1:9" x14ac:dyDescent="0.25">
      <c r="A3435">
        <v>3434</v>
      </c>
      <c r="D3435">
        <v>231.35245399999999</v>
      </c>
      <c r="E3435">
        <v>8.080705</v>
      </c>
      <c r="H3435">
        <v>247.93523300000001</v>
      </c>
      <c r="I3435">
        <v>6.7838149999999997</v>
      </c>
    </row>
    <row r="3436" spans="1:9" x14ac:dyDescent="0.25">
      <c r="A3436">
        <v>3435</v>
      </c>
      <c r="D3436">
        <v>231.35245399999999</v>
      </c>
      <c r="E3436">
        <v>8.080705</v>
      </c>
      <c r="H3436">
        <v>247.93523300000001</v>
      </c>
      <c r="I3436">
        <v>6.7838149999999997</v>
      </c>
    </row>
    <row r="3437" spans="1:9" x14ac:dyDescent="0.25">
      <c r="A3437">
        <v>3436</v>
      </c>
      <c r="D3437">
        <v>231.35245399999999</v>
      </c>
      <c r="E3437">
        <v>8.080705</v>
      </c>
      <c r="H3437">
        <v>247.93523300000001</v>
      </c>
      <c r="I3437">
        <v>6.7838149999999997</v>
      </c>
    </row>
    <row r="3438" spans="1:9" x14ac:dyDescent="0.25">
      <c r="A3438">
        <v>3437</v>
      </c>
      <c r="D3438">
        <v>231.35245399999999</v>
      </c>
      <c r="E3438">
        <v>8.080705</v>
      </c>
      <c r="H3438">
        <v>247.93523300000001</v>
      </c>
      <c r="I3438">
        <v>6.7838149999999997</v>
      </c>
    </row>
    <row r="3439" spans="1:9" x14ac:dyDescent="0.25">
      <c r="A3439">
        <v>3438</v>
      </c>
      <c r="D3439">
        <v>231.35245399999999</v>
      </c>
      <c r="E3439">
        <v>8.080705</v>
      </c>
      <c r="H3439">
        <v>247.93523300000001</v>
      </c>
      <c r="I3439">
        <v>6.7838149999999997</v>
      </c>
    </row>
    <row r="3440" spans="1:9" x14ac:dyDescent="0.25">
      <c r="A3440">
        <v>3439</v>
      </c>
      <c r="D3440">
        <v>231.35245399999999</v>
      </c>
      <c r="E3440">
        <v>8.080705</v>
      </c>
      <c r="H3440">
        <v>248.01383899999999</v>
      </c>
      <c r="I3440">
        <v>6.7904640000000001</v>
      </c>
    </row>
    <row r="3441" spans="1:9" x14ac:dyDescent="0.25">
      <c r="A3441">
        <v>3440</v>
      </c>
      <c r="D3441">
        <v>231.35245399999999</v>
      </c>
      <c r="E3441">
        <v>8.080705</v>
      </c>
      <c r="H3441">
        <v>248.01383899999999</v>
      </c>
      <c r="I3441">
        <v>6.7904640000000001</v>
      </c>
    </row>
    <row r="3442" spans="1:9" x14ac:dyDescent="0.25">
      <c r="A3442">
        <v>3441</v>
      </c>
      <c r="D3442">
        <v>231.35245399999999</v>
      </c>
      <c r="E3442">
        <v>8.080705</v>
      </c>
      <c r="H3442">
        <v>248.01383899999999</v>
      </c>
      <c r="I3442">
        <v>6.7904640000000001</v>
      </c>
    </row>
    <row r="3443" spans="1:9" x14ac:dyDescent="0.25">
      <c r="A3443">
        <v>3442</v>
      </c>
      <c r="D3443">
        <v>231.35245399999999</v>
      </c>
      <c r="E3443">
        <v>8.080705</v>
      </c>
      <c r="F3443">
        <v>238.34125799999998</v>
      </c>
      <c r="G3443">
        <v>6.7334569999999996</v>
      </c>
    </row>
    <row r="3444" spans="1:9" x14ac:dyDescent="0.25">
      <c r="A3444">
        <v>3443</v>
      </c>
      <c r="D3444">
        <v>231.35245399999999</v>
      </c>
      <c r="E3444">
        <v>8.080705</v>
      </c>
      <c r="F3444">
        <v>238.44511900000001</v>
      </c>
      <c r="G3444">
        <v>6.7838149999999997</v>
      </c>
    </row>
    <row r="3445" spans="1:9" x14ac:dyDescent="0.25">
      <c r="A3445">
        <v>3444</v>
      </c>
      <c r="B3445">
        <v>223.16464099999999</v>
      </c>
      <c r="C3445">
        <v>4.6465059999999996</v>
      </c>
      <c r="D3445">
        <v>231.32204300000001</v>
      </c>
      <c r="E3445">
        <v>8.1538959999999996</v>
      </c>
      <c r="F3445">
        <v>238.44511900000001</v>
      </c>
      <c r="G3445">
        <v>6.7838149999999997</v>
      </c>
    </row>
    <row r="3446" spans="1:9" x14ac:dyDescent="0.25">
      <c r="A3446">
        <v>3445</v>
      </c>
      <c r="B3446">
        <v>223.11103499999999</v>
      </c>
      <c r="C3446">
        <v>4.6389290000000001</v>
      </c>
      <c r="F3446">
        <v>238.44511900000001</v>
      </c>
      <c r="G3446">
        <v>6.7838149999999997</v>
      </c>
    </row>
    <row r="3447" spans="1:9" x14ac:dyDescent="0.25">
      <c r="A3447">
        <v>3446</v>
      </c>
      <c r="B3447">
        <v>223.11103499999999</v>
      </c>
      <c r="C3447">
        <v>4.6389290000000001</v>
      </c>
      <c r="F3447">
        <v>238.44511900000001</v>
      </c>
      <c r="G3447">
        <v>6.7838149999999997</v>
      </c>
    </row>
    <row r="3448" spans="1:9" x14ac:dyDescent="0.25">
      <c r="A3448">
        <v>3447</v>
      </c>
      <c r="B3448">
        <v>223.11103499999999</v>
      </c>
      <c r="C3448">
        <v>4.6389290000000001</v>
      </c>
      <c r="F3448">
        <v>238.44511900000001</v>
      </c>
      <c r="G3448">
        <v>6.7838149999999997</v>
      </c>
    </row>
    <row r="3449" spans="1:9" x14ac:dyDescent="0.25">
      <c r="A3449">
        <v>3448</v>
      </c>
      <c r="B3449">
        <v>223.11103499999999</v>
      </c>
      <c r="C3449">
        <v>4.6389290000000001</v>
      </c>
      <c r="F3449">
        <v>238.44511900000001</v>
      </c>
      <c r="G3449">
        <v>6.7838149999999997</v>
      </c>
    </row>
    <row r="3450" spans="1:9" x14ac:dyDescent="0.25">
      <c r="A3450">
        <v>3449</v>
      </c>
      <c r="B3450">
        <v>223.11103499999999</v>
      </c>
      <c r="C3450">
        <v>4.6389290000000001</v>
      </c>
      <c r="F3450">
        <v>238.44511900000001</v>
      </c>
      <c r="G3450">
        <v>6.7838149999999997</v>
      </c>
    </row>
    <row r="3451" spans="1:9" x14ac:dyDescent="0.25">
      <c r="A3451">
        <v>3450</v>
      </c>
      <c r="B3451">
        <v>223.11103499999999</v>
      </c>
      <c r="C3451">
        <v>4.6389290000000001</v>
      </c>
      <c r="F3451">
        <v>238.44511900000001</v>
      </c>
      <c r="G3451">
        <v>6.7838149999999997</v>
      </c>
    </row>
    <row r="3452" spans="1:9" x14ac:dyDescent="0.25">
      <c r="A3452">
        <v>3451</v>
      </c>
      <c r="B3452">
        <v>223.11103499999999</v>
      </c>
      <c r="C3452">
        <v>4.6389290000000001</v>
      </c>
      <c r="F3452">
        <v>238.44511900000001</v>
      </c>
      <c r="G3452">
        <v>6.7838149999999997</v>
      </c>
    </row>
    <row r="3453" spans="1:9" x14ac:dyDescent="0.25">
      <c r="A3453">
        <v>3452</v>
      </c>
      <c r="B3453">
        <v>223.11103499999999</v>
      </c>
      <c r="C3453">
        <v>4.6389290000000001</v>
      </c>
      <c r="F3453">
        <v>238.44511900000001</v>
      </c>
      <c r="G3453">
        <v>6.7838149999999997</v>
      </c>
    </row>
    <row r="3454" spans="1:9" x14ac:dyDescent="0.25">
      <c r="A3454">
        <v>3453</v>
      </c>
      <c r="B3454">
        <v>223.11103499999999</v>
      </c>
      <c r="C3454">
        <v>4.6389290000000001</v>
      </c>
      <c r="F3454">
        <v>238.44511900000001</v>
      </c>
      <c r="G3454">
        <v>6.7838149999999997</v>
      </c>
    </row>
    <row r="3455" spans="1:9" x14ac:dyDescent="0.25">
      <c r="A3455">
        <v>3454</v>
      </c>
      <c r="B3455">
        <v>223.11103499999999</v>
      </c>
      <c r="C3455">
        <v>4.6389290000000001</v>
      </c>
      <c r="F3455">
        <v>238.44511900000001</v>
      </c>
      <c r="G3455">
        <v>6.7838149999999997</v>
      </c>
      <c r="H3455">
        <v>229.74418900000001</v>
      </c>
      <c r="I3455">
        <v>9.1847700000000003</v>
      </c>
    </row>
    <row r="3456" spans="1:9" x14ac:dyDescent="0.25">
      <c r="A3456">
        <v>3455</v>
      </c>
      <c r="B3456">
        <v>223.11103499999999</v>
      </c>
      <c r="C3456">
        <v>4.6389290000000001</v>
      </c>
      <c r="F3456">
        <v>238.44511900000001</v>
      </c>
      <c r="G3456">
        <v>6.7838149999999997</v>
      </c>
      <c r="H3456">
        <v>229.65424400000001</v>
      </c>
      <c r="I3456">
        <v>9.1282259999999997</v>
      </c>
    </row>
    <row r="3457" spans="1:9" x14ac:dyDescent="0.25">
      <c r="A3457">
        <v>3456</v>
      </c>
      <c r="B3457">
        <v>223.11103499999999</v>
      </c>
      <c r="C3457">
        <v>4.6389290000000001</v>
      </c>
      <c r="F3457">
        <v>238.34125799999998</v>
      </c>
      <c r="G3457">
        <v>6.7334569999999996</v>
      </c>
      <c r="H3457">
        <v>229.65424400000001</v>
      </c>
      <c r="I3457">
        <v>9.1282259999999997</v>
      </c>
    </row>
    <row r="3458" spans="1:9" x14ac:dyDescent="0.25">
      <c r="A3458">
        <v>3457</v>
      </c>
      <c r="B3458">
        <v>223.11103499999999</v>
      </c>
      <c r="C3458">
        <v>4.6389290000000001</v>
      </c>
      <c r="F3458">
        <v>238.34125799999998</v>
      </c>
      <c r="G3458">
        <v>6.7334569999999996</v>
      </c>
      <c r="H3458">
        <v>229.65424400000001</v>
      </c>
      <c r="I3458">
        <v>9.1282259999999997</v>
      </c>
    </row>
    <row r="3459" spans="1:9" x14ac:dyDescent="0.25">
      <c r="A3459">
        <v>3458</v>
      </c>
      <c r="B3459">
        <v>223.11103499999999</v>
      </c>
      <c r="C3459">
        <v>4.6389290000000001</v>
      </c>
      <c r="D3459">
        <v>216.185631</v>
      </c>
      <c r="E3459">
        <v>7.5334139999999996</v>
      </c>
      <c r="H3459">
        <v>229.65424400000001</v>
      </c>
      <c r="I3459">
        <v>9.1282259999999997</v>
      </c>
    </row>
    <row r="3460" spans="1:9" x14ac:dyDescent="0.25">
      <c r="A3460">
        <v>3459</v>
      </c>
      <c r="B3460">
        <v>223.16464099999999</v>
      </c>
      <c r="C3460">
        <v>4.6465059999999996</v>
      </c>
      <c r="D3460">
        <v>216.118315</v>
      </c>
      <c r="E3460">
        <v>7.4821280000000003</v>
      </c>
      <c r="H3460">
        <v>229.65424400000001</v>
      </c>
      <c r="I3460">
        <v>9.1282259999999997</v>
      </c>
    </row>
    <row r="3461" spans="1:9" x14ac:dyDescent="0.25">
      <c r="A3461">
        <v>3460</v>
      </c>
      <c r="B3461">
        <v>223.16464099999999</v>
      </c>
      <c r="C3461">
        <v>4.6465059999999996</v>
      </c>
      <c r="D3461">
        <v>216.118315</v>
      </c>
      <c r="E3461">
        <v>7.4821280000000003</v>
      </c>
      <c r="H3461">
        <v>229.65424400000001</v>
      </c>
      <c r="I3461">
        <v>9.1282259999999997</v>
      </c>
    </row>
    <row r="3462" spans="1:9" x14ac:dyDescent="0.25">
      <c r="A3462">
        <v>3461</v>
      </c>
      <c r="D3462">
        <v>216.118315</v>
      </c>
      <c r="E3462">
        <v>7.4821280000000003</v>
      </c>
      <c r="H3462">
        <v>229.65424400000001</v>
      </c>
      <c r="I3462">
        <v>9.1282259999999997</v>
      </c>
    </row>
    <row r="3463" spans="1:9" x14ac:dyDescent="0.25">
      <c r="A3463">
        <v>3462</v>
      </c>
      <c r="D3463">
        <v>216.118315</v>
      </c>
      <c r="E3463">
        <v>7.4821280000000003</v>
      </c>
      <c r="H3463">
        <v>229.65424400000001</v>
      </c>
      <c r="I3463">
        <v>9.1282259999999997</v>
      </c>
    </row>
    <row r="3464" spans="1:9" x14ac:dyDescent="0.25">
      <c r="A3464">
        <v>3463</v>
      </c>
      <c r="D3464">
        <v>216.118315</v>
      </c>
      <c r="E3464">
        <v>7.4821280000000003</v>
      </c>
      <c r="H3464">
        <v>229.65424400000001</v>
      </c>
      <c r="I3464">
        <v>9.1282259999999997</v>
      </c>
    </row>
    <row r="3465" spans="1:9" x14ac:dyDescent="0.25">
      <c r="A3465">
        <v>3464</v>
      </c>
      <c r="D3465">
        <v>216.118315</v>
      </c>
      <c r="E3465">
        <v>7.4821280000000003</v>
      </c>
      <c r="H3465">
        <v>229.65424400000001</v>
      </c>
      <c r="I3465">
        <v>9.1282259999999997</v>
      </c>
    </row>
    <row r="3466" spans="1:9" x14ac:dyDescent="0.25">
      <c r="A3466">
        <v>3465</v>
      </c>
      <c r="D3466">
        <v>216.118315</v>
      </c>
      <c r="E3466">
        <v>7.4821280000000003</v>
      </c>
      <c r="H3466">
        <v>229.65424400000001</v>
      </c>
      <c r="I3466">
        <v>9.1282259999999997</v>
      </c>
    </row>
    <row r="3467" spans="1:9" x14ac:dyDescent="0.25">
      <c r="A3467">
        <v>3466</v>
      </c>
      <c r="D3467">
        <v>216.118315</v>
      </c>
      <c r="E3467">
        <v>7.4821280000000003</v>
      </c>
      <c r="H3467">
        <v>229.65424400000001</v>
      </c>
      <c r="I3467">
        <v>9.1282259999999997</v>
      </c>
    </row>
    <row r="3468" spans="1:9" x14ac:dyDescent="0.25">
      <c r="A3468">
        <v>3467</v>
      </c>
      <c r="D3468">
        <v>216.118315</v>
      </c>
      <c r="E3468">
        <v>7.4821280000000003</v>
      </c>
      <c r="H3468">
        <v>229.65424400000001</v>
      </c>
      <c r="I3468">
        <v>9.1282259999999997</v>
      </c>
    </row>
    <row r="3469" spans="1:9" x14ac:dyDescent="0.25">
      <c r="A3469">
        <v>3468</v>
      </c>
      <c r="D3469">
        <v>216.118315</v>
      </c>
      <c r="E3469">
        <v>7.4821280000000003</v>
      </c>
      <c r="H3469">
        <v>229.65424400000001</v>
      </c>
      <c r="I3469">
        <v>9.1282259999999997</v>
      </c>
    </row>
    <row r="3470" spans="1:9" x14ac:dyDescent="0.25">
      <c r="A3470">
        <v>3469</v>
      </c>
      <c r="D3470">
        <v>216.118315</v>
      </c>
      <c r="E3470">
        <v>7.4821280000000003</v>
      </c>
      <c r="H3470">
        <v>229.65424400000001</v>
      </c>
      <c r="I3470">
        <v>9.1282259999999997</v>
      </c>
    </row>
    <row r="3471" spans="1:9" x14ac:dyDescent="0.25">
      <c r="A3471">
        <v>3470</v>
      </c>
      <c r="D3471">
        <v>216.118315</v>
      </c>
      <c r="E3471">
        <v>7.4821280000000003</v>
      </c>
      <c r="F3471">
        <v>222.10727499999999</v>
      </c>
      <c r="G3471">
        <v>6.5237259999999999</v>
      </c>
      <c r="H3471">
        <v>229.65424400000001</v>
      </c>
      <c r="I3471">
        <v>9.1282259999999997</v>
      </c>
    </row>
    <row r="3472" spans="1:9" x14ac:dyDescent="0.25">
      <c r="A3472">
        <v>3471</v>
      </c>
      <c r="D3472">
        <v>216.118315</v>
      </c>
      <c r="E3472">
        <v>7.4821280000000003</v>
      </c>
      <c r="F3472">
        <v>222.162015</v>
      </c>
      <c r="G3472">
        <v>6.4346579999999998</v>
      </c>
      <c r="H3472">
        <v>229.74418900000001</v>
      </c>
      <c r="I3472">
        <v>9.1847700000000003</v>
      </c>
    </row>
    <row r="3473" spans="1:9" x14ac:dyDescent="0.25">
      <c r="A3473">
        <v>3472</v>
      </c>
      <c r="B3473">
        <v>208.574794</v>
      </c>
      <c r="C3473">
        <v>3.238127</v>
      </c>
      <c r="D3473">
        <v>216.118315</v>
      </c>
      <c r="E3473">
        <v>7.4821280000000003</v>
      </c>
      <c r="F3473">
        <v>222.162015</v>
      </c>
      <c r="G3473">
        <v>6.4346579999999998</v>
      </c>
      <c r="H3473">
        <v>229.74418900000001</v>
      </c>
      <c r="I3473">
        <v>9.1847700000000003</v>
      </c>
    </row>
    <row r="3474" spans="1:9" x14ac:dyDescent="0.25">
      <c r="A3474">
        <v>3473</v>
      </c>
      <c r="B3474">
        <v>208.549239</v>
      </c>
      <c r="C3474">
        <v>3.2251500000000002</v>
      </c>
      <c r="D3474">
        <v>216.185631</v>
      </c>
      <c r="E3474">
        <v>7.5334139999999996</v>
      </c>
      <c r="F3474">
        <v>222.162015</v>
      </c>
      <c r="G3474">
        <v>6.4346579999999998</v>
      </c>
    </row>
    <row r="3475" spans="1:9" x14ac:dyDescent="0.25">
      <c r="A3475">
        <v>3474</v>
      </c>
      <c r="B3475">
        <v>208.549239</v>
      </c>
      <c r="C3475">
        <v>3.2251500000000002</v>
      </c>
      <c r="F3475">
        <v>222.162015</v>
      </c>
      <c r="G3475">
        <v>6.4346579999999998</v>
      </c>
    </row>
    <row r="3476" spans="1:9" x14ac:dyDescent="0.25">
      <c r="A3476">
        <v>3475</v>
      </c>
      <c r="B3476">
        <v>208.549239</v>
      </c>
      <c r="C3476">
        <v>3.2251500000000002</v>
      </c>
      <c r="F3476">
        <v>222.162015</v>
      </c>
      <c r="G3476">
        <v>6.4346579999999998</v>
      </c>
    </row>
    <row r="3477" spans="1:9" x14ac:dyDescent="0.25">
      <c r="A3477">
        <v>3476</v>
      </c>
      <c r="B3477">
        <v>208.549239</v>
      </c>
      <c r="C3477">
        <v>3.2251500000000002</v>
      </c>
      <c r="F3477">
        <v>222.162015</v>
      </c>
      <c r="G3477">
        <v>6.4346579999999998</v>
      </c>
    </row>
    <row r="3478" spans="1:9" x14ac:dyDescent="0.25">
      <c r="A3478">
        <v>3477</v>
      </c>
      <c r="B3478">
        <v>208.549239</v>
      </c>
      <c r="C3478">
        <v>3.2251500000000002</v>
      </c>
      <c r="F3478">
        <v>222.162015</v>
      </c>
      <c r="G3478">
        <v>6.4346579999999998</v>
      </c>
    </row>
    <row r="3479" spans="1:9" x14ac:dyDescent="0.25">
      <c r="A3479">
        <v>3478</v>
      </c>
      <c r="B3479">
        <v>208.549239</v>
      </c>
      <c r="C3479">
        <v>3.2251500000000002</v>
      </c>
      <c r="F3479">
        <v>222.162015</v>
      </c>
      <c r="G3479">
        <v>6.4346579999999998</v>
      </c>
    </row>
    <row r="3480" spans="1:9" x14ac:dyDescent="0.25">
      <c r="A3480">
        <v>3479</v>
      </c>
      <c r="B3480">
        <v>208.549239</v>
      </c>
      <c r="C3480">
        <v>3.2251500000000002</v>
      </c>
      <c r="F3480">
        <v>222.162015</v>
      </c>
      <c r="G3480">
        <v>6.4346579999999998</v>
      </c>
    </row>
    <row r="3481" spans="1:9" x14ac:dyDescent="0.25">
      <c r="A3481">
        <v>3480</v>
      </c>
      <c r="B3481">
        <v>208.549239</v>
      </c>
      <c r="C3481">
        <v>3.2251500000000002</v>
      </c>
      <c r="F3481">
        <v>222.162015</v>
      </c>
      <c r="G3481">
        <v>6.4346579999999998</v>
      </c>
    </row>
    <row r="3482" spans="1:9" x14ac:dyDescent="0.25">
      <c r="A3482">
        <v>3481</v>
      </c>
      <c r="B3482">
        <v>208.549239</v>
      </c>
      <c r="C3482">
        <v>3.2251500000000002</v>
      </c>
      <c r="F3482">
        <v>222.162015</v>
      </c>
      <c r="G3482">
        <v>6.4346579999999998</v>
      </c>
    </row>
    <row r="3483" spans="1:9" x14ac:dyDescent="0.25">
      <c r="A3483">
        <v>3482</v>
      </c>
      <c r="B3483">
        <v>208.549239</v>
      </c>
      <c r="C3483">
        <v>3.2251500000000002</v>
      </c>
      <c r="F3483">
        <v>222.162015</v>
      </c>
      <c r="G3483">
        <v>6.4346579999999998</v>
      </c>
    </row>
    <row r="3484" spans="1:9" x14ac:dyDescent="0.25">
      <c r="A3484">
        <v>3483</v>
      </c>
      <c r="B3484">
        <v>208.549239</v>
      </c>
      <c r="C3484">
        <v>3.2251500000000002</v>
      </c>
      <c r="F3484">
        <v>222.10727499999999</v>
      </c>
      <c r="G3484">
        <v>6.5237259999999999</v>
      </c>
    </row>
    <row r="3485" spans="1:9" x14ac:dyDescent="0.25">
      <c r="A3485">
        <v>3484</v>
      </c>
      <c r="B3485">
        <v>208.549239</v>
      </c>
      <c r="C3485">
        <v>3.2251500000000002</v>
      </c>
    </row>
    <row r="3486" spans="1:9" x14ac:dyDescent="0.25">
      <c r="A3486">
        <v>3485</v>
      </c>
      <c r="B3486">
        <v>208.549239</v>
      </c>
      <c r="C3486">
        <v>3.2251500000000002</v>
      </c>
    </row>
    <row r="3487" spans="1:9" x14ac:dyDescent="0.25">
      <c r="A3487">
        <v>3486</v>
      </c>
      <c r="B3487">
        <v>208.549239</v>
      </c>
      <c r="C3487">
        <v>3.2251500000000002</v>
      </c>
    </row>
    <row r="3488" spans="1:9" x14ac:dyDescent="0.25">
      <c r="A3488">
        <v>3487</v>
      </c>
      <c r="B3488">
        <v>208.549239</v>
      </c>
      <c r="C3488">
        <v>3.2251500000000002</v>
      </c>
      <c r="H3488">
        <v>214.009612</v>
      </c>
      <c r="I3488">
        <v>5.8642240000000001</v>
      </c>
    </row>
    <row r="3489" spans="1:9" x14ac:dyDescent="0.25">
      <c r="A3489">
        <v>3488</v>
      </c>
      <c r="B3489">
        <v>208.549239</v>
      </c>
      <c r="C3489">
        <v>3.2251500000000002</v>
      </c>
      <c r="H3489">
        <v>214.020488</v>
      </c>
      <c r="I3489">
        <v>5.8360820000000002</v>
      </c>
    </row>
    <row r="3490" spans="1:9" x14ac:dyDescent="0.25">
      <c r="A3490">
        <v>3489</v>
      </c>
      <c r="B3490">
        <v>208.574794</v>
      </c>
      <c r="C3490">
        <v>3.238127</v>
      </c>
      <c r="D3490">
        <v>199.639396</v>
      </c>
      <c r="E3490">
        <v>4.638649</v>
      </c>
      <c r="H3490">
        <v>214.020488</v>
      </c>
      <c r="I3490">
        <v>5.8360820000000002</v>
      </c>
    </row>
    <row r="3491" spans="1:9" x14ac:dyDescent="0.25">
      <c r="A3491">
        <v>3490</v>
      </c>
      <c r="D3491">
        <v>199.64368300000001</v>
      </c>
      <c r="E3491">
        <v>4.5934059999999999</v>
      </c>
      <c r="H3491">
        <v>214.020488</v>
      </c>
      <c r="I3491">
        <v>5.8360820000000002</v>
      </c>
    </row>
    <row r="3492" spans="1:9" x14ac:dyDescent="0.25">
      <c r="A3492">
        <v>3491</v>
      </c>
      <c r="D3492">
        <v>199.64368300000001</v>
      </c>
      <c r="E3492">
        <v>4.5934059999999999</v>
      </c>
      <c r="H3492">
        <v>214.020488</v>
      </c>
      <c r="I3492">
        <v>5.8360820000000002</v>
      </c>
    </row>
    <row r="3493" spans="1:9" x14ac:dyDescent="0.25">
      <c r="A3493">
        <v>3492</v>
      </c>
      <c r="D3493">
        <v>199.64368300000001</v>
      </c>
      <c r="E3493">
        <v>4.5934059999999999</v>
      </c>
      <c r="H3493">
        <v>214.020488</v>
      </c>
      <c r="I3493">
        <v>5.8360820000000002</v>
      </c>
    </row>
    <row r="3494" spans="1:9" x14ac:dyDescent="0.25">
      <c r="A3494">
        <v>3493</v>
      </c>
      <c r="D3494">
        <v>199.64368300000001</v>
      </c>
      <c r="E3494">
        <v>4.5934059999999999</v>
      </c>
      <c r="H3494">
        <v>214.020488</v>
      </c>
      <c r="I3494">
        <v>5.8360820000000002</v>
      </c>
    </row>
    <row r="3495" spans="1:9" x14ac:dyDescent="0.25">
      <c r="A3495">
        <v>3494</v>
      </c>
      <c r="D3495">
        <v>199.64368300000001</v>
      </c>
      <c r="E3495">
        <v>4.5934059999999999</v>
      </c>
      <c r="H3495">
        <v>214.020488</v>
      </c>
      <c r="I3495">
        <v>5.8360820000000002</v>
      </c>
    </row>
    <row r="3496" spans="1:9" x14ac:dyDescent="0.25">
      <c r="A3496">
        <v>3495</v>
      </c>
      <c r="D3496">
        <v>199.64368300000001</v>
      </c>
      <c r="E3496">
        <v>4.5934059999999999</v>
      </c>
      <c r="F3496">
        <v>209.005313</v>
      </c>
      <c r="G3496">
        <v>1.7176800000000001</v>
      </c>
      <c r="H3496">
        <v>214.020488</v>
      </c>
      <c r="I3496">
        <v>5.8360820000000002</v>
      </c>
    </row>
    <row r="3497" spans="1:9" x14ac:dyDescent="0.25">
      <c r="A3497">
        <v>3496</v>
      </c>
      <c r="D3497">
        <v>199.64368300000001</v>
      </c>
      <c r="E3497">
        <v>4.5934059999999999</v>
      </c>
      <c r="F3497">
        <v>208.98965699999999</v>
      </c>
      <c r="G3497">
        <v>1.5637209999999999</v>
      </c>
      <c r="H3497">
        <v>214.020488</v>
      </c>
      <c r="I3497">
        <v>5.8360820000000002</v>
      </c>
    </row>
    <row r="3498" spans="1:9" x14ac:dyDescent="0.25">
      <c r="A3498">
        <v>3497</v>
      </c>
      <c r="D3498">
        <v>199.64368300000001</v>
      </c>
      <c r="E3498">
        <v>4.5934059999999999</v>
      </c>
      <c r="F3498">
        <v>208.98965699999999</v>
      </c>
      <c r="G3498">
        <v>1.5637209999999999</v>
      </c>
      <c r="H3498">
        <v>214.020488</v>
      </c>
      <c r="I3498">
        <v>5.8360820000000002</v>
      </c>
    </row>
    <row r="3499" spans="1:9" x14ac:dyDescent="0.25">
      <c r="A3499">
        <v>3498</v>
      </c>
      <c r="D3499">
        <v>199.64368300000001</v>
      </c>
      <c r="E3499">
        <v>4.5934059999999999</v>
      </c>
      <c r="F3499">
        <v>208.98965699999999</v>
      </c>
      <c r="G3499">
        <v>1.5637209999999999</v>
      </c>
      <c r="H3499">
        <v>214.020488</v>
      </c>
      <c r="I3499">
        <v>5.8360820000000002</v>
      </c>
    </row>
    <row r="3500" spans="1:9" x14ac:dyDescent="0.25">
      <c r="A3500">
        <v>3499</v>
      </c>
      <c r="D3500">
        <v>199.64368300000001</v>
      </c>
      <c r="E3500">
        <v>4.5934059999999999</v>
      </c>
      <c r="F3500">
        <v>208.98965699999999</v>
      </c>
      <c r="G3500">
        <v>1.5637209999999999</v>
      </c>
      <c r="H3500">
        <v>214.020488</v>
      </c>
      <c r="I3500">
        <v>5.8360820000000002</v>
      </c>
    </row>
    <row r="3501" spans="1:9" x14ac:dyDescent="0.25">
      <c r="A3501">
        <v>3500</v>
      </c>
      <c r="D3501">
        <v>199.64368300000001</v>
      </c>
      <c r="E3501">
        <v>4.5934059999999999</v>
      </c>
      <c r="F3501">
        <v>208.98965699999999</v>
      </c>
      <c r="G3501">
        <v>1.5637209999999999</v>
      </c>
      <c r="H3501">
        <v>214.020488</v>
      </c>
      <c r="I3501">
        <v>5.8360820000000002</v>
      </c>
    </row>
    <row r="3502" spans="1:9" x14ac:dyDescent="0.25">
      <c r="A3502">
        <v>3501</v>
      </c>
      <c r="B3502">
        <v>192.32280600000001</v>
      </c>
      <c r="C3502">
        <v>2.8237670000000001</v>
      </c>
      <c r="D3502">
        <v>199.64368300000001</v>
      </c>
      <c r="E3502">
        <v>4.5934059999999999</v>
      </c>
      <c r="F3502">
        <v>208.98965699999999</v>
      </c>
      <c r="G3502">
        <v>1.5637209999999999</v>
      </c>
      <c r="H3502">
        <v>214.020488</v>
      </c>
      <c r="I3502">
        <v>5.8360820000000002</v>
      </c>
    </row>
    <row r="3503" spans="1:9" x14ac:dyDescent="0.25">
      <c r="A3503">
        <v>3502</v>
      </c>
      <c r="B3503">
        <v>192.30397299999998</v>
      </c>
      <c r="C3503">
        <v>2.8342200000000002</v>
      </c>
      <c r="D3503">
        <v>199.64368300000001</v>
      </c>
      <c r="E3503">
        <v>4.5934059999999999</v>
      </c>
      <c r="F3503">
        <v>208.98965699999999</v>
      </c>
      <c r="G3503">
        <v>1.5637209999999999</v>
      </c>
      <c r="H3503">
        <v>214.020488</v>
      </c>
      <c r="I3503">
        <v>5.8360820000000002</v>
      </c>
    </row>
    <row r="3504" spans="1:9" x14ac:dyDescent="0.25">
      <c r="A3504">
        <v>3503</v>
      </c>
      <c r="B3504">
        <v>192.30397299999998</v>
      </c>
      <c r="C3504">
        <v>2.8342200000000002</v>
      </c>
      <c r="D3504">
        <v>199.64368300000001</v>
      </c>
      <c r="E3504">
        <v>4.5934059999999999</v>
      </c>
      <c r="F3504">
        <v>208.98965699999999</v>
      </c>
      <c r="G3504">
        <v>1.5637209999999999</v>
      </c>
      <c r="H3504">
        <v>214.009612</v>
      </c>
      <c r="I3504">
        <v>5.8642240000000001</v>
      </c>
    </row>
    <row r="3505" spans="1:9" x14ac:dyDescent="0.25">
      <c r="A3505">
        <v>3504</v>
      </c>
      <c r="B3505">
        <v>192.30397299999998</v>
      </c>
      <c r="C3505">
        <v>2.8342200000000002</v>
      </c>
      <c r="D3505">
        <v>199.639396</v>
      </c>
      <c r="E3505">
        <v>4.638649</v>
      </c>
      <c r="F3505">
        <v>208.98965699999999</v>
      </c>
      <c r="G3505">
        <v>1.5637209999999999</v>
      </c>
    </row>
    <row r="3506" spans="1:9" x14ac:dyDescent="0.25">
      <c r="A3506">
        <v>3505</v>
      </c>
      <c r="B3506">
        <v>192.30397299999998</v>
      </c>
      <c r="C3506">
        <v>2.8342200000000002</v>
      </c>
      <c r="F3506">
        <v>208.98965699999999</v>
      </c>
      <c r="G3506">
        <v>1.5637209999999999</v>
      </c>
    </row>
    <row r="3507" spans="1:9" x14ac:dyDescent="0.25">
      <c r="A3507">
        <v>3506</v>
      </c>
      <c r="B3507">
        <v>192.30397299999998</v>
      </c>
      <c r="C3507">
        <v>2.8342200000000002</v>
      </c>
      <c r="F3507">
        <v>208.98965699999999</v>
      </c>
      <c r="G3507">
        <v>1.5637209999999999</v>
      </c>
    </row>
    <row r="3508" spans="1:9" x14ac:dyDescent="0.25">
      <c r="A3508">
        <v>3507</v>
      </c>
      <c r="B3508">
        <v>192.30397299999998</v>
      </c>
      <c r="C3508">
        <v>2.8342200000000002</v>
      </c>
      <c r="F3508">
        <v>208.98965699999999</v>
      </c>
      <c r="G3508">
        <v>1.5637209999999999</v>
      </c>
    </row>
    <row r="3509" spans="1:9" x14ac:dyDescent="0.25">
      <c r="A3509">
        <v>3508</v>
      </c>
      <c r="B3509">
        <v>192.30397299999998</v>
      </c>
      <c r="C3509">
        <v>2.8342200000000002</v>
      </c>
      <c r="F3509">
        <v>208.98965699999999</v>
      </c>
      <c r="G3509">
        <v>1.5637209999999999</v>
      </c>
    </row>
    <row r="3510" spans="1:9" x14ac:dyDescent="0.25">
      <c r="A3510">
        <v>3509</v>
      </c>
      <c r="B3510">
        <v>192.30397299999998</v>
      </c>
      <c r="C3510">
        <v>2.8342200000000002</v>
      </c>
      <c r="F3510">
        <v>208.98965699999999</v>
      </c>
      <c r="G3510">
        <v>1.5637209999999999</v>
      </c>
    </row>
    <row r="3511" spans="1:9" x14ac:dyDescent="0.25">
      <c r="A3511">
        <v>3510</v>
      </c>
      <c r="B3511">
        <v>192.30397299999998</v>
      </c>
      <c r="C3511">
        <v>2.8342200000000002</v>
      </c>
      <c r="F3511">
        <v>208.98965699999999</v>
      </c>
      <c r="G3511">
        <v>1.5637209999999999</v>
      </c>
    </row>
    <row r="3512" spans="1:9" x14ac:dyDescent="0.25">
      <c r="A3512">
        <v>3511</v>
      </c>
      <c r="B3512">
        <v>192.30397299999998</v>
      </c>
      <c r="C3512">
        <v>2.8342200000000002</v>
      </c>
      <c r="F3512">
        <v>208.98965699999999</v>
      </c>
      <c r="G3512">
        <v>1.5637209999999999</v>
      </c>
    </row>
    <row r="3513" spans="1:9" x14ac:dyDescent="0.25">
      <c r="A3513">
        <v>3512</v>
      </c>
      <c r="B3513">
        <v>192.30397299999998</v>
      </c>
      <c r="C3513">
        <v>2.8342200000000002</v>
      </c>
      <c r="F3513">
        <v>209.005313</v>
      </c>
      <c r="G3513">
        <v>1.7176800000000001</v>
      </c>
    </row>
    <row r="3514" spans="1:9" x14ac:dyDescent="0.25">
      <c r="A3514">
        <v>3513</v>
      </c>
      <c r="B3514">
        <v>192.30397299999998</v>
      </c>
      <c r="C3514">
        <v>2.8342200000000002</v>
      </c>
      <c r="F3514">
        <v>209.005313</v>
      </c>
      <c r="G3514">
        <v>1.7176800000000001</v>
      </c>
      <c r="H3514">
        <v>200.51658499999999</v>
      </c>
      <c r="I3514">
        <v>4.8386589999999998</v>
      </c>
    </row>
    <row r="3515" spans="1:9" x14ac:dyDescent="0.25">
      <c r="A3515">
        <v>3514</v>
      </c>
      <c r="B3515">
        <v>192.30397299999998</v>
      </c>
      <c r="C3515">
        <v>2.8342200000000002</v>
      </c>
      <c r="H3515">
        <v>200.27981800000001</v>
      </c>
      <c r="I3515">
        <v>4.7888710000000003</v>
      </c>
    </row>
    <row r="3516" spans="1:9" x14ac:dyDescent="0.25">
      <c r="A3516">
        <v>3515</v>
      </c>
      <c r="B3516">
        <v>192.30397299999998</v>
      </c>
      <c r="C3516">
        <v>2.8342200000000002</v>
      </c>
      <c r="H3516">
        <v>200.27981800000001</v>
      </c>
      <c r="I3516">
        <v>4.7888710000000003</v>
      </c>
    </row>
    <row r="3517" spans="1:9" x14ac:dyDescent="0.25">
      <c r="A3517">
        <v>3516</v>
      </c>
      <c r="B3517">
        <v>192.30397299999998</v>
      </c>
      <c r="C3517">
        <v>2.8342200000000002</v>
      </c>
      <c r="H3517">
        <v>200.27981800000001</v>
      </c>
      <c r="I3517">
        <v>4.7888710000000003</v>
      </c>
    </row>
    <row r="3518" spans="1:9" x14ac:dyDescent="0.25">
      <c r="A3518">
        <v>3517</v>
      </c>
      <c r="B3518">
        <v>192.30397299999998</v>
      </c>
      <c r="C3518">
        <v>2.8342200000000002</v>
      </c>
      <c r="D3518">
        <v>184.95880399999999</v>
      </c>
      <c r="E3518">
        <v>7.8861679999999996</v>
      </c>
      <c r="H3518">
        <v>200.27981800000001</v>
      </c>
      <c r="I3518">
        <v>4.7888710000000003</v>
      </c>
    </row>
    <row r="3519" spans="1:9" x14ac:dyDescent="0.25">
      <c r="A3519">
        <v>3518</v>
      </c>
      <c r="B3519">
        <v>192.32280600000001</v>
      </c>
      <c r="C3519">
        <v>2.8237670000000001</v>
      </c>
      <c r="D3519">
        <v>184.91527400000001</v>
      </c>
      <c r="E3519">
        <v>7.8673840000000004</v>
      </c>
      <c r="H3519">
        <v>200.27981800000001</v>
      </c>
      <c r="I3519">
        <v>4.7888710000000003</v>
      </c>
    </row>
    <row r="3520" spans="1:9" x14ac:dyDescent="0.25">
      <c r="A3520">
        <v>3519</v>
      </c>
      <c r="D3520">
        <v>184.91527400000001</v>
      </c>
      <c r="E3520">
        <v>7.8673840000000004</v>
      </c>
      <c r="H3520">
        <v>200.27981800000001</v>
      </c>
      <c r="I3520">
        <v>4.7888710000000003</v>
      </c>
    </row>
    <row r="3521" spans="1:9" x14ac:dyDescent="0.25">
      <c r="A3521">
        <v>3520</v>
      </c>
      <c r="D3521">
        <v>184.91527400000001</v>
      </c>
      <c r="E3521">
        <v>7.8673840000000004</v>
      </c>
      <c r="H3521">
        <v>200.27981800000001</v>
      </c>
      <c r="I3521">
        <v>4.7888710000000003</v>
      </c>
    </row>
    <row r="3522" spans="1:9" x14ac:dyDescent="0.25">
      <c r="A3522">
        <v>3521</v>
      </c>
      <c r="D3522">
        <v>184.91527400000001</v>
      </c>
      <c r="E3522">
        <v>7.8673840000000004</v>
      </c>
      <c r="H3522">
        <v>200.27981800000001</v>
      </c>
      <c r="I3522">
        <v>4.7888710000000003</v>
      </c>
    </row>
    <row r="3523" spans="1:9" x14ac:dyDescent="0.25">
      <c r="A3523">
        <v>3522</v>
      </c>
      <c r="D3523">
        <v>184.91527400000001</v>
      </c>
      <c r="E3523">
        <v>7.8673840000000004</v>
      </c>
      <c r="H3523">
        <v>200.27981800000001</v>
      </c>
      <c r="I3523">
        <v>4.7888710000000003</v>
      </c>
    </row>
    <row r="3524" spans="1:9" x14ac:dyDescent="0.25">
      <c r="A3524">
        <v>3523</v>
      </c>
      <c r="D3524">
        <v>184.91527400000001</v>
      </c>
      <c r="E3524">
        <v>7.8673840000000004</v>
      </c>
      <c r="H3524">
        <v>200.27981800000001</v>
      </c>
      <c r="I3524">
        <v>4.7888710000000003</v>
      </c>
    </row>
    <row r="3525" spans="1:9" x14ac:dyDescent="0.25">
      <c r="A3525">
        <v>3524</v>
      </c>
      <c r="D3525">
        <v>184.91527400000001</v>
      </c>
      <c r="E3525">
        <v>7.8673840000000004</v>
      </c>
      <c r="H3525">
        <v>200.27981800000001</v>
      </c>
      <c r="I3525">
        <v>4.7888710000000003</v>
      </c>
    </row>
    <row r="3526" spans="1:9" x14ac:dyDescent="0.25">
      <c r="A3526">
        <v>3525</v>
      </c>
      <c r="D3526">
        <v>184.91527400000001</v>
      </c>
      <c r="E3526">
        <v>7.8673840000000004</v>
      </c>
      <c r="H3526">
        <v>200.27981800000001</v>
      </c>
      <c r="I3526">
        <v>4.7888710000000003</v>
      </c>
    </row>
    <row r="3527" spans="1:9" x14ac:dyDescent="0.25">
      <c r="A3527">
        <v>3526</v>
      </c>
      <c r="D3527">
        <v>184.91527400000001</v>
      </c>
      <c r="E3527">
        <v>7.8673840000000004</v>
      </c>
      <c r="H3527">
        <v>200.27981800000001</v>
      </c>
      <c r="I3527">
        <v>4.7888710000000003</v>
      </c>
    </row>
    <row r="3528" spans="1:9" x14ac:dyDescent="0.25">
      <c r="A3528">
        <v>3527</v>
      </c>
      <c r="D3528">
        <v>184.91527400000001</v>
      </c>
      <c r="E3528">
        <v>7.8673840000000004</v>
      </c>
      <c r="H3528">
        <v>200.27981800000001</v>
      </c>
      <c r="I3528">
        <v>4.7888710000000003</v>
      </c>
    </row>
    <row r="3529" spans="1:9" x14ac:dyDescent="0.25">
      <c r="A3529">
        <v>3528</v>
      </c>
      <c r="D3529">
        <v>184.91527400000001</v>
      </c>
      <c r="E3529">
        <v>7.8673840000000004</v>
      </c>
      <c r="H3529">
        <v>200.27981800000001</v>
      </c>
      <c r="I3529">
        <v>4.7888710000000003</v>
      </c>
    </row>
    <row r="3530" spans="1:9" x14ac:dyDescent="0.25">
      <c r="A3530">
        <v>3529</v>
      </c>
      <c r="D3530">
        <v>184.91527400000001</v>
      </c>
      <c r="E3530">
        <v>7.8673840000000004</v>
      </c>
      <c r="H3530">
        <v>200.27981800000001</v>
      </c>
      <c r="I3530">
        <v>4.7888710000000003</v>
      </c>
    </row>
    <row r="3531" spans="1:9" x14ac:dyDescent="0.25">
      <c r="A3531">
        <v>3530</v>
      </c>
      <c r="B3531">
        <v>176.84126900000001</v>
      </c>
      <c r="C3531">
        <v>4.7394879999999997</v>
      </c>
      <c r="D3531">
        <v>184.91527400000001</v>
      </c>
      <c r="E3531">
        <v>7.8673840000000004</v>
      </c>
      <c r="F3531">
        <v>191.98782199999999</v>
      </c>
      <c r="G3531">
        <v>4.7881640000000001</v>
      </c>
      <c r="H3531">
        <v>200.51658499999999</v>
      </c>
      <c r="I3531">
        <v>4.8386589999999998</v>
      </c>
    </row>
    <row r="3532" spans="1:9" x14ac:dyDescent="0.25">
      <c r="A3532">
        <v>3531</v>
      </c>
      <c r="B3532">
        <v>176.84157299999998</v>
      </c>
      <c r="C3532">
        <v>4.6911129999999996</v>
      </c>
      <c r="D3532">
        <v>184.91527400000001</v>
      </c>
      <c r="E3532">
        <v>7.8673840000000004</v>
      </c>
      <c r="F3532">
        <v>191.86355499999999</v>
      </c>
      <c r="G3532">
        <v>4.6911129999999996</v>
      </c>
      <c r="H3532">
        <v>200.51658499999999</v>
      </c>
      <c r="I3532">
        <v>4.8386589999999998</v>
      </c>
    </row>
    <row r="3533" spans="1:9" x14ac:dyDescent="0.25">
      <c r="A3533">
        <v>3532</v>
      </c>
      <c r="B3533">
        <v>176.84157299999998</v>
      </c>
      <c r="C3533">
        <v>4.6911129999999996</v>
      </c>
      <c r="D3533">
        <v>184.91527400000001</v>
      </c>
      <c r="E3533">
        <v>7.8673840000000004</v>
      </c>
      <c r="F3533">
        <v>191.86355499999999</v>
      </c>
      <c r="G3533">
        <v>4.6911129999999996</v>
      </c>
    </row>
    <row r="3534" spans="1:9" x14ac:dyDescent="0.25">
      <c r="A3534">
        <v>3533</v>
      </c>
      <c r="B3534">
        <v>176.84157299999998</v>
      </c>
      <c r="C3534">
        <v>4.6911129999999996</v>
      </c>
      <c r="D3534">
        <v>184.95880399999999</v>
      </c>
      <c r="E3534">
        <v>7.8861679999999996</v>
      </c>
      <c r="F3534">
        <v>191.86355499999999</v>
      </c>
      <c r="G3534">
        <v>4.6911129999999996</v>
      </c>
    </row>
    <row r="3535" spans="1:9" x14ac:dyDescent="0.25">
      <c r="A3535">
        <v>3534</v>
      </c>
      <c r="B3535">
        <v>176.84157299999998</v>
      </c>
      <c r="C3535">
        <v>4.6911129999999996</v>
      </c>
      <c r="F3535">
        <v>191.86355499999999</v>
      </c>
      <c r="G3535">
        <v>4.6911129999999996</v>
      </c>
    </row>
    <row r="3536" spans="1:9" x14ac:dyDescent="0.25">
      <c r="A3536">
        <v>3535</v>
      </c>
      <c r="B3536">
        <v>176.84157299999998</v>
      </c>
      <c r="C3536">
        <v>4.6911129999999996</v>
      </c>
      <c r="F3536">
        <v>191.86355499999999</v>
      </c>
      <c r="G3536">
        <v>4.6911129999999996</v>
      </c>
    </row>
    <row r="3537" spans="1:9" x14ac:dyDescent="0.25">
      <c r="A3537">
        <v>3536</v>
      </c>
      <c r="B3537">
        <v>176.84157299999998</v>
      </c>
      <c r="C3537">
        <v>4.6911129999999996</v>
      </c>
      <c r="F3537">
        <v>191.86355499999999</v>
      </c>
      <c r="G3537">
        <v>4.6911129999999996</v>
      </c>
    </row>
    <row r="3538" spans="1:9" x14ac:dyDescent="0.25">
      <c r="A3538">
        <v>3537</v>
      </c>
      <c r="B3538">
        <v>176.84157299999998</v>
      </c>
      <c r="C3538">
        <v>4.6911129999999996</v>
      </c>
      <c r="F3538">
        <v>191.86355499999999</v>
      </c>
      <c r="G3538">
        <v>4.6911129999999996</v>
      </c>
    </row>
    <row r="3539" spans="1:9" x14ac:dyDescent="0.25">
      <c r="A3539">
        <v>3538</v>
      </c>
      <c r="B3539">
        <v>176.84157299999998</v>
      </c>
      <c r="C3539">
        <v>4.6911129999999996</v>
      </c>
      <c r="F3539">
        <v>191.86355499999999</v>
      </c>
      <c r="G3539">
        <v>4.6911129999999996</v>
      </c>
    </row>
    <row r="3540" spans="1:9" x14ac:dyDescent="0.25">
      <c r="A3540">
        <v>3539</v>
      </c>
      <c r="B3540">
        <v>176.84157299999998</v>
      </c>
      <c r="C3540">
        <v>4.6911129999999996</v>
      </c>
      <c r="F3540">
        <v>191.86355499999999</v>
      </c>
      <c r="G3540">
        <v>4.6911129999999996</v>
      </c>
    </row>
    <row r="3541" spans="1:9" x14ac:dyDescent="0.25">
      <c r="A3541">
        <v>3540</v>
      </c>
      <c r="B3541">
        <v>176.84157299999998</v>
      </c>
      <c r="C3541">
        <v>4.6911129999999996</v>
      </c>
      <c r="F3541">
        <v>191.86355499999999</v>
      </c>
      <c r="G3541">
        <v>4.6911129999999996</v>
      </c>
    </row>
    <row r="3542" spans="1:9" x14ac:dyDescent="0.25">
      <c r="A3542">
        <v>3541</v>
      </c>
      <c r="B3542">
        <v>176.84157299999998</v>
      </c>
      <c r="C3542">
        <v>4.6911129999999996</v>
      </c>
      <c r="F3542">
        <v>191.86355499999999</v>
      </c>
      <c r="G3542">
        <v>4.6911129999999996</v>
      </c>
    </row>
    <row r="3543" spans="1:9" x14ac:dyDescent="0.25">
      <c r="A3543">
        <v>3542</v>
      </c>
      <c r="B3543">
        <v>176.84157299999998</v>
      </c>
      <c r="C3543">
        <v>4.6911129999999996</v>
      </c>
      <c r="F3543">
        <v>191.86355499999999</v>
      </c>
      <c r="G3543">
        <v>4.6911129999999996</v>
      </c>
    </row>
    <row r="3544" spans="1:9" x14ac:dyDescent="0.25">
      <c r="A3544">
        <v>3543</v>
      </c>
      <c r="B3544">
        <v>176.84157299999998</v>
      </c>
      <c r="C3544">
        <v>4.6911129999999996</v>
      </c>
      <c r="F3544">
        <v>191.86355499999999</v>
      </c>
      <c r="G3544">
        <v>4.6911129999999996</v>
      </c>
    </row>
    <row r="3545" spans="1:9" x14ac:dyDescent="0.25">
      <c r="A3545">
        <v>3544</v>
      </c>
      <c r="B3545">
        <v>176.84157299999998</v>
      </c>
      <c r="C3545">
        <v>4.6911129999999996</v>
      </c>
      <c r="F3545">
        <v>191.86355499999999</v>
      </c>
      <c r="G3545">
        <v>4.6911129999999996</v>
      </c>
    </row>
    <row r="3546" spans="1:9" x14ac:dyDescent="0.25">
      <c r="A3546">
        <v>3545</v>
      </c>
      <c r="B3546">
        <v>176.84157299999998</v>
      </c>
      <c r="C3546">
        <v>4.6911129999999996</v>
      </c>
      <c r="F3546">
        <v>191.86355499999999</v>
      </c>
      <c r="G3546">
        <v>4.6911129999999996</v>
      </c>
    </row>
    <row r="3547" spans="1:9" x14ac:dyDescent="0.25">
      <c r="A3547">
        <v>3546</v>
      </c>
      <c r="B3547">
        <v>176.84157299999998</v>
      </c>
      <c r="C3547">
        <v>4.6911129999999996</v>
      </c>
      <c r="D3547">
        <v>169.298768</v>
      </c>
      <c r="E3547">
        <v>7.9013679999999997</v>
      </c>
      <c r="F3547">
        <v>191.98782199999999</v>
      </c>
      <c r="G3547">
        <v>4.7881640000000001</v>
      </c>
    </row>
    <row r="3548" spans="1:9" x14ac:dyDescent="0.25">
      <c r="A3548">
        <v>3547</v>
      </c>
      <c r="B3548">
        <v>176.84157299999998</v>
      </c>
      <c r="C3548">
        <v>4.6911129999999996</v>
      </c>
      <c r="D3548">
        <v>169.30608999999998</v>
      </c>
      <c r="E3548">
        <v>7.7696769999999997</v>
      </c>
      <c r="F3548">
        <v>191.98782199999999</v>
      </c>
      <c r="G3548">
        <v>4.7881640000000001</v>
      </c>
      <c r="H3548">
        <v>182.65397100000001</v>
      </c>
      <c r="I3548">
        <v>6.8325449999999996</v>
      </c>
    </row>
    <row r="3549" spans="1:9" x14ac:dyDescent="0.25">
      <c r="A3549">
        <v>3548</v>
      </c>
      <c r="B3549">
        <v>176.84157299999998</v>
      </c>
      <c r="C3549">
        <v>4.6911129999999996</v>
      </c>
      <c r="D3549">
        <v>169.30608999999998</v>
      </c>
      <c r="E3549">
        <v>7.7696769999999997</v>
      </c>
      <c r="F3549">
        <v>191.98782199999999</v>
      </c>
      <c r="G3549">
        <v>4.7881640000000001</v>
      </c>
      <c r="H3549">
        <v>182.41977600000001</v>
      </c>
      <c r="I3549">
        <v>6.8412300000000004</v>
      </c>
    </row>
    <row r="3550" spans="1:9" x14ac:dyDescent="0.25">
      <c r="A3550">
        <v>3549</v>
      </c>
      <c r="B3550">
        <v>176.84126900000001</v>
      </c>
      <c r="C3550">
        <v>4.7394879999999997</v>
      </c>
      <c r="D3550">
        <v>169.30608999999998</v>
      </c>
      <c r="E3550">
        <v>7.7696769999999997</v>
      </c>
      <c r="H3550">
        <v>182.41977600000001</v>
      </c>
      <c r="I3550">
        <v>6.8412300000000004</v>
      </c>
    </row>
    <row r="3551" spans="1:9" x14ac:dyDescent="0.25">
      <c r="A3551">
        <v>3550</v>
      </c>
      <c r="B3551">
        <v>176.84126900000001</v>
      </c>
      <c r="C3551">
        <v>4.7394879999999997</v>
      </c>
      <c r="D3551">
        <v>169.30608999999998</v>
      </c>
      <c r="E3551">
        <v>7.7696769999999997</v>
      </c>
      <c r="H3551">
        <v>182.41977600000001</v>
      </c>
      <c r="I3551">
        <v>6.8412300000000004</v>
      </c>
    </row>
    <row r="3552" spans="1:9" x14ac:dyDescent="0.25">
      <c r="A3552">
        <v>3551</v>
      </c>
      <c r="D3552">
        <v>169.30608999999998</v>
      </c>
      <c r="E3552">
        <v>7.7696769999999997</v>
      </c>
      <c r="H3552">
        <v>182.41977600000001</v>
      </c>
      <c r="I3552">
        <v>6.8412300000000004</v>
      </c>
    </row>
    <row r="3553" spans="1:9" x14ac:dyDescent="0.25">
      <c r="A3553">
        <v>3552</v>
      </c>
      <c r="D3553">
        <v>169.30608999999998</v>
      </c>
      <c r="E3553">
        <v>7.7696769999999997</v>
      </c>
      <c r="H3553">
        <v>182.41977600000001</v>
      </c>
      <c r="I3553">
        <v>6.8412300000000004</v>
      </c>
    </row>
    <row r="3554" spans="1:9" x14ac:dyDescent="0.25">
      <c r="A3554">
        <v>3553</v>
      </c>
      <c r="D3554">
        <v>169.30608999999998</v>
      </c>
      <c r="E3554">
        <v>7.7696769999999997</v>
      </c>
      <c r="H3554">
        <v>182.41977600000001</v>
      </c>
      <c r="I3554">
        <v>6.8412300000000004</v>
      </c>
    </row>
    <row r="3555" spans="1:9" x14ac:dyDescent="0.25">
      <c r="A3555">
        <v>3554</v>
      </c>
      <c r="D3555">
        <v>169.30608999999998</v>
      </c>
      <c r="E3555">
        <v>7.7696769999999997</v>
      </c>
      <c r="H3555">
        <v>182.41977600000001</v>
      </c>
      <c r="I3555">
        <v>6.8412300000000004</v>
      </c>
    </row>
    <row r="3556" spans="1:9" x14ac:dyDescent="0.25">
      <c r="A3556">
        <v>3555</v>
      </c>
      <c r="D3556">
        <v>169.30608999999998</v>
      </c>
      <c r="E3556">
        <v>7.7696769999999997</v>
      </c>
      <c r="H3556">
        <v>182.41977600000001</v>
      </c>
      <c r="I3556">
        <v>6.8412300000000004</v>
      </c>
    </row>
    <row r="3557" spans="1:9" x14ac:dyDescent="0.25">
      <c r="A3557">
        <v>3556</v>
      </c>
      <c r="D3557">
        <v>169.30608999999998</v>
      </c>
      <c r="E3557">
        <v>7.7696769999999997</v>
      </c>
      <c r="H3557">
        <v>182.41977600000001</v>
      </c>
      <c r="I3557">
        <v>6.8412300000000004</v>
      </c>
    </row>
    <row r="3558" spans="1:9" x14ac:dyDescent="0.25">
      <c r="A3558">
        <v>3557</v>
      </c>
      <c r="D3558">
        <v>169.30608999999998</v>
      </c>
      <c r="E3558">
        <v>7.7696769999999997</v>
      </c>
      <c r="H3558">
        <v>182.41977600000001</v>
      </c>
      <c r="I3558">
        <v>6.8412300000000004</v>
      </c>
    </row>
    <row r="3559" spans="1:9" x14ac:dyDescent="0.25">
      <c r="A3559">
        <v>3558</v>
      </c>
      <c r="D3559">
        <v>169.30608999999998</v>
      </c>
      <c r="E3559">
        <v>7.7696769999999997</v>
      </c>
      <c r="H3559">
        <v>182.41977600000001</v>
      </c>
      <c r="I3559">
        <v>6.8412300000000004</v>
      </c>
    </row>
    <row r="3560" spans="1:9" x14ac:dyDescent="0.25">
      <c r="A3560">
        <v>3559</v>
      </c>
      <c r="D3560">
        <v>169.30608999999998</v>
      </c>
      <c r="E3560">
        <v>7.7696769999999997</v>
      </c>
      <c r="H3560">
        <v>182.41977600000001</v>
      </c>
      <c r="I3560">
        <v>6.8412300000000004</v>
      </c>
    </row>
    <row r="3561" spans="1:9" x14ac:dyDescent="0.25">
      <c r="A3561">
        <v>3560</v>
      </c>
      <c r="D3561">
        <v>169.30608999999998</v>
      </c>
      <c r="E3561">
        <v>7.7696769999999997</v>
      </c>
      <c r="H3561">
        <v>182.41977600000001</v>
      </c>
      <c r="I3561">
        <v>6.8412300000000004</v>
      </c>
    </row>
    <row r="3562" spans="1:9" x14ac:dyDescent="0.25">
      <c r="A3562">
        <v>3561</v>
      </c>
      <c r="D3562">
        <v>169.30608999999998</v>
      </c>
      <c r="E3562">
        <v>7.7696769999999997</v>
      </c>
      <c r="H3562">
        <v>182.41977600000001</v>
      </c>
      <c r="I3562">
        <v>6.8412300000000004</v>
      </c>
    </row>
    <row r="3563" spans="1:9" x14ac:dyDescent="0.25">
      <c r="A3563">
        <v>3562</v>
      </c>
      <c r="D3563">
        <v>169.30608999999998</v>
      </c>
      <c r="E3563">
        <v>7.7696769999999997</v>
      </c>
      <c r="H3563">
        <v>182.41977600000001</v>
      </c>
      <c r="I3563">
        <v>6.8412300000000004</v>
      </c>
    </row>
    <row r="3564" spans="1:9" x14ac:dyDescent="0.25">
      <c r="A3564">
        <v>3563</v>
      </c>
      <c r="B3564">
        <v>161.74803600000001</v>
      </c>
      <c r="C3564">
        <v>5.9036439999999999</v>
      </c>
      <c r="D3564">
        <v>169.30608999999998</v>
      </c>
      <c r="E3564">
        <v>7.7696769999999997</v>
      </c>
      <c r="H3564">
        <v>182.41977600000001</v>
      </c>
      <c r="I3564">
        <v>6.8412300000000004</v>
      </c>
    </row>
    <row r="3565" spans="1:9" x14ac:dyDescent="0.25">
      <c r="A3565">
        <v>3564</v>
      </c>
      <c r="B3565">
        <v>161.67274700000002</v>
      </c>
      <c r="C3565">
        <v>5.8150259999999996</v>
      </c>
      <c r="D3565">
        <v>169.298768</v>
      </c>
      <c r="E3565">
        <v>7.9013679999999997</v>
      </c>
      <c r="F3565">
        <v>174.063704</v>
      </c>
      <c r="G3565">
        <v>5.2282260000000003</v>
      </c>
      <c r="H3565">
        <v>182.41977600000001</v>
      </c>
      <c r="I3565">
        <v>6.8412300000000004</v>
      </c>
    </row>
    <row r="3566" spans="1:9" x14ac:dyDescent="0.25">
      <c r="A3566">
        <v>3565</v>
      </c>
      <c r="B3566">
        <v>161.67274700000002</v>
      </c>
      <c r="C3566">
        <v>5.8639039999999998</v>
      </c>
      <c r="F3566">
        <v>174.003514</v>
      </c>
      <c r="G3566">
        <v>5.1798019999999996</v>
      </c>
      <c r="H3566">
        <v>182.65397100000001</v>
      </c>
      <c r="I3566">
        <v>6.8325449999999996</v>
      </c>
    </row>
    <row r="3567" spans="1:9" x14ac:dyDescent="0.25">
      <c r="A3567">
        <v>3566</v>
      </c>
      <c r="B3567">
        <v>161.67274700000002</v>
      </c>
      <c r="C3567">
        <v>5.8639039999999998</v>
      </c>
      <c r="F3567">
        <v>174.003514</v>
      </c>
      <c r="G3567">
        <v>5.1798019999999996</v>
      </c>
      <c r="H3567">
        <v>182.65397100000001</v>
      </c>
      <c r="I3567">
        <v>6.8325449999999996</v>
      </c>
    </row>
    <row r="3568" spans="1:9" x14ac:dyDescent="0.25">
      <c r="A3568">
        <v>3567</v>
      </c>
      <c r="B3568">
        <v>161.67274700000002</v>
      </c>
      <c r="C3568">
        <v>5.8639039999999998</v>
      </c>
      <c r="F3568">
        <v>174.003514</v>
      </c>
      <c r="G3568">
        <v>5.1798019999999996</v>
      </c>
    </row>
    <row r="3569" spans="1:9" x14ac:dyDescent="0.25">
      <c r="A3569">
        <v>3568</v>
      </c>
      <c r="B3569">
        <v>161.67274700000002</v>
      </c>
      <c r="C3569">
        <v>5.8639039999999998</v>
      </c>
      <c r="F3569">
        <v>174.003514</v>
      </c>
      <c r="G3569">
        <v>5.1798019999999996</v>
      </c>
    </row>
    <row r="3570" spans="1:9" x14ac:dyDescent="0.25">
      <c r="A3570">
        <v>3569</v>
      </c>
      <c r="B3570">
        <v>161.67274700000002</v>
      </c>
      <c r="C3570">
        <v>5.8639039999999998</v>
      </c>
      <c r="F3570">
        <v>174.003514</v>
      </c>
      <c r="G3570">
        <v>5.1798019999999996</v>
      </c>
    </row>
    <row r="3571" spans="1:9" x14ac:dyDescent="0.25">
      <c r="A3571">
        <v>3570</v>
      </c>
      <c r="B3571">
        <v>161.67274700000002</v>
      </c>
      <c r="C3571">
        <v>5.8639039999999998</v>
      </c>
      <c r="F3571">
        <v>174.003514</v>
      </c>
      <c r="G3571">
        <v>5.1798019999999996</v>
      </c>
    </row>
    <row r="3572" spans="1:9" x14ac:dyDescent="0.25">
      <c r="A3572">
        <v>3571</v>
      </c>
      <c r="B3572">
        <v>161.67274700000002</v>
      </c>
      <c r="C3572">
        <v>5.8639039999999998</v>
      </c>
      <c r="F3572">
        <v>174.003514</v>
      </c>
      <c r="G3572">
        <v>5.1798019999999996</v>
      </c>
    </row>
    <row r="3573" spans="1:9" x14ac:dyDescent="0.25">
      <c r="A3573">
        <v>3572</v>
      </c>
      <c r="B3573">
        <v>161.67274700000002</v>
      </c>
      <c r="C3573">
        <v>5.8639039999999998</v>
      </c>
      <c r="F3573">
        <v>174.003514</v>
      </c>
      <c r="G3573">
        <v>5.1798019999999996</v>
      </c>
    </row>
    <row r="3574" spans="1:9" x14ac:dyDescent="0.25">
      <c r="A3574">
        <v>3573</v>
      </c>
      <c r="B3574">
        <v>161.67274700000002</v>
      </c>
      <c r="C3574">
        <v>5.8639039999999998</v>
      </c>
      <c r="F3574">
        <v>174.003514</v>
      </c>
      <c r="G3574">
        <v>5.1798019999999996</v>
      </c>
    </row>
    <row r="3575" spans="1:9" x14ac:dyDescent="0.25">
      <c r="A3575">
        <v>3574</v>
      </c>
      <c r="B3575">
        <v>161.67274700000002</v>
      </c>
      <c r="C3575">
        <v>5.8639039999999998</v>
      </c>
      <c r="F3575">
        <v>174.003514</v>
      </c>
      <c r="G3575">
        <v>5.1798019999999996</v>
      </c>
    </row>
    <row r="3576" spans="1:9" x14ac:dyDescent="0.25">
      <c r="A3576">
        <v>3575</v>
      </c>
      <c r="B3576">
        <v>161.67274700000002</v>
      </c>
      <c r="C3576">
        <v>5.8639039999999998</v>
      </c>
      <c r="F3576">
        <v>174.003514</v>
      </c>
      <c r="G3576">
        <v>5.1798019999999996</v>
      </c>
    </row>
    <row r="3577" spans="1:9" x14ac:dyDescent="0.25">
      <c r="A3577">
        <v>3576</v>
      </c>
      <c r="B3577">
        <v>161.67274700000002</v>
      </c>
      <c r="C3577">
        <v>5.8639039999999998</v>
      </c>
      <c r="F3577">
        <v>174.003514</v>
      </c>
      <c r="G3577">
        <v>5.1798019999999996</v>
      </c>
    </row>
    <row r="3578" spans="1:9" x14ac:dyDescent="0.25">
      <c r="A3578">
        <v>3577</v>
      </c>
      <c r="B3578">
        <v>161.67274700000002</v>
      </c>
      <c r="C3578">
        <v>5.8639039999999998</v>
      </c>
      <c r="D3578">
        <v>155.981436</v>
      </c>
      <c r="E3578">
        <v>8.2977509999999999</v>
      </c>
      <c r="F3578">
        <v>174.003514</v>
      </c>
      <c r="G3578">
        <v>5.1798019999999996</v>
      </c>
    </row>
    <row r="3579" spans="1:9" x14ac:dyDescent="0.25">
      <c r="A3579">
        <v>3578</v>
      </c>
      <c r="B3579">
        <v>161.67274700000002</v>
      </c>
      <c r="C3579">
        <v>5.8639039999999998</v>
      </c>
      <c r="D3579">
        <v>155.99668500000001</v>
      </c>
      <c r="E3579">
        <v>8.2583149999999996</v>
      </c>
      <c r="F3579">
        <v>174.003514</v>
      </c>
      <c r="G3579">
        <v>5.1798019999999996</v>
      </c>
    </row>
    <row r="3580" spans="1:9" x14ac:dyDescent="0.25">
      <c r="A3580">
        <v>3579</v>
      </c>
      <c r="B3580">
        <v>161.74803600000001</v>
      </c>
      <c r="C3580">
        <v>5.9036439999999999</v>
      </c>
      <c r="D3580">
        <v>155.99668500000001</v>
      </c>
      <c r="E3580">
        <v>8.2583149999999996</v>
      </c>
      <c r="F3580">
        <v>174.04264899999998</v>
      </c>
      <c r="G3580">
        <v>5.2282260000000003</v>
      </c>
    </row>
    <row r="3581" spans="1:9" x14ac:dyDescent="0.25">
      <c r="A3581">
        <v>3580</v>
      </c>
      <c r="D3581">
        <v>155.99668500000001</v>
      </c>
      <c r="E3581">
        <v>8.2583149999999996</v>
      </c>
      <c r="F3581">
        <v>174.04264899999998</v>
      </c>
      <c r="G3581">
        <v>5.2282260000000003</v>
      </c>
    </row>
    <row r="3582" spans="1:9" x14ac:dyDescent="0.25">
      <c r="A3582">
        <v>3581</v>
      </c>
      <c r="D3582">
        <v>155.99668500000001</v>
      </c>
      <c r="E3582">
        <v>8.2583149999999996</v>
      </c>
      <c r="F3582">
        <v>174.04264899999998</v>
      </c>
      <c r="G3582">
        <v>5.2282260000000003</v>
      </c>
      <c r="H3582">
        <v>164.919106</v>
      </c>
      <c r="I3582">
        <v>7.363245</v>
      </c>
    </row>
    <row r="3583" spans="1:9" x14ac:dyDescent="0.25">
      <c r="A3583">
        <v>3582</v>
      </c>
      <c r="D3583">
        <v>155.99668500000001</v>
      </c>
      <c r="E3583">
        <v>8.2583149999999996</v>
      </c>
      <c r="H3583">
        <v>164.95117099999999</v>
      </c>
      <c r="I3583">
        <v>7.4276260000000001</v>
      </c>
    </row>
    <row r="3584" spans="1:9" x14ac:dyDescent="0.25">
      <c r="A3584">
        <v>3583</v>
      </c>
      <c r="D3584">
        <v>155.99668500000001</v>
      </c>
      <c r="E3584">
        <v>8.2583149999999996</v>
      </c>
      <c r="H3584">
        <v>164.95117099999999</v>
      </c>
      <c r="I3584">
        <v>7.4276260000000001</v>
      </c>
    </row>
    <row r="3585" spans="1:9" x14ac:dyDescent="0.25">
      <c r="A3585">
        <v>3584</v>
      </c>
      <c r="D3585">
        <v>155.99668500000001</v>
      </c>
      <c r="E3585">
        <v>8.2583149999999996</v>
      </c>
      <c r="H3585">
        <v>164.95117099999999</v>
      </c>
      <c r="I3585">
        <v>7.4276260000000001</v>
      </c>
    </row>
    <row r="3586" spans="1:9" x14ac:dyDescent="0.25">
      <c r="A3586">
        <v>3585</v>
      </c>
      <c r="D3586">
        <v>155.99668500000001</v>
      </c>
      <c r="E3586">
        <v>8.2583149999999996</v>
      </c>
      <c r="H3586">
        <v>164.95117099999999</v>
      </c>
      <c r="I3586">
        <v>7.4276260000000001</v>
      </c>
    </row>
    <row r="3587" spans="1:9" x14ac:dyDescent="0.25">
      <c r="A3587">
        <v>3586</v>
      </c>
      <c r="D3587">
        <v>155.99668500000001</v>
      </c>
      <c r="E3587">
        <v>8.2583149999999996</v>
      </c>
      <c r="H3587">
        <v>164.95117099999999</v>
      </c>
      <c r="I3587">
        <v>7.4276260000000001</v>
      </c>
    </row>
    <row r="3588" spans="1:9" x14ac:dyDescent="0.25">
      <c r="A3588">
        <v>3587</v>
      </c>
      <c r="D3588">
        <v>155.99668500000001</v>
      </c>
      <c r="E3588">
        <v>8.2583149999999996</v>
      </c>
      <c r="H3588">
        <v>164.95117099999999</v>
      </c>
      <c r="I3588">
        <v>7.4276260000000001</v>
      </c>
    </row>
    <row r="3589" spans="1:9" x14ac:dyDescent="0.25">
      <c r="A3589">
        <v>3588</v>
      </c>
      <c r="D3589">
        <v>155.99668500000001</v>
      </c>
      <c r="E3589">
        <v>8.2583149999999996</v>
      </c>
      <c r="H3589">
        <v>164.95117099999999</v>
      </c>
      <c r="I3589">
        <v>7.4276260000000001</v>
      </c>
    </row>
    <row r="3590" spans="1:9" x14ac:dyDescent="0.25">
      <c r="A3590">
        <v>3589</v>
      </c>
      <c r="D3590">
        <v>155.99668500000001</v>
      </c>
      <c r="E3590">
        <v>8.2583149999999996</v>
      </c>
      <c r="H3590">
        <v>164.95117099999999</v>
      </c>
      <c r="I3590">
        <v>7.4276260000000001</v>
      </c>
    </row>
    <row r="3591" spans="1:9" x14ac:dyDescent="0.25">
      <c r="A3591">
        <v>3590</v>
      </c>
      <c r="D3591">
        <v>155.99668500000001</v>
      </c>
      <c r="E3591">
        <v>8.2583149999999996</v>
      </c>
      <c r="H3591">
        <v>164.95117099999999</v>
      </c>
      <c r="I3591">
        <v>7.4276260000000001</v>
      </c>
    </row>
    <row r="3592" spans="1:9" x14ac:dyDescent="0.25">
      <c r="A3592">
        <v>3591</v>
      </c>
      <c r="B3592">
        <v>150.63646499999999</v>
      </c>
      <c r="C3592">
        <v>6.18187</v>
      </c>
      <c r="D3592">
        <v>155.99668500000001</v>
      </c>
      <c r="E3592">
        <v>8.2583149999999996</v>
      </c>
      <c r="H3592">
        <v>164.95117099999999</v>
      </c>
      <c r="I3592">
        <v>7.4276260000000001</v>
      </c>
    </row>
    <row r="3593" spans="1:9" x14ac:dyDescent="0.25">
      <c r="A3593">
        <v>3592</v>
      </c>
      <c r="B3593">
        <v>150.565268</v>
      </c>
      <c r="C3593">
        <v>6.1082489999999998</v>
      </c>
      <c r="D3593">
        <v>155.981436</v>
      </c>
      <c r="E3593">
        <v>8.2977509999999999</v>
      </c>
      <c r="H3593">
        <v>164.95117099999999</v>
      </c>
      <c r="I3593">
        <v>7.4276260000000001</v>
      </c>
    </row>
    <row r="3594" spans="1:9" x14ac:dyDescent="0.25">
      <c r="A3594">
        <v>3593</v>
      </c>
      <c r="B3594">
        <v>150.565268</v>
      </c>
      <c r="C3594">
        <v>6.1082489999999998</v>
      </c>
      <c r="H3594">
        <v>164.95117099999999</v>
      </c>
      <c r="I3594">
        <v>7.4276260000000001</v>
      </c>
    </row>
    <row r="3595" spans="1:9" x14ac:dyDescent="0.25">
      <c r="A3595">
        <v>3594</v>
      </c>
      <c r="B3595">
        <v>150.565268</v>
      </c>
      <c r="C3595">
        <v>6.1082489999999998</v>
      </c>
      <c r="H3595">
        <v>164.95117099999999</v>
      </c>
      <c r="I3595">
        <v>7.4276260000000001</v>
      </c>
    </row>
    <row r="3596" spans="1:9" x14ac:dyDescent="0.25">
      <c r="A3596">
        <v>3595</v>
      </c>
      <c r="B3596">
        <v>150.565268</v>
      </c>
      <c r="C3596">
        <v>6.1082489999999998</v>
      </c>
      <c r="H3596">
        <v>164.95117099999999</v>
      </c>
      <c r="I3596">
        <v>7.4276260000000001</v>
      </c>
    </row>
    <row r="3597" spans="1:9" x14ac:dyDescent="0.25">
      <c r="A3597">
        <v>3596</v>
      </c>
      <c r="B3597">
        <v>150.565268</v>
      </c>
      <c r="C3597">
        <v>6.1082489999999998</v>
      </c>
      <c r="H3597">
        <v>164.95117099999999</v>
      </c>
      <c r="I3597">
        <v>7.4276260000000001</v>
      </c>
    </row>
    <row r="3598" spans="1:9" x14ac:dyDescent="0.25">
      <c r="A3598">
        <v>3597</v>
      </c>
      <c r="B3598">
        <v>150.565268</v>
      </c>
      <c r="C3598">
        <v>6.1082489999999998</v>
      </c>
      <c r="H3598">
        <v>164.95117099999999</v>
      </c>
      <c r="I3598">
        <v>7.4276260000000001</v>
      </c>
    </row>
    <row r="3599" spans="1:9" x14ac:dyDescent="0.25">
      <c r="A3599">
        <v>3598</v>
      </c>
      <c r="B3599">
        <v>150.565268</v>
      </c>
      <c r="C3599">
        <v>6.1082489999999998</v>
      </c>
      <c r="F3599">
        <v>158.10378</v>
      </c>
      <c r="G3599">
        <v>5.2539790000000002</v>
      </c>
      <c r="H3599">
        <v>164.919106</v>
      </c>
      <c r="I3599">
        <v>7.363245</v>
      </c>
    </row>
    <row r="3600" spans="1:9" x14ac:dyDescent="0.25">
      <c r="A3600">
        <v>3599</v>
      </c>
      <c r="B3600">
        <v>150.565268</v>
      </c>
      <c r="C3600">
        <v>6.1082489999999998</v>
      </c>
      <c r="F3600">
        <v>158.10075000000001</v>
      </c>
      <c r="G3600">
        <v>5.1798019999999996</v>
      </c>
      <c r="H3600">
        <v>164.919106</v>
      </c>
      <c r="I3600">
        <v>7.363245</v>
      </c>
    </row>
    <row r="3601" spans="1:9" x14ac:dyDescent="0.25">
      <c r="A3601">
        <v>3600</v>
      </c>
      <c r="B3601">
        <v>150.565268</v>
      </c>
      <c r="C3601">
        <v>6.1082489999999998</v>
      </c>
      <c r="F3601">
        <v>158.10075000000001</v>
      </c>
      <c r="G3601">
        <v>5.1798019999999996</v>
      </c>
      <c r="H3601">
        <v>164.919106</v>
      </c>
      <c r="I3601">
        <v>7.363245</v>
      </c>
    </row>
    <row r="3602" spans="1:9" x14ac:dyDescent="0.25">
      <c r="A3602">
        <v>3601</v>
      </c>
      <c r="B3602">
        <v>150.565268</v>
      </c>
      <c r="C3602">
        <v>6.1082489999999998</v>
      </c>
      <c r="F3602">
        <v>158.10075000000001</v>
      </c>
      <c r="G3602">
        <v>5.1798019999999996</v>
      </c>
      <c r="H3602">
        <v>164.919106</v>
      </c>
      <c r="I3602">
        <v>7.363245</v>
      </c>
    </row>
    <row r="3603" spans="1:9" x14ac:dyDescent="0.25">
      <c r="A3603">
        <v>3602</v>
      </c>
      <c r="B3603">
        <v>150.565268</v>
      </c>
      <c r="C3603">
        <v>6.1082489999999998</v>
      </c>
      <c r="F3603">
        <v>158.10075000000001</v>
      </c>
      <c r="G3603">
        <v>5.1798019999999996</v>
      </c>
    </row>
    <row r="3604" spans="1:9" x14ac:dyDescent="0.25">
      <c r="A3604">
        <v>3603</v>
      </c>
      <c r="B3604">
        <v>150.565268</v>
      </c>
      <c r="C3604">
        <v>6.1082489999999998</v>
      </c>
      <c r="F3604">
        <v>158.10075000000001</v>
      </c>
      <c r="G3604">
        <v>5.1798019999999996</v>
      </c>
    </row>
    <row r="3605" spans="1:9" x14ac:dyDescent="0.25">
      <c r="A3605">
        <v>3604</v>
      </c>
      <c r="B3605">
        <v>150.565268</v>
      </c>
      <c r="C3605">
        <v>6.1082489999999998</v>
      </c>
      <c r="D3605">
        <v>133.6174</v>
      </c>
      <c r="E3605">
        <v>7.546735</v>
      </c>
      <c r="F3605">
        <v>158.10075000000001</v>
      </c>
      <c r="G3605">
        <v>5.1798019999999996</v>
      </c>
    </row>
    <row r="3606" spans="1:9" x14ac:dyDescent="0.25">
      <c r="A3606">
        <v>3605</v>
      </c>
      <c r="B3606">
        <v>150.565268</v>
      </c>
      <c r="C3606">
        <v>6.1082489999999998</v>
      </c>
      <c r="D3606">
        <v>133.62709700000002</v>
      </c>
      <c r="E3606">
        <v>7.5049489999999999</v>
      </c>
      <c r="F3606">
        <v>158.10075000000001</v>
      </c>
      <c r="G3606">
        <v>5.1798019999999996</v>
      </c>
    </row>
    <row r="3607" spans="1:9" x14ac:dyDescent="0.25">
      <c r="A3607">
        <v>3606</v>
      </c>
      <c r="B3607">
        <v>150.565268</v>
      </c>
      <c r="C3607">
        <v>6.1082489999999998</v>
      </c>
      <c r="D3607">
        <v>133.62709700000002</v>
      </c>
      <c r="E3607">
        <v>7.5049489999999999</v>
      </c>
      <c r="F3607">
        <v>158.10075000000001</v>
      </c>
      <c r="G3607">
        <v>5.1798019999999996</v>
      </c>
    </row>
    <row r="3608" spans="1:9" x14ac:dyDescent="0.25">
      <c r="A3608">
        <v>3607</v>
      </c>
      <c r="B3608">
        <v>150.565268</v>
      </c>
      <c r="C3608">
        <v>6.1082489999999998</v>
      </c>
      <c r="D3608">
        <v>133.62709700000002</v>
      </c>
      <c r="E3608">
        <v>7.5049489999999999</v>
      </c>
      <c r="F3608">
        <v>158.10075000000001</v>
      </c>
      <c r="G3608">
        <v>5.1798019999999996</v>
      </c>
    </row>
    <row r="3609" spans="1:9" x14ac:dyDescent="0.25">
      <c r="A3609">
        <v>3608</v>
      </c>
      <c r="B3609">
        <v>150.63646499999999</v>
      </c>
      <c r="C3609">
        <v>6.18187</v>
      </c>
      <c r="D3609">
        <v>133.62709700000002</v>
      </c>
      <c r="E3609">
        <v>7.5049489999999999</v>
      </c>
      <c r="F3609">
        <v>158.10075000000001</v>
      </c>
      <c r="G3609">
        <v>5.1798019999999996</v>
      </c>
    </row>
    <row r="3610" spans="1:9" x14ac:dyDescent="0.25">
      <c r="A3610">
        <v>3609</v>
      </c>
      <c r="D3610">
        <v>133.62709700000002</v>
      </c>
      <c r="E3610">
        <v>7.5049489999999999</v>
      </c>
      <c r="F3610">
        <v>158.10075000000001</v>
      </c>
      <c r="G3610">
        <v>5.1798019999999996</v>
      </c>
    </row>
    <row r="3611" spans="1:9" x14ac:dyDescent="0.25">
      <c r="A3611">
        <v>3610</v>
      </c>
      <c r="D3611">
        <v>133.62709700000002</v>
      </c>
      <c r="E3611">
        <v>7.5049489999999999</v>
      </c>
      <c r="F3611">
        <v>158.10075000000001</v>
      </c>
      <c r="G3611">
        <v>5.1798019999999996</v>
      </c>
    </row>
    <row r="3612" spans="1:9" x14ac:dyDescent="0.25">
      <c r="A3612">
        <v>3611</v>
      </c>
      <c r="D3612">
        <v>133.62709700000002</v>
      </c>
      <c r="E3612">
        <v>7.5049489999999999</v>
      </c>
      <c r="F3612">
        <v>158.10075000000001</v>
      </c>
      <c r="G3612">
        <v>5.1798019999999996</v>
      </c>
    </row>
    <row r="3613" spans="1:9" x14ac:dyDescent="0.25">
      <c r="A3613">
        <v>3612</v>
      </c>
      <c r="D3613">
        <v>133.62709700000002</v>
      </c>
      <c r="E3613">
        <v>7.5049489999999999</v>
      </c>
      <c r="F3613">
        <v>158.10075000000001</v>
      </c>
      <c r="G3613">
        <v>5.1798019999999996</v>
      </c>
    </row>
    <row r="3614" spans="1:9" x14ac:dyDescent="0.25">
      <c r="A3614">
        <v>3613</v>
      </c>
      <c r="D3614">
        <v>133.62709700000002</v>
      </c>
      <c r="E3614">
        <v>7.5049489999999999</v>
      </c>
      <c r="F3614">
        <v>158.10075000000001</v>
      </c>
      <c r="G3614">
        <v>5.1798019999999996</v>
      </c>
    </row>
    <row r="3615" spans="1:9" x14ac:dyDescent="0.25">
      <c r="A3615">
        <v>3614</v>
      </c>
      <c r="D3615">
        <v>133.62709700000002</v>
      </c>
      <c r="E3615">
        <v>7.5049489999999999</v>
      </c>
      <c r="F3615">
        <v>158.10075000000001</v>
      </c>
      <c r="G3615">
        <v>5.1798019999999996</v>
      </c>
      <c r="H3615">
        <v>152.18175600000001</v>
      </c>
      <c r="I3615">
        <v>9.0874889999999997</v>
      </c>
    </row>
    <row r="3616" spans="1:9" x14ac:dyDescent="0.25">
      <c r="A3616">
        <v>3615</v>
      </c>
      <c r="D3616">
        <v>133.62709700000002</v>
      </c>
      <c r="E3616">
        <v>7.5049489999999999</v>
      </c>
      <c r="F3616">
        <v>158.10378</v>
      </c>
      <c r="G3616">
        <v>5.2539790000000002</v>
      </c>
      <c r="H3616">
        <v>152.13105899999999</v>
      </c>
      <c r="I3616">
        <v>9.0401749999999996</v>
      </c>
    </row>
    <row r="3617" spans="1:9" x14ac:dyDescent="0.25">
      <c r="A3617">
        <v>3616</v>
      </c>
      <c r="D3617">
        <v>133.62709700000002</v>
      </c>
      <c r="E3617">
        <v>7.5049489999999999</v>
      </c>
      <c r="F3617">
        <v>158.10378</v>
      </c>
      <c r="G3617">
        <v>5.2539790000000002</v>
      </c>
      <c r="H3617">
        <v>152.13105899999999</v>
      </c>
      <c r="I3617">
        <v>9.0401749999999996</v>
      </c>
    </row>
    <row r="3618" spans="1:9" x14ac:dyDescent="0.25">
      <c r="A3618">
        <v>3617</v>
      </c>
      <c r="D3618">
        <v>133.62709700000002</v>
      </c>
      <c r="E3618">
        <v>7.5049489999999999</v>
      </c>
      <c r="H3618">
        <v>152.13105899999999</v>
      </c>
      <c r="I3618">
        <v>9.0401749999999996</v>
      </c>
    </row>
    <row r="3619" spans="1:9" x14ac:dyDescent="0.25">
      <c r="A3619">
        <v>3618</v>
      </c>
      <c r="D3619">
        <v>133.62709700000002</v>
      </c>
      <c r="E3619">
        <v>7.5049489999999999</v>
      </c>
      <c r="H3619">
        <v>152.13105899999999</v>
      </c>
      <c r="I3619">
        <v>9.0401749999999996</v>
      </c>
    </row>
    <row r="3620" spans="1:9" x14ac:dyDescent="0.25">
      <c r="A3620">
        <v>3619</v>
      </c>
      <c r="D3620">
        <v>133.62709700000002</v>
      </c>
      <c r="E3620">
        <v>7.5049489999999999</v>
      </c>
      <c r="H3620">
        <v>152.13105899999999</v>
      </c>
      <c r="I3620">
        <v>9.0401749999999996</v>
      </c>
    </row>
    <row r="3621" spans="1:9" x14ac:dyDescent="0.25">
      <c r="A3621">
        <v>3620</v>
      </c>
      <c r="D3621">
        <v>133.62709700000002</v>
      </c>
      <c r="E3621">
        <v>7.5049489999999999</v>
      </c>
      <c r="H3621">
        <v>152.13105899999999</v>
      </c>
      <c r="I3621">
        <v>9.0401749999999996</v>
      </c>
    </row>
    <row r="3622" spans="1:9" x14ac:dyDescent="0.25">
      <c r="A3622">
        <v>3621</v>
      </c>
      <c r="D3622">
        <v>133.62709700000002</v>
      </c>
      <c r="E3622">
        <v>7.5049489999999999</v>
      </c>
      <c r="H3622">
        <v>152.13105899999999</v>
      </c>
      <c r="I3622">
        <v>9.0401749999999996</v>
      </c>
    </row>
    <row r="3623" spans="1:9" x14ac:dyDescent="0.25">
      <c r="A3623">
        <v>3622</v>
      </c>
      <c r="B3623">
        <v>126.53689100000001</v>
      </c>
      <c r="C3623">
        <v>5.3964800000000004</v>
      </c>
      <c r="D3623">
        <v>133.62709700000002</v>
      </c>
      <c r="E3623">
        <v>7.5049489999999999</v>
      </c>
      <c r="H3623">
        <v>152.13105899999999</v>
      </c>
      <c r="I3623">
        <v>9.0401749999999996</v>
      </c>
    </row>
    <row r="3624" spans="1:9" x14ac:dyDescent="0.25">
      <c r="A3624">
        <v>3623</v>
      </c>
      <c r="B3624">
        <v>126.50755600000001</v>
      </c>
      <c r="C3624">
        <v>5.283061</v>
      </c>
      <c r="D3624">
        <v>133.62709700000002</v>
      </c>
      <c r="E3624">
        <v>7.5049489999999999</v>
      </c>
      <c r="H3624">
        <v>152.13105899999999</v>
      </c>
      <c r="I3624">
        <v>9.0401749999999996</v>
      </c>
    </row>
    <row r="3625" spans="1:9" x14ac:dyDescent="0.25">
      <c r="A3625">
        <v>3624</v>
      </c>
      <c r="B3625">
        <v>126.50755600000001</v>
      </c>
      <c r="C3625">
        <v>5.283061</v>
      </c>
      <c r="D3625">
        <v>133.6174</v>
      </c>
      <c r="E3625">
        <v>7.546735</v>
      </c>
      <c r="H3625">
        <v>152.13105899999999</v>
      </c>
      <c r="I3625">
        <v>9.0401749999999996</v>
      </c>
    </row>
    <row r="3626" spans="1:9" x14ac:dyDescent="0.25">
      <c r="A3626">
        <v>3625</v>
      </c>
      <c r="B3626">
        <v>126.50755600000001</v>
      </c>
      <c r="C3626">
        <v>5.283061</v>
      </c>
      <c r="H3626">
        <v>152.13105899999999</v>
      </c>
      <c r="I3626">
        <v>9.0401749999999996</v>
      </c>
    </row>
    <row r="3627" spans="1:9" x14ac:dyDescent="0.25">
      <c r="A3627">
        <v>3626</v>
      </c>
      <c r="B3627">
        <v>126.50755600000001</v>
      </c>
      <c r="C3627">
        <v>5.283061</v>
      </c>
      <c r="H3627">
        <v>152.13105899999999</v>
      </c>
      <c r="I3627">
        <v>9.0401749999999996</v>
      </c>
    </row>
    <row r="3628" spans="1:9" x14ac:dyDescent="0.25">
      <c r="A3628">
        <v>3627</v>
      </c>
      <c r="B3628">
        <v>126.50755600000001</v>
      </c>
      <c r="C3628">
        <v>5.283061</v>
      </c>
      <c r="H3628">
        <v>152.13105899999999</v>
      </c>
      <c r="I3628">
        <v>9.0401749999999996</v>
      </c>
    </row>
    <row r="3629" spans="1:9" x14ac:dyDescent="0.25">
      <c r="A3629">
        <v>3628</v>
      </c>
      <c r="B3629">
        <v>126.50755600000001</v>
      </c>
      <c r="C3629">
        <v>5.283061</v>
      </c>
      <c r="H3629">
        <v>152.13105899999999</v>
      </c>
      <c r="I3629">
        <v>9.0401749999999996</v>
      </c>
    </row>
    <row r="3630" spans="1:9" x14ac:dyDescent="0.25">
      <c r="A3630">
        <v>3629</v>
      </c>
      <c r="B3630">
        <v>126.50755600000001</v>
      </c>
      <c r="C3630">
        <v>5.283061</v>
      </c>
      <c r="H3630">
        <v>152.13105899999999</v>
      </c>
      <c r="I3630">
        <v>9.0401749999999996</v>
      </c>
    </row>
    <row r="3631" spans="1:9" x14ac:dyDescent="0.25">
      <c r="A3631">
        <v>3630</v>
      </c>
      <c r="B3631">
        <v>126.50755600000001</v>
      </c>
      <c r="C3631">
        <v>5.283061</v>
      </c>
      <c r="H3631">
        <v>152.13105899999999</v>
      </c>
      <c r="I3631">
        <v>9.0401749999999996</v>
      </c>
    </row>
    <row r="3632" spans="1:9" x14ac:dyDescent="0.25">
      <c r="A3632">
        <v>3631</v>
      </c>
      <c r="B3632">
        <v>126.50755600000001</v>
      </c>
      <c r="C3632">
        <v>5.283061</v>
      </c>
      <c r="H3632">
        <v>152.13105899999999</v>
      </c>
      <c r="I3632">
        <v>9.0401749999999996</v>
      </c>
    </row>
    <row r="3633" spans="1:9" x14ac:dyDescent="0.25">
      <c r="A3633">
        <v>3632</v>
      </c>
      <c r="B3633">
        <v>126.50755600000001</v>
      </c>
      <c r="C3633">
        <v>5.283061</v>
      </c>
      <c r="H3633">
        <v>152.13105899999999</v>
      </c>
      <c r="I3633">
        <v>9.0401749999999996</v>
      </c>
    </row>
    <row r="3634" spans="1:9" x14ac:dyDescent="0.25">
      <c r="A3634">
        <v>3633</v>
      </c>
      <c r="B3634">
        <v>126.50755600000001</v>
      </c>
      <c r="C3634">
        <v>5.283061</v>
      </c>
      <c r="F3634">
        <v>134.96357600000002</v>
      </c>
      <c r="G3634">
        <v>5.001582</v>
      </c>
      <c r="H3634">
        <v>152.13105899999999</v>
      </c>
      <c r="I3634">
        <v>9.0401749999999996</v>
      </c>
    </row>
    <row r="3635" spans="1:9" x14ac:dyDescent="0.25">
      <c r="A3635">
        <v>3634</v>
      </c>
      <c r="B3635">
        <v>126.50755600000001</v>
      </c>
      <c r="C3635">
        <v>5.283061</v>
      </c>
      <c r="F3635">
        <v>135.01142800000002</v>
      </c>
      <c r="G3635">
        <v>4.8880619999999997</v>
      </c>
      <c r="H3635">
        <v>152.13105899999999</v>
      </c>
      <c r="I3635">
        <v>9.0401749999999996</v>
      </c>
    </row>
    <row r="3636" spans="1:9" x14ac:dyDescent="0.25">
      <c r="A3636">
        <v>3635</v>
      </c>
      <c r="B3636">
        <v>126.50755600000001</v>
      </c>
      <c r="C3636">
        <v>5.283061</v>
      </c>
      <c r="F3636">
        <v>135.01142800000002</v>
      </c>
      <c r="G3636">
        <v>4.8880619999999997</v>
      </c>
      <c r="H3636">
        <v>152.13105899999999</v>
      </c>
      <c r="I3636">
        <v>9.0401749999999996</v>
      </c>
    </row>
    <row r="3637" spans="1:9" x14ac:dyDescent="0.25">
      <c r="A3637">
        <v>3636</v>
      </c>
      <c r="B3637">
        <v>126.50755600000001</v>
      </c>
      <c r="C3637">
        <v>5.283061</v>
      </c>
      <c r="F3637">
        <v>135.01142800000002</v>
      </c>
      <c r="G3637">
        <v>4.8880619999999997</v>
      </c>
      <c r="H3637">
        <v>152.18175600000001</v>
      </c>
      <c r="I3637">
        <v>9.0874889999999997</v>
      </c>
    </row>
    <row r="3638" spans="1:9" x14ac:dyDescent="0.25">
      <c r="A3638">
        <v>3637</v>
      </c>
      <c r="B3638">
        <v>126.50755600000001</v>
      </c>
      <c r="C3638">
        <v>5.283061</v>
      </c>
      <c r="D3638">
        <v>119.54316600000001</v>
      </c>
      <c r="E3638">
        <v>8.4046939999999992</v>
      </c>
      <c r="F3638">
        <v>135.01142800000002</v>
      </c>
      <c r="G3638">
        <v>4.8880619999999997</v>
      </c>
      <c r="H3638">
        <v>152.18175600000001</v>
      </c>
      <c r="I3638">
        <v>9.0874889999999997</v>
      </c>
    </row>
    <row r="3639" spans="1:9" x14ac:dyDescent="0.25">
      <c r="A3639">
        <v>3638</v>
      </c>
      <c r="B3639">
        <v>126.50755600000001</v>
      </c>
      <c r="C3639">
        <v>5.283061</v>
      </c>
      <c r="D3639">
        <v>119.486941</v>
      </c>
      <c r="E3639">
        <v>8.2949490000000008</v>
      </c>
      <c r="F3639">
        <v>135.01142800000002</v>
      </c>
      <c r="G3639">
        <v>4.8880619999999997</v>
      </c>
      <c r="H3639">
        <v>152.18175600000001</v>
      </c>
      <c r="I3639">
        <v>9.0874889999999997</v>
      </c>
    </row>
    <row r="3640" spans="1:9" x14ac:dyDescent="0.25">
      <c r="A3640">
        <v>3639</v>
      </c>
      <c r="B3640">
        <v>126.50755600000001</v>
      </c>
      <c r="C3640">
        <v>5.283061</v>
      </c>
      <c r="D3640">
        <v>119.486941</v>
      </c>
      <c r="E3640">
        <v>8.2949490000000008</v>
      </c>
      <c r="F3640">
        <v>135.01142800000002</v>
      </c>
      <c r="G3640">
        <v>4.8880619999999997</v>
      </c>
    </row>
    <row r="3641" spans="1:9" x14ac:dyDescent="0.25">
      <c r="A3641">
        <v>3640</v>
      </c>
      <c r="B3641">
        <v>126.53689100000001</v>
      </c>
      <c r="C3641">
        <v>5.3964800000000004</v>
      </c>
      <c r="D3641">
        <v>119.486941</v>
      </c>
      <c r="E3641">
        <v>8.2949490000000008</v>
      </c>
      <c r="F3641">
        <v>135.01142800000002</v>
      </c>
      <c r="G3641">
        <v>4.8880619999999997</v>
      </c>
    </row>
    <row r="3642" spans="1:9" x14ac:dyDescent="0.25">
      <c r="A3642">
        <v>3641</v>
      </c>
      <c r="B3642">
        <v>126.53689100000001</v>
      </c>
      <c r="C3642">
        <v>5.3964800000000004</v>
      </c>
      <c r="D3642">
        <v>119.486941</v>
      </c>
      <c r="E3642">
        <v>8.2949490000000008</v>
      </c>
      <c r="F3642">
        <v>135.01142800000002</v>
      </c>
      <c r="G3642">
        <v>4.8880619999999997</v>
      </c>
    </row>
    <row r="3643" spans="1:9" x14ac:dyDescent="0.25">
      <c r="A3643">
        <v>3642</v>
      </c>
      <c r="D3643">
        <v>119.486941</v>
      </c>
      <c r="E3643">
        <v>8.2949490000000008</v>
      </c>
      <c r="F3643">
        <v>135.01142800000002</v>
      </c>
      <c r="G3643">
        <v>4.8880619999999997</v>
      </c>
    </row>
    <row r="3644" spans="1:9" x14ac:dyDescent="0.25">
      <c r="A3644">
        <v>3643</v>
      </c>
      <c r="D3644">
        <v>119.486941</v>
      </c>
      <c r="E3644">
        <v>8.2949490000000008</v>
      </c>
      <c r="F3644">
        <v>135.01142800000002</v>
      </c>
      <c r="G3644">
        <v>4.8880619999999997</v>
      </c>
    </row>
    <row r="3645" spans="1:9" x14ac:dyDescent="0.25">
      <c r="A3645">
        <v>3644</v>
      </c>
      <c r="D3645">
        <v>119.486941</v>
      </c>
      <c r="E3645">
        <v>8.2949490000000008</v>
      </c>
      <c r="F3645">
        <v>135.01142800000002</v>
      </c>
      <c r="G3645">
        <v>4.8880619999999997</v>
      </c>
    </row>
    <row r="3646" spans="1:9" x14ac:dyDescent="0.25">
      <c r="A3646">
        <v>3645</v>
      </c>
      <c r="D3646">
        <v>119.486941</v>
      </c>
      <c r="E3646">
        <v>8.2949490000000008</v>
      </c>
      <c r="F3646">
        <v>135.01142800000002</v>
      </c>
      <c r="G3646">
        <v>4.8880619999999997</v>
      </c>
    </row>
    <row r="3647" spans="1:9" x14ac:dyDescent="0.25">
      <c r="A3647">
        <v>3646</v>
      </c>
      <c r="D3647">
        <v>119.486941</v>
      </c>
      <c r="E3647">
        <v>8.2949490000000008</v>
      </c>
      <c r="F3647">
        <v>135.01142800000002</v>
      </c>
      <c r="G3647">
        <v>4.8880619999999997</v>
      </c>
    </row>
    <row r="3648" spans="1:9" x14ac:dyDescent="0.25">
      <c r="A3648">
        <v>3647</v>
      </c>
      <c r="D3648">
        <v>119.486941</v>
      </c>
      <c r="E3648">
        <v>8.2949490000000008</v>
      </c>
      <c r="F3648">
        <v>135.01142800000002</v>
      </c>
      <c r="G3648">
        <v>4.8880619999999997</v>
      </c>
    </row>
    <row r="3649" spans="1:9" x14ac:dyDescent="0.25">
      <c r="A3649">
        <v>3648</v>
      </c>
      <c r="D3649">
        <v>119.486941</v>
      </c>
      <c r="E3649">
        <v>8.2949490000000008</v>
      </c>
      <c r="F3649">
        <v>135.01142800000002</v>
      </c>
      <c r="G3649">
        <v>4.8880619999999997</v>
      </c>
    </row>
    <row r="3650" spans="1:9" x14ac:dyDescent="0.25">
      <c r="A3650">
        <v>3649</v>
      </c>
      <c r="D3650">
        <v>119.486941</v>
      </c>
      <c r="E3650">
        <v>8.2949490000000008</v>
      </c>
      <c r="F3650">
        <v>135.01142800000002</v>
      </c>
      <c r="G3650">
        <v>4.8880619999999997</v>
      </c>
    </row>
    <row r="3651" spans="1:9" x14ac:dyDescent="0.25">
      <c r="A3651">
        <v>3650</v>
      </c>
      <c r="D3651">
        <v>119.486941</v>
      </c>
      <c r="E3651">
        <v>8.2949490000000008</v>
      </c>
      <c r="F3651">
        <v>134.96357600000002</v>
      </c>
      <c r="G3651">
        <v>5.001582</v>
      </c>
    </row>
    <row r="3652" spans="1:9" x14ac:dyDescent="0.25">
      <c r="A3652">
        <v>3651</v>
      </c>
      <c r="D3652">
        <v>119.486941</v>
      </c>
      <c r="E3652">
        <v>8.2949490000000008</v>
      </c>
      <c r="F3652">
        <v>134.96357600000002</v>
      </c>
      <c r="G3652">
        <v>5.001582</v>
      </c>
    </row>
    <row r="3653" spans="1:9" x14ac:dyDescent="0.25">
      <c r="A3653">
        <v>3652</v>
      </c>
      <c r="D3653">
        <v>119.486941</v>
      </c>
      <c r="E3653">
        <v>8.2949490000000008</v>
      </c>
    </row>
    <row r="3654" spans="1:9" x14ac:dyDescent="0.25">
      <c r="A3654">
        <v>3653</v>
      </c>
      <c r="B3654">
        <v>111.26071400000001</v>
      </c>
      <c r="C3654">
        <v>5.4050510000000003</v>
      </c>
      <c r="D3654">
        <v>119.486941</v>
      </c>
      <c r="E3654">
        <v>8.2949490000000008</v>
      </c>
    </row>
    <row r="3655" spans="1:9" x14ac:dyDescent="0.25">
      <c r="A3655">
        <v>3654</v>
      </c>
      <c r="B3655">
        <v>111.180869</v>
      </c>
      <c r="C3655">
        <v>5.3324490000000004</v>
      </c>
      <c r="D3655">
        <v>119.486941</v>
      </c>
      <c r="E3655">
        <v>8.2949490000000008</v>
      </c>
    </row>
    <row r="3656" spans="1:9" x14ac:dyDescent="0.25">
      <c r="A3656">
        <v>3655</v>
      </c>
      <c r="B3656">
        <v>111.180869</v>
      </c>
      <c r="C3656">
        <v>5.3324490000000004</v>
      </c>
      <c r="D3656">
        <v>119.486941</v>
      </c>
      <c r="E3656">
        <v>8.2949490000000008</v>
      </c>
      <c r="H3656">
        <v>123.556128</v>
      </c>
      <c r="I3656">
        <v>10.503928999999999</v>
      </c>
    </row>
    <row r="3657" spans="1:9" x14ac:dyDescent="0.25">
      <c r="A3657">
        <v>3656</v>
      </c>
      <c r="B3657">
        <v>111.180869</v>
      </c>
      <c r="C3657">
        <v>5.3324490000000004</v>
      </c>
      <c r="D3657">
        <v>119.54316600000001</v>
      </c>
      <c r="E3657">
        <v>8.4046939999999992</v>
      </c>
      <c r="H3657">
        <v>123.49168700000001</v>
      </c>
      <c r="I3657">
        <v>10.566174</v>
      </c>
    </row>
    <row r="3658" spans="1:9" x14ac:dyDescent="0.25">
      <c r="A3658">
        <v>3657</v>
      </c>
      <c r="B3658">
        <v>111.180869</v>
      </c>
      <c r="C3658">
        <v>5.3324490000000004</v>
      </c>
      <c r="H3658">
        <v>123.49168700000001</v>
      </c>
      <c r="I3658">
        <v>10.566174</v>
      </c>
    </row>
    <row r="3659" spans="1:9" x14ac:dyDescent="0.25">
      <c r="A3659">
        <v>3658</v>
      </c>
      <c r="B3659">
        <v>111.180869</v>
      </c>
      <c r="C3659">
        <v>5.3324490000000004</v>
      </c>
      <c r="H3659">
        <v>123.49168700000001</v>
      </c>
      <c r="I3659">
        <v>10.566174</v>
      </c>
    </row>
    <row r="3660" spans="1:9" x14ac:dyDescent="0.25">
      <c r="A3660">
        <v>3659</v>
      </c>
      <c r="B3660">
        <v>111.180869</v>
      </c>
      <c r="C3660">
        <v>5.3324490000000004</v>
      </c>
      <c r="H3660">
        <v>123.49168700000001</v>
      </c>
      <c r="I3660">
        <v>10.566174</v>
      </c>
    </row>
    <row r="3661" spans="1:9" x14ac:dyDescent="0.25">
      <c r="A3661">
        <v>3660</v>
      </c>
      <c r="B3661">
        <v>111.180869</v>
      </c>
      <c r="C3661">
        <v>5.3324490000000004</v>
      </c>
      <c r="H3661">
        <v>123.49168700000001</v>
      </c>
      <c r="I3661">
        <v>10.566174</v>
      </c>
    </row>
    <row r="3662" spans="1:9" x14ac:dyDescent="0.25">
      <c r="A3662">
        <v>3661</v>
      </c>
      <c r="B3662">
        <v>111.180869</v>
      </c>
      <c r="C3662">
        <v>5.3324490000000004</v>
      </c>
      <c r="H3662">
        <v>123.49168700000001</v>
      </c>
      <c r="I3662">
        <v>10.566174</v>
      </c>
    </row>
    <row r="3663" spans="1:9" x14ac:dyDescent="0.25">
      <c r="A3663">
        <v>3662</v>
      </c>
      <c r="B3663">
        <v>111.180869</v>
      </c>
      <c r="C3663">
        <v>5.3324490000000004</v>
      </c>
      <c r="H3663">
        <v>123.49168700000001</v>
      </c>
      <c r="I3663">
        <v>10.566174</v>
      </c>
    </row>
    <row r="3664" spans="1:9" x14ac:dyDescent="0.25">
      <c r="A3664">
        <v>3663</v>
      </c>
      <c r="B3664">
        <v>111.180869</v>
      </c>
      <c r="C3664">
        <v>5.3324490000000004</v>
      </c>
      <c r="H3664">
        <v>123.49168700000001</v>
      </c>
      <c r="I3664">
        <v>10.566174</v>
      </c>
    </row>
    <row r="3665" spans="1:9" x14ac:dyDescent="0.25">
      <c r="A3665">
        <v>3664</v>
      </c>
      <c r="B3665">
        <v>111.180869</v>
      </c>
      <c r="C3665">
        <v>5.3324490000000004</v>
      </c>
      <c r="H3665">
        <v>123.49168700000001</v>
      </c>
      <c r="I3665">
        <v>10.566174</v>
      </c>
    </row>
    <row r="3666" spans="1:9" x14ac:dyDescent="0.25">
      <c r="A3666">
        <v>3665</v>
      </c>
      <c r="B3666">
        <v>111.180869</v>
      </c>
      <c r="C3666">
        <v>5.3324490000000004</v>
      </c>
      <c r="H3666">
        <v>123.49168700000001</v>
      </c>
      <c r="I3666">
        <v>10.566174</v>
      </c>
    </row>
    <row r="3667" spans="1:9" x14ac:dyDescent="0.25">
      <c r="A3667">
        <v>3666</v>
      </c>
      <c r="B3667">
        <v>111.180869</v>
      </c>
      <c r="C3667">
        <v>5.3324490000000004</v>
      </c>
      <c r="H3667">
        <v>123.49168700000001</v>
      </c>
      <c r="I3667">
        <v>10.566174</v>
      </c>
    </row>
    <row r="3668" spans="1:9" x14ac:dyDescent="0.25">
      <c r="A3668">
        <v>3667</v>
      </c>
      <c r="B3668">
        <v>111.180869</v>
      </c>
      <c r="C3668">
        <v>5.3324490000000004</v>
      </c>
      <c r="H3668">
        <v>123.49168700000001</v>
      </c>
      <c r="I3668">
        <v>10.566174</v>
      </c>
    </row>
    <row r="3669" spans="1:9" x14ac:dyDescent="0.25">
      <c r="A3669">
        <v>3668</v>
      </c>
      <c r="B3669">
        <v>111.180869</v>
      </c>
      <c r="C3669">
        <v>5.3324490000000004</v>
      </c>
      <c r="H3669">
        <v>123.49168700000001</v>
      </c>
      <c r="I3669">
        <v>10.566174</v>
      </c>
    </row>
    <row r="3670" spans="1:9" x14ac:dyDescent="0.25">
      <c r="A3670">
        <v>3669</v>
      </c>
      <c r="B3670">
        <v>111.180869</v>
      </c>
      <c r="C3670">
        <v>5.3324490000000004</v>
      </c>
      <c r="H3670">
        <v>123.49168700000001</v>
      </c>
      <c r="I3670">
        <v>10.566174</v>
      </c>
    </row>
    <row r="3671" spans="1:9" x14ac:dyDescent="0.25">
      <c r="A3671">
        <v>3670</v>
      </c>
      <c r="B3671">
        <v>111.180869</v>
      </c>
      <c r="C3671">
        <v>5.3324490000000004</v>
      </c>
      <c r="H3671">
        <v>123.49168700000001</v>
      </c>
      <c r="I3671">
        <v>10.566174</v>
      </c>
    </row>
    <row r="3672" spans="1:9" x14ac:dyDescent="0.25">
      <c r="A3672">
        <v>3671</v>
      </c>
      <c r="B3672">
        <v>111.180869</v>
      </c>
      <c r="C3672">
        <v>5.3324490000000004</v>
      </c>
      <c r="F3672">
        <v>117.75234900000001</v>
      </c>
      <c r="G3672">
        <v>3.6461220000000001</v>
      </c>
      <c r="H3672">
        <v>123.49168700000001</v>
      </c>
      <c r="I3672">
        <v>10.566174</v>
      </c>
    </row>
    <row r="3673" spans="1:9" x14ac:dyDescent="0.25">
      <c r="A3673">
        <v>3672</v>
      </c>
      <c r="B3673">
        <v>111.180869</v>
      </c>
      <c r="C3673">
        <v>5.3324490000000004</v>
      </c>
      <c r="D3673">
        <v>102.382704</v>
      </c>
      <c r="E3673">
        <v>7.678877</v>
      </c>
      <c r="F3673">
        <v>117.60816400000002</v>
      </c>
      <c r="G3673">
        <v>3.5056120000000002</v>
      </c>
      <c r="H3673">
        <v>123.49168700000001</v>
      </c>
      <c r="I3673">
        <v>10.566174</v>
      </c>
    </row>
    <row r="3674" spans="1:9" x14ac:dyDescent="0.25">
      <c r="A3674">
        <v>3673</v>
      </c>
      <c r="B3674">
        <v>111.180869</v>
      </c>
      <c r="C3674">
        <v>5.3324490000000004</v>
      </c>
      <c r="D3674">
        <v>102.380358</v>
      </c>
      <c r="E3674">
        <v>7.7024489999999997</v>
      </c>
      <c r="F3674">
        <v>117.60816400000002</v>
      </c>
      <c r="G3674">
        <v>3.5056120000000002</v>
      </c>
      <c r="H3674">
        <v>123.556128</v>
      </c>
      <c r="I3674">
        <v>10.503928999999999</v>
      </c>
    </row>
    <row r="3675" spans="1:9" x14ac:dyDescent="0.25">
      <c r="A3675">
        <v>3674</v>
      </c>
      <c r="B3675">
        <v>111.180869</v>
      </c>
      <c r="C3675">
        <v>5.3324490000000004</v>
      </c>
      <c r="D3675">
        <v>102.380358</v>
      </c>
      <c r="E3675">
        <v>7.7024489999999997</v>
      </c>
      <c r="F3675">
        <v>117.60816400000002</v>
      </c>
      <c r="G3675">
        <v>3.5056120000000002</v>
      </c>
      <c r="H3675">
        <v>123.556128</v>
      </c>
      <c r="I3675">
        <v>10.503928999999999</v>
      </c>
    </row>
    <row r="3676" spans="1:9" x14ac:dyDescent="0.25">
      <c r="A3676">
        <v>3675</v>
      </c>
      <c r="B3676">
        <v>111.26071400000001</v>
      </c>
      <c r="C3676">
        <v>5.4050510000000003</v>
      </c>
      <c r="D3676">
        <v>102.380358</v>
      </c>
      <c r="E3676">
        <v>7.7024489999999997</v>
      </c>
      <c r="F3676">
        <v>117.60816400000002</v>
      </c>
      <c r="G3676">
        <v>3.5056120000000002</v>
      </c>
      <c r="H3676">
        <v>123.556128</v>
      </c>
      <c r="I3676">
        <v>10.503928999999999</v>
      </c>
    </row>
    <row r="3677" spans="1:9" x14ac:dyDescent="0.25">
      <c r="A3677">
        <v>3676</v>
      </c>
      <c r="B3677">
        <v>111.26071400000001</v>
      </c>
      <c r="C3677">
        <v>5.4050510000000003</v>
      </c>
      <c r="D3677">
        <v>102.380358</v>
      </c>
      <c r="E3677">
        <v>7.7024489999999997</v>
      </c>
      <c r="F3677">
        <v>117.60816400000002</v>
      </c>
      <c r="G3677">
        <v>3.5056120000000002</v>
      </c>
      <c r="H3677">
        <v>123.556128</v>
      </c>
      <c r="I3677">
        <v>10.503928999999999</v>
      </c>
    </row>
    <row r="3678" spans="1:9" x14ac:dyDescent="0.25">
      <c r="A3678">
        <v>3677</v>
      </c>
      <c r="D3678">
        <v>102.380358</v>
      </c>
      <c r="E3678">
        <v>7.7024489999999997</v>
      </c>
      <c r="F3678">
        <v>117.60816400000002</v>
      </c>
      <c r="G3678">
        <v>3.5056120000000002</v>
      </c>
    </row>
    <row r="3679" spans="1:9" x14ac:dyDescent="0.25">
      <c r="A3679">
        <v>3678</v>
      </c>
      <c r="D3679">
        <v>102.380358</v>
      </c>
      <c r="E3679">
        <v>7.7024489999999997</v>
      </c>
      <c r="F3679">
        <v>117.60816400000002</v>
      </c>
      <c r="G3679">
        <v>3.5056120000000002</v>
      </c>
    </row>
    <row r="3680" spans="1:9" x14ac:dyDescent="0.25">
      <c r="A3680">
        <v>3679</v>
      </c>
      <c r="D3680">
        <v>102.380358</v>
      </c>
      <c r="E3680">
        <v>7.7024489999999997</v>
      </c>
      <c r="F3680">
        <v>117.60816400000002</v>
      </c>
      <c r="G3680">
        <v>3.5056120000000002</v>
      </c>
    </row>
    <row r="3681" spans="1:15" x14ac:dyDescent="0.25">
      <c r="A3681">
        <v>3680</v>
      </c>
      <c r="D3681">
        <v>102.380358</v>
      </c>
      <c r="E3681">
        <v>7.7024489999999997</v>
      </c>
      <c r="F3681">
        <v>117.60816400000002</v>
      </c>
      <c r="G3681">
        <v>3.5056120000000002</v>
      </c>
    </row>
    <row r="3682" spans="1:15" x14ac:dyDescent="0.25">
      <c r="A3682">
        <v>3681</v>
      </c>
      <c r="D3682">
        <v>102.380358</v>
      </c>
      <c r="E3682">
        <v>7.7024489999999997</v>
      </c>
      <c r="F3682">
        <v>117.60816400000002</v>
      </c>
      <c r="G3682">
        <v>3.5056120000000002</v>
      </c>
    </row>
    <row r="3683" spans="1:15" x14ac:dyDescent="0.25">
      <c r="A3683">
        <v>3682</v>
      </c>
      <c r="D3683">
        <v>102.380358</v>
      </c>
      <c r="E3683">
        <v>7.7024489999999997</v>
      </c>
      <c r="F3683">
        <v>117.60816400000002</v>
      </c>
      <c r="G3683">
        <v>3.5056120000000002</v>
      </c>
    </row>
    <row r="3684" spans="1:15" x14ac:dyDescent="0.25">
      <c r="A3684">
        <v>3683</v>
      </c>
      <c r="D3684">
        <v>102.380358</v>
      </c>
      <c r="E3684">
        <v>7.7024489999999997</v>
      </c>
      <c r="F3684">
        <v>117.60816400000002</v>
      </c>
      <c r="G3684">
        <v>3.5056120000000002</v>
      </c>
    </row>
    <row r="3685" spans="1:15" x14ac:dyDescent="0.25">
      <c r="A3685">
        <v>3684</v>
      </c>
      <c r="D3685">
        <v>102.380358</v>
      </c>
      <c r="E3685">
        <v>7.7024489999999997</v>
      </c>
      <c r="F3685">
        <v>117.60816400000002</v>
      </c>
      <c r="G3685">
        <v>3.5056120000000002</v>
      </c>
    </row>
    <row r="3686" spans="1:15" x14ac:dyDescent="0.25">
      <c r="A3686">
        <v>3685</v>
      </c>
      <c r="D3686">
        <v>102.380358</v>
      </c>
      <c r="E3686">
        <v>7.7024489999999997</v>
      </c>
      <c r="F3686">
        <v>117.60816400000002</v>
      </c>
      <c r="G3686">
        <v>3.5056120000000002</v>
      </c>
    </row>
    <row r="3687" spans="1:15" x14ac:dyDescent="0.25">
      <c r="A3687">
        <v>3686</v>
      </c>
      <c r="D3687">
        <v>102.380358</v>
      </c>
      <c r="E3687">
        <v>7.7024489999999997</v>
      </c>
      <c r="F3687">
        <v>117.60816400000002</v>
      </c>
      <c r="G3687">
        <v>3.5056120000000002</v>
      </c>
    </row>
    <row r="3688" spans="1:15" x14ac:dyDescent="0.25">
      <c r="A3688">
        <v>3687</v>
      </c>
      <c r="D3688">
        <v>102.380358</v>
      </c>
      <c r="E3688">
        <v>7.7024489999999997</v>
      </c>
      <c r="F3688">
        <v>117.60816400000002</v>
      </c>
      <c r="G3688">
        <v>3.5056120000000002</v>
      </c>
    </row>
    <row r="3689" spans="1:15" x14ac:dyDescent="0.25">
      <c r="A3689">
        <v>3688</v>
      </c>
      <c r="D3689">
        <v>102.380358</v>
      </c>
      <c r="E3689">
        <v>7.7024489999999997</v>
      </c>
      <c r="F3689">
        <v>117.60816400000002</v>
      </c>
      <c r="G3689">
        <v>3.5056120000000002</v>
      </c>
    </row>
    <row r="3690" spans="1:15" x14ac:dyDescent="0.25">
      <c r="A3690">
        <v>3689</v>
      </c>
      <c r="D3690">
        <v>102.380358</v>
      </c>
      <c r="E3690">
        <v>7.7024489999999997</v>
      </c>
      <c r="F3690">
        <v>117.60816400000002</v>
      </c>
      <c r="G3690">
        <v>3.5056120000000002</v>
      </c>
      <c r="N3690">
        <v>110.473117</v>
      </c>
      <c r="O3690">
        <v>8.4774999999999991</v>
      </c>
    </row>
    <row r="3691" spans="1:15" x14ac:dyDescent="0.25">
      <c r="A3691">
        <v>3690</v>
      </c>
      <c r="D3691">
        <v>102.380358</v>
      </c>
      <c r="E3691">
        <v>7.7024489999999997</v>
      </c>
      <c r="F3691">
        <v>117.75234900000001</v>
      </c>
      <c r="G3691">
        <v>3.6461220000000001</v>
      </c>
      <c r="N3691">
        <v>110.38979600000002</v>
      </c>
      <c r="O3691">
        <v>8.4924490000000006</v>
      </c>
    </row>
    <row r="3692" spans="1:15" x14ac:dyDescent="0.25">
      <c r="A3692">
        <v>3691</v>
      </c>
      <c r="D3692">
        <v>102.380358</v>
      </c>
      <c r="E3692">
        <v>7.7024489999999997</v>
      </c>
      <c r="F3692">
        <v>117.75234900000001</v>
      </c>
      <c r="G3692">
        <v>3.6461220000000001</v>
      </c>
      <c r="N3692">
        <v>110.38979600000002</v>
      </c>
      <c r="O3692">
        <v>8.4924490000000006</v>
      </c>
    </row>
    <row r="3693" spans="1:15" x14ac:dyDescent="0.25">
      <c r="A3693">
        <v>3692</v>
      </c>
      <c r="B3693">
        <v>94.150306999999998</v>
      </c>
      <c r="C3693">
        <v>5.7613260000000004</v>
      </c>
      <c r="D3693">
        <v>102.380358</v>
      </c>
      <c r="E3693">
        <v>7.7024489999999997</v>
      </c>
      <c r="F3693">
        <v>117.75234900000001</v>
      </c>
      <c r="G3693">
        <v>3.6461220000000001</v>
      </c>
      <c r="N3693">
        <v>110.38979600000002</v>
      </c>
      <c r="O3693">
        <v>8.4924490000000006</v>
      </c>
    </row>
    <row r="3694" spans="1:15" x14ac:dyDescent="0.25">
      <c r="A3694">
        <v>3693</v>
      </c>
      <c r="B3694">
        <v>94.123675000000006</v>
      </c>
      <c r="C3694">
        <v>5.727449</v>
      </c>
      <c r="D3694">
        <v>102.380358</v>
      </c>
      <c r="E3694">
        <v>7.7024489999999997</v>
      </c>
      <c r="F3694">
        <v>117.75234900000001</v>
      </c>
      <c r="G3694">
        <v>3.6461220000000001</v>
      </c>
      <c r="N3694">
        <v>110.38979600000002</v>
      </c>
      <c r="O3694">
        <v>8.4924490000000006</v>
      </c>
    </row>
    <row r="3695" spans="1:15" x14ac:dyDescent="0.25">
      <c r="A3695">
        <v>3694</v>
      </c>
      <c r="B3695">
        <v>94.123675000000006</v>
      </c>
      <c r="C3695">
        <v>5.727449</v>
      </c>
      <c r="D3695">
        <v>102.380358</v>
      </c>
      <c r="E3695">
        <v>7.7024489999999997</v>
      </c>
      <c r="F3695">
        <v>117.75234900000001</v>
      </c>
      <c r="G3695">
        <v>3.6461220000000001</v>
      </c>
      <c r="N3695">
        <v>110.38979600000002</v>
      </c>
      <c r="O3695">
        <v>8.4924490000000006</v>
      </c>
    </row>
    <row r="3696" spans="1:15" x14ac:dyDescent="0.25">
      <c r="A3696">
        <v>3695</v>
      </c>
      <c r="B3696">
        <v>94.123675000000006</v>
      </c>
      <c r="C3696">
        <v>5.727449</v>
      </c>
      <c r="D3696">
        <v>102.382704</v>
      </c>
      <c r="E3696">
        <v>7.678877</v>
      </c>
      <c r="N3696">
        <v>110.38979600000002</v>
      </c>
      <c r="O3696">
        <v>8.4924490000000006</v>
      </c>
    </row>
    <row r="3697" spans="1:15" x14ac:dyDescent="0.25">
      <c r="A3697">
        <v>3696</v>
      </c>
      <c r="B3697">
        <v>94.123675000000006</v>
      </c>
      <c r="C3697">
        <v>5.727449</v>
      </c>
      <c r="N3697">
        <v>110.38979600000002</v>
      </c>
      <c r="O3697">
        <v>8.4924490000000006</v>
      </c>
    </row>
    <row r="3698" spans="1:15" x14ac:dyDescent="0.25">
      <c r="A3698">
        <v>3697</v>
      </c>
      <c r="B3698">
        <v>94.123675000000006</v>
      </c>
      <c r="C3698">
        <v>5.727449</v>
      </c>
      <c r="N3698">
        <v>110.38979600000002</v>
      </c>
      <c r="O3698">
        <v>8.4924490000000006</v>
      </c>
    </row>
    <row r="3699" spans="1:15" x14ac:dyDescent="0.25">
      <c r="A3699">
        <v>3698</v>
      </c>
      <c r="B3699">
        <v>94.123675000000006</v>
      </c>
      <c r="C3699">
        <v>5.727449</v>
      </c>
      <c r="N3699">
        <v>110.38979600000002</v>
      </c>
      <c r="O3699">
        <v>8.4924490000000006</v>
      </c>
    </row>
    <row r="3700" spans="1:15" x14ac:dyDescent="0.25">
      <c r="A3700">
        <v>3699</v>
      </c>
      <c r="B3700">
        <v>94.123675000000006</v>
      </c>
      <c r="C3700">
        <v>5.727449</v>
      </c>
      <c r="N3700">
        <v>110.38979600000002</v>
      </c>
      <c r="O3700">
        <v>8.4924490000000006</v>
      </c>
    </row>
    <row r="3701" spans="1:15" x14ac:dyDescent="0.25">
      <c r="A3701">
        <v>3700</v>
      </c>
      <c r="B3701">
        <v>94.123675000000006</v>
      </c>
      <c r="C3701">
        <v>5.727449</v>
      </c>
      <c r="N3701">
        <v>110.38979600000002</v>
      </c>
      <c r="O3701">
        <v>8.4924490000000006</v>
      </c>
    </row>
    <row r="3702" spans="1:15" x14ac:dyDescent="0.25">
      <c r="A3702">
        <v>3701</v>
      </c>
      <c r="B3702">
        <v>94.123675000000006</v>
      </c>
      <c r="C3702">
        <v>5.727449</v>
      </c>
      <c r="N3702">
        <v>110.38979600000002</v>
      </c>
      <c r="O3702">
        <v>8.4924490000000006</v>
      </c>
    </row>
    <row r="3703" spans="1:15" x14ac:dyDescent="0.25">
      <c r="A3703">
        <v>3702</v>
      </c>
      <c r="B3703">
        <v>94.123675000000006</v>
      </c>
      <c r="C3703">
        <v>5.727449</v>
      </c>
      <c r="N3703">
        <v>110.38979600000002</v>
      </c>
      <c r="O3703">
        <v>8.4924490000000006</v>
      </c>
    </row>
    <row r="3704" spans="1:15" x14ac:dyDescent="0.25">
      <c r="A3704">
        <v>3703</v>
      </c>
      <c r="B3704">
        <v>94.123675000000006</v>
      </c>
      <c r="C3704">
        <v>5.727449</v>
      </c>
      <c r="N3704">
        <v>110.38979600000002</v>
      </c>
      <c r="O3704">
        <v>8.4924490000000006</v>
      </c>
    </row>
    <row r="3705" spans="1:15" x14ac:dyDescent="0.25">
      <c r="A3705">
        <v>3704</v>
      </c>
      <c r="B3705">
        <v>94.123675000000006</v>
      </c>
      <c r="C3705">
        <v>5.727449</v>
      </c>
      <c r="N3705">
        <v>110.38979600000002</v>
      </c>
      <c r="O3705">
        <v>8.4924490000000006</v>
      </c>
    </row>
    <row r="3706" spans="1:15" x14ac:dyDescent="0.25">
      <c r="A3706">
        <v>3705</v>
      </c>
      <c r="B3706">
        <v>94.123675000000006</v>
      </c>
      <c r="C3706">
        <v>5.727449</v>
      </c>
      <c r="F3706">
        <v>103.247145</v>
      </c>
      <c r="G3706">
        <v>5.3625509999999998</v>
      </c>
      <c r="N3706">
        <v>110.38979600000002</v>
      </c>
      <c r="O3706">
        <v>8.4924490000000006</v>
      </c>
    </row>
    <row r="3707" spans="1:15" x14ac:dyDescent="0.25">
      <c r="A3707">
        <v>3706</v>
      </c>
      <c r="B3707">
        <v>94.123675000000006</v>
      </c>
      <c r="C3707">
        <v>5.727449</v>
      </c>
      <c r="D3707">
        <v>88.284694999999999</v>
      </c>
      <c r="E3707">
        <v>8.9907149999999998</v>
      </c>
      <c r="F3707">
        <v>103.31974700000001</v>
      </c>
      <c r="G3707">
        <v>5.381837</v>
      </c>
      <c r="N3707">
        <v>110.38979600000002</v>
      </c>
      <c r="O3707">
        <v>8.4924490000000006</v>
      </c>
    </row>
    <row r="3708" spans="1:15" x14ac:dyDescent="0.25">
      <c r="A3708">
        <v>3707</v>
      </c>
      <c r="B3708">
        <v>94.123675000000006</v>
      </c>
      <c r="C3708">
        <v>5.727449</v>
      </c>
      <c r="D3708">
        <v>88.240206000000001</v>
      </c>
      <c r="E3708">
        <v>8.9861740000000001</v>
      </c>
      <c r="F3708">
        <v>103.31974700000001</v>
      </c>
      <c r="G3708">
        <v>5.381837</v>
      </c>
      <c r="N3708">
        <v>110.473117</v>
      </c>
      <c r="O3708">
        <v>8.4774999999999991</v>
      </c>
    </row>
    <row r="3709" spans="1:15" x14ac:dyDescent="0.25">
      <c r="A3709">
        <v>3708</v>
      </c>
      <c r="B3709">
        <v>94.123675000000006</v>
      </c>
      <c r="C3709">
        <v>5.727449</v>
      </c>
      <c r="D3709">
        <v>88.240206000000001</v>
      </c>
      <c r="E3709">
        <v>8.9861740000000001</v>
      </c>
      <c r="F3709">
        <v>103.31974700000001</v>
      </c>
      <c r="G3709">
        <v>5.381837</v>
      </c>
    </row>
    <row r="3710" spans="1:15" x14ac:dyDescent="0.25">
      <c r="A3710">
        <v>3709</v>
      </c>
      <c r="B3710">
        <v>94.123675000000006</v>
      </c>
      <c r="C3710">
        <v>5.727449</v>
      </c>
      <c r="D3710">
        <v>88.240206000000001</v>
      </c>
      <c r="E3710">
        <v>8.9861740000000001</v>
      </c>
      <c r="F3710">
        <v>103.31974700000001</v>
      </c>
      <c r="G3710">
        <v>5.381837</v>
      </c>
    </row>
    <row r="3711" spans="1:15" x14ac:dyDescent="0.25">
      <c r="A3711">
        <v>3710</v>
      </c>
      <c r="B3711">
        <v>94.123675000000006</v>
      </c>
      <c r="C3711">
        <v>5.727449</v>
      </c>
      <c r="D3711">
        <v>88.240206000000001</v>
      </c>
      <c r="E3711">
        <v>8.9861740000000001</v>
      </c>
      <c r="F3711">
        <v>103.31974700000001</v>
      </c>
      <c r="G3711">
        <v>5.381837</v>
      </c>
    </row>
    <row r="3712" spans="1:15" x14ac:dyDescent="0.25">
      <c r="A3712">
        <v>3711</v>
      </c>
      <c r="B3712">
        <v>94.123675000000006</v>
      </c>
      <c r="C3712">
        <v>5.727449</v>
      </c>
      <c r="D3712">
        <v>88.240206000000001</v>
      </c>
      <c r="E3712">
        <v>8.9861740000000001</v>
      </c>
      <c r="F3712">
        <v>103.31974700000001</v>
      </c>
      <c r="G3712">
        <v>5.381837</v>
      </c>
    </row>
    <row r="3713" spans="1:9" x14ac:dyDescent="0.25">
      <c r="A3713">
        <v>3712</v>
      </c>
      <c r="B3713">
        <v>94.150306999999998</v>
      </c>
      <c r="C3713">
        <v>5.7613260000000004</v>
      </c>
      <c r="D3713">
        <v>88.240206000000001</v>
      </c>
      <c r="E3713">
        <v>8.9861740000000001</v>
      </c>
      <c r="F3713">
        <v>103.31974700000001</v>
      </c>
      <c r="G3713">
        <v>5.381837</v>
      </c>
    </row>
    <row r="3714" spans="1:9" x14ac:dyDescent="0.25">
      <c r="A3714">
        <v>3713</v>
      </c>
      <c r="D3714">
        <v>88.240206000000001</v>
      </c>
      <c r="E3714">
        <v>8.9861740000000001</v>
      </c>
      <c r="F3714">
        <v>103.31974700000001</v>
      </c>
      <c r="G3714">
        <v>5.381837</v>
      </c>
    </row>
    <row r="3715" spans="1:9" x14ac:dyDescent="0.25">
      <c r="A3715">
        <v>3714</v>
      </c>
      <c r="D3715">
        <v>88.240206000000001</v>
      </c>
      <c r="E3715">
        <v>8.9861740000000001</v>
      </c>
      <c r="F3715">
        <v>103.31974700000001</v>
      </c>
      <c r="G3715">
        <v>5.381837</v>
      </c>
    </row>
    <row r="3716" spans="1:9" x14ac:dyDescent="0.25">
      <c r="A3716">
        <v>3715</v>
      </c>
      <c r="D3716">
        <v>88.240206000000001</v>
      </c>
      <c r="E3716">
        <v>8.9861740000000001</v>
      </c>
      <c r="F3716">
        <v>103.31974700000001</v>
      </c>
      <c r="G3716">
        <v>5.381837</v>
      </c>
    </row>
    <row r="3717" spans="1:9" x14ac:dyDescent="0.25">
      <c r="A3717">
        <v>3716</v>
      </c>
      <c r="D3717">
        <v>88.240206000000001</v>
      </c>
      <c r="E3717">
        <v>8.9861740000000001</v>
      </c>
      <c r="F3717">
        <v>103.31974700000001</v>
      </c>
      <c r="G3717">
        <v>5.381837</v>
      </c>
    </row>
    <row r="3718" spans="1:9" x14ac:dyDescent="0.25">
      <c r="A3718">
        <v>3717</v>
      </c>
      <c r="D3718">
        <v>88.240206000000001</v>
      </c>
      <c r="E3718">
        <v>8.9861740000000001</v>
      </c>
      <c r="F3718">
        <v>103.31974700000001</v>
      </c>
      <c r="G3718">
        <v>5.381837</v>
      </c>
    </row>
    <row r="3719" spans="1:9" x14ac:dyDescent="0.25">
      <c r="A3719">
        <v>3718</v>
      </c>
      <c r="D3719">
        <v>88.240206000000001</v>
      </c>
      <c r="E3719">
        <v>8.9861740000000001</v>
      </c>
      <c r="F3719">
        <v>103.31974700000001</v>
      </c>
      <c r="G3719">
        <v>5.381837</v>
      </c>
    </row>
    <row r="3720" spans="1:9" x14ac:dyDescent="0.25">
      <c r="A3720">
        <v>3719</v>
      </c>
      <c r="D3720">
        <v>88.240206000000001</v>
      </c>
      <c r="E3720">
        <v>8.9861740000000001</v>
      </c>
      <c r="F3720">
        <v>103.31974700000001</v>
      </c>
      <c r="G3720">
        <v>5.381837</v>
      </c>
    </row>
    <row r="3721" spans="1:9" x14ac:dyDescent="0.25">
      <c r="A3721">
        <v>3720</v>
      </c>
      <c r="D3721">
        <v>88.240206000000001</v>
      </c>
      <c r="E3721">
        <v>8.9861740000000001</v>
      </c>
      <c r="F3721">
        <v>103.31974700000001</v>
      </c>
      <c r="G3721">
        <v>5.381837</v>
      </c>
    </row>
    <row r="3722" spans="1:9" x14ac:dyDescent="0.25">
      <c r="A3722">
        <v>3721</v>
      </c>
      <c r="D3722">
        <v>88.240206000000001</v>
      </c>
      <c r="E3722">
        <v>8.9861740000000001</v>
      </c>
      <c r="F3722">
        <v>103.31974700000001</v>
      </c>
      <c r="G3722">
        <v>5.381837</v>
      </c>
    </row>
    <row r="3723" spans="1:9" x14ac:dyDescent="0.25">
      <c r="A3723">
        <v>3722</v>
      </c>
      <c r="D3723">
        <v>88.240206000000001</v>
      </c>
      <c r="E3723">
        <v>8.9861740000000001</v>
      </c>
      <c r="F3723">
        <v>103.247145</v>
      </c>
      <c r="G3723">
        <v>5.3625509999999998</v>
      </c>
      <c r="H3723">
        <v>93.505919000000006</v>
      </c>
      <c r="I3723">
        <v>9.8922450000000008</v>
      </c>
    </row>
    <row r="3724" spans="1:9" x14ac:dyDescent="0.25">
      <c r="A3724">
        <v>3723</v>
      </c>
      <c r="D3724">
        <v>88.240206000000001</v>
      </c>
      <c r="E3724">
        <v>8.9861740000000001</v>
      </c>
      <c r="F3724">
        <v>103.247145</v>
      </c>
      <c r="G3724">
        <v>5.3625509999999998</v>
      </c>
      <c r="H3724">
        <v>93.382092</v>
      </c>
      <c r="I3724">
        <v>9.9736740000000008</v>
      </c>
    </row>
    <row r="3725" spans="1:9" x14ac:dyDescent="0.25">
      <c r="A3725">
        <v>3724</v>
      </c>
      <c r="D3725">
        <v>88.240206000000001</v>
      </c>
      <c r="E3725">
        <v>8.9861740000000001</v>
      </c>
      <c r="H3725">
        <v>93.382092</v>
      </c>
      <c r="I3725">
        <v>9.9736740000000008</v>
      </c>
    </row>
    <row r="3726" spans="1:9" x14ac:dyDescent="0.25">
      <c r="A3726">
        <v>3725</v>
      </c>
      <c r="B3726">
        <v>80.281889000000007</v>
      </c>
      <c r="C3726">
        <v>6.4030610000000001</v>
      </c>
      <c r="D3726">
        <v>88.284694999999999</v>
      </c>
      <c r="E3726">
        <v>8.9907149999999998</v>
      </c>
      <c r="H3726">
        <v>93.382092</v>
      </c>
      <c r="I3726">
        <v>9.9736740000000008</v>
      </c>
    </row>
    <row r="3727" spans="1:9" x14ac:dyDescent="0.25">
      <c r="A3727">
        <v>3726</v>
      </c>
      <c r="B3727">
        <v>80.329644000000002</v>
      </c>
      <c r="C3727">
        <v>6.3199490000000003</v>
      </c>
      <c r="H3727">
        <v>93.382092</v>
      </c>
      <c r="I3727">
        <v>9.9736740000000008</v>
      </c>
    </row>
    <row r="3728" spans="1:9" x14ac:dyDescent="0.25">
      <c r="A3728">
        <v>3727</v>
      </c>
      <c r="B3728">
        <v>80.329644000000002</v>
      </c>
      <c r="C3728">
        <v>6.3199490000000003</v>
      </c>
      <c r="H3728">
        <v>93.382092</v>
      </c>
      <c r="I3728">
        <v>9.9736740000000008</v>
      </c>
    </row>
    <row r="3729" spans="1:9" x14ac:dyDescent="0.25">
      <c r="A3729">
        <v>3728</v>
      </c>
      <c r="B3729">
        <v>80.329644000000002</v>
      </c>
      <c r="C3729">
        <v>6.3199490000000003</v>
      </c>
      <c r="H3729">
        <v>93.382092</v>
      </c>
      <c r="I3729">
        <v>9.9736740000000008</v>
      </c>
    </row>
    <row r="3730" spans="1:9" x14ac:dyDescent="0.25">
      <c r="A3730">
        <v>3729</v>
      </c>
      <c r="B3730">
        <v>80.329644000000002</v>
      </c>
      <c r="C3730">
        <v>6.3199490000000003</v>
      </c>
      <c r="H3730">
        <v>93.382092</v>
      </c>
      <c r="I3730">
        <v>9.9736740000000008</v>
      </c>
    </row>
    <row r="3731" spans="1:9" x14ac:dyDescent="0.25">
      <c r="A3731">
        <v>3730</v>
      </c>
      <c r="B3731">
        <v>80.329644000000002</v>
      </c>
      <c r="C3731">
        <v>6.3199490000000003</v>
      </c>
      <c r="H3731">
        <v>93.382092</v>
      </c>
      <c r="I3731">
        <v>9.9736740000000008</v>
      </c>
    </row>
    <row r="3732" spans="1:9" x14ac:dyDescent="0.25">
      <c r="A3732">
        <v>3731</v>
      </c>
      <c r="B3732">
        <v>80.329644000000002</v>
      </c>
      <c r="C3732">
        <v>6.3199490000000003</v>
      </c>
      <c r="H3732">
        <v>93.382092</v>
      </c>
      <c r="I3732">
        <v>9.9736740000000008</v>
      </c>
    </row>
    <row r="3733" spans="1:9" x14ac:dyDescent="0.25">
      <c r="A3733">
        <v>3732</v>
      </c>
      <c r="B3733">
        <v>80.329644000000002</v>
      </c>
      <c r="C3733">
        <v>6.3199490000000003</v>
      </c>
      <c r="H3733">
        <v>93.382092</v>
      </c>
      <c r="I3733">
        <v>9.9736740000000008</v>
      </c>
    </row>
    <row r="3734" spans="1:9" x14ac:dyDescent="0.25">
      <c r="A3734">
        <v>3733</v>
      </c>
      <c r="B3734">
        <v>80.329644000000002</v>
      </c>
      <c r="C3734">
        <v>6.3199490000000003</v>
      </c>
      <c r="H3734">
        <v>93.382092</v>
      </c>
      <c r="I3734">
        <v>9.9736740000000008</v>
      </c>
    </row>
    <row r="3735" spans="1:9" x14ac:dyDescent="0.25">
      <c r="A3735">
        <v>3734</v>
      </c>
      <c r="B3735">
        <v>80.329644000000002</v>
      </c>
      <c r="C3735">
        <v>6.3199490000000003</v>
      </c>
      <c r="H3735">
        <v>93.382092</v>
      </c>
      <c r="I3735">
        <v>9.9736740000000008</v>
      </c>
    </row>
    <row r="3736" spans="1:9" x14ac:dyDescent="0.25">
      <c r="A3736">
        <v>3735</v>
      </c>
      <c r="B3736">
        <v>80.329644000000002</v>
      </c>
      <c r="C3736">
        <v>6.3199490000000003</v>
      </c>
      <c r="H3736">
        <v>93.382092</v>
      </c>
      <c r="I3736">
        <v>9.9736740000000008</v>
      </c>
    </row>
    <row r="3737" spans="1:9" x14ac:dyDescent="0.25">
      <c r="A3737">
        <v>3736</v>
      </c>
      <c r="B3737">
        <v>80.329644000000002</v>
      </c>
      <c r="C3737">
        <v>6.3199490000000003</v>
      </c>
      <c r="H3737">
        <v>93.382092</v>
      </c>
      <c r="I3737">
        <v>9.9736740000000008</v>
      </c>
    </row>
    <row r="3738" spans="1:9" x14ac:dyDescent="0.25">
      <c r="A3738">
        <v>3737</v>
      </c>
      <c r="B3738">
        <v>80.329644000000002</v>
      </c>
      <c r="C3738">
        <v>6.3199490000000003</v>
      </c>
      <c r="H3738">
        <v>93.382092</v>
      </c>
      <c r="I3738">
        <v>9.9736740000000008</v>
      </c>
    </row>
    <row r="3739" spans="1:9" x14ac:dyDescent="0.25">
      <c r="A3739">
        <v>3738</v>
      </c>
      <c r="B3739">
        <v>80.329644000000002</v>
      </c>
      <c r="C3739">
        <v>6.3199490000000003</v>
      </c>
      <c r="D3739">
        <v>74.865153000000007</v>
      </c>
      <c r="E3739">
        <v>8.7789289999999998</v>
      </c>
      <c r="F3739">
        <v>86.765870000000007</v>
      </c>
      <c r="G3739">
        <v>5.8515309999999996</v>
      </c>
      <c r="H3739">
        <v>93.382092</v>
      </c>
      <c r="I3739">
        <v>9.9736740000000008</v>
      </c>
    </row>
    <row r="3740" spans="1:9" x14ac:dyDescent="0.25">
      <c r="A3740">
        <v>3739</v>
      </c>
      <c r="B3740">
        <v>80.329644000000002</v>
      </c>
      <c r="C3740">
        <v>6.3199490000000003</v>
      </c>
      <c r="D3740">
        <v>74.841685000000012</v>
      </c>
      <c r="E3740">
        <v>8.7886729999999993</v>
      </c>
      <c r="F3740">
        <v>86.608674000000008</v>
      </c>
      <c r="G3740">
        <v>5.6287250000000002</v>
      </c>
      <c r="H3740">
        <v>93.505919000000006</v>
      </c>
      <c r="I3740">
        <v>9.8922450000000008</v>
      </c>
    </row>
    <row r="3741" spans="1:9" x14ac:dyDescent="0.25">
      <c r="A3741">
        <v>3740</v>
      </c>
      <c r="B3741">
        <v>80.329644000000002</v>
      </c>
      <c r="C3741">
        <v>6.3199490000000003</v>
      </c>
      <c r="D3741">
        <v>74.841685000000012</v>
      </c>
      <c r="E3741">
        <v>8.7886729999999993</v>
      </c>
      <c r="F3741">
        <v>86.608674000000008</v>
      </c>
      <c r="G3741">
        <v>5.6287250000000002</v>
      </c>
      <c r="H3741">
        <v>93.505919000000006</v>
      </c>
      <c r="I3741">
        <v>9.8922450000000008</v>
      </c>
    </row>
    <row r="3742" spans="1:9" x14ac:dyDescent="0.25">
      <c r="A3742">
        <v>3741</v>
      </c>
      <c r="B3742">
        <v>80.329644000000002</v>
      </c>
      <c r="C3742">
        <v>6.3199490000000003</v>
      </c>
      <c r="D3742">
        <v>74.841685000000012</v>
      </c>
      <c r="E3742">
        <v>8.7886729999999993</v>
      </c>
      <c r="F3742">
        <v>86.608674000000008</v>
      </c>
      <c r="G3742">
        <v>5.6287250000000002</v>
      </c>
    </row>
    <row r="3743" spans="1:9" x14ac:dyDescent="0.25">
      <c r="A3743">
        <v>3742</v>
      </c>
      <c r="B3743">
        <v>80.281889000000007</v>
      </c>
      <c r="C3743">
        <v>6.4030610000000001</v>
      </c>
      <c r="D3743">
        <v>74.841685000000012</v>
      </c>
      <c r="E3743">
        <v>8.7886729999999993</v>
      </c>
      <c r="F3743">
        <v>86.608674000000008</v>
      </c>
      <c r="G3743">
        <v>5.6287250000000002</v>
      </c>
    </row>
    <row r="3744" spans="1:9" x14ac:dyDescent="0.25">
      <c r="A3744">
        <v>3743</v>
      </c>
      <c r="D3744">
        <v>74.841685000000012</v>
      </c>
      <c r="E3744">
        <v>8.7886729999999993</v>
      </c>
      <c r="F3744">
        <v>86.608674000000008</v>
      </c>
      <c r="G3744">
        <v>5.6287250000000002</v>
      </c>
    </row>
    <row r="3745" spans="1:9" x14ac:dyDescent="0.25">
      <c r="A3745">
        <v>3744</v>
      </c>
      <c r="D3745">
        <v>74.841685000000012</v>
      </c>
      <c r="E3745">
        <v>8.7886729999999993</v>
      </c>
      <c r="F3745">
        <v>86.608674000000008</v>
      </c>
      <c r="G3745">
        <v>5.6287250000000002</v>
      </c>
    </row>
    <row r="3746" spans="1:9" x14ac:dyDescent="0.25">
      <c r="A3746">
        <v>3745</v>
      </c>
      <c r="D3746">
        <v>74.841685000000012</v>
      </c>
      <c r="E3746">
        <v>8.7886729999999993</v>
      </c>
      <c r="F3746">
        <v>86.608674000000008</v>
      </c>
      <c r="G3746">
        <v>5.6287250000000002</v>
      </c>
    </row>
    <row r="3747" spans="1:9" x14ac:dyDescent="0.25">
      <c r="A3747">
        <v>3746</v>
      </c>
      <c r="D3747">
        <v>74.841685000000012</v>
      </c>
      <c r="E3747">
        <v>8.7886729999999993</v>
      </c>
      <c r="F3747">
        <v>86.608674000000008</v>
      </c>
      <c r="G3747">
        <v>5.6287250000000002</v>
      </c>
    </row>
    <row r="3748" spans="1:9" x14ac:dyDescent="0.25">
      <c r="A3748">
        <v>3747</v>
      </c>
      <c r="D3748">
        <v>74.841685000000012</v>
      </c>
      <c r="E3748">
        <v>8.7886729999999993</v>
      </c>
      <c r="F3748">
        <v>86.608674000000008</v>
      </c>
      <c r="G3748">
        <v>5.6287250000000002</v>
      </c>
    </row>
    <row r="3749" spans="1:9" x14ac:dyDescent="0.25">
      <c r="A3749">
        <v>3748</v>
      </c>
      <c r="D3749">
        <v>74.841685000000012</v>
      </c>
      <c r="E3749">
        <v>8.7886729999999993</v>
      </c>
      <c r="F3749">
        <v>86.608674000000008</v>
      </c>
      <c r="G3749">
        <v>5.6287250000000002</v>
      </c>
    </row>
    <row r="3750" spans="1:9" x14ac:dyDescent="0.25">
      <c r="A3750">
        <v>3749</v>
      </c>
      <c r="D3750">
        <v>74.841685000000012</v>
      </c>
      <c r="E3750">
        <v>8.7886729999999993</v>
      </c>
      <c r="F3750">
        <v>86.608674000000008</v>
      </c>
      <c r="G3750">
        <v>5.6287250000000002</v>
      </c>
    </row>
    <row r="3751" spans="1:9" x14ac:dyDescent="0.25">
      <c r="A3751">
        <v>3750</v>
      </c>
      <c r="D3751">
        <v>74.841685000000012</v>
      </c>
      <c r="E3751">
        <v>8.7886729999999993</v>
      </c>
      <c r="F3751">
        <v>86.608674000000008</v>
      </c>
      <c r="G3751">
        <v>5.6287250000000002</v>
      </c>
    </row>
    <row r="3752" spans="1:9" x14ac:dyDescent="0.25">
      <c r="A3752">
        <v>3751</v>
      </c>
      <c r="D3752">
        <v>74.841685000000012</v>
      </c>
      <c r="E3752">
        <v>8.7886729999999993</v>
      </c>
      <c r="F3752">
        <v>86.608674000000008</v>
      </c>
      <c r="G3752">
        <v>5.6287250000000002</v>
      </c>
    </row>
    <row r="3753" spans="1:9" x14ac:dyDescent="0.25">
      <c r="A3753">
        <v>3752</v>
      </c>
      <c r="D3753">
        <v>74.841685000000012</v>
      </c>
      <c r="E3753">
        <v>8.7886729999999993</v>
      </c>
      <c r="F3753">
        <v>86.608674000000008</v>
      </c>
      <c r="G3753">
        <v>5.6287250000000002</v>
      </c>
    </row>
    <row r="3754" spans="1:9" x14ac:dyDescent="0.25">
      <c r="A3754">
        <v>3753</v>
      </c>
      <c r="B3754">
        <v>69.379031000000012</v>
      </c>
      <c r="C3754">
        <v>5.6043880000000001</v>
      </c>
      <c r="D3754">
        <v>74.841685000000012</v>
      </c>
      <c r="E3754">
        <v>8.7886729999999993</v>
      </c>
      <c r="F3754">
        <v>86.608674000000008</v>
      </c>
      <c r="G3754">
        <v>5.6287250000000002</v>
      </c>
    </row>
    <row r="3755" spans="1:9" x14ac:dyDescent="0.25">
      <c r="A3755">
        <v>3754</v>
      </c>
      <c r="B3755">
        <v>69.353725000000011</v>
      </c>
      <c r="C3755">
        <v>5.6287250000000002</v>
      </c>
      <c r="D3755">
        <v>74.841685000000012</v>
      </c>
      <c r="E3755">
        <v>8.7886729999999993</v>
      </c>
      <c r="F3755">
        <v>86.765870000000007</v>
      </c>
      <c r="G3755">
        <v>5.8515309999999996</v>
      </c>
    </row>
    <row r="3756" spans="1:9" x14ac:dyDescent="0.25">
      <c r="A3756">
        <v>3755</v>
      </c>
      <c r="B3756">
        <v>69.353725000000011</v>
      </c>
      <c r="C3756">
        <v>5.6287250000000002</v>
      </c>
      <c r="D3756">
        <v>74.865153000000007</v>
      </c>
      <c r="E3756">
        <v>8.7789289999999998</v>
      </c>
      <c r="H3756">
        <v>77.621990000000011</v>
      </c>
      <c r="I3756">
        <v>9.3271940000000004</v>
      </c>
    </row>
    <row r="3757" spans="1:9" x14ac:dyDescent="0.25">
      <c r="A3757">
        <v>3756</v>
      </c>
      <c r="B3757">
        <v>69.353725000000011</v>
      </c>
      <c r="C3757">
        <v>5.6287250000000002</v>
      </c>
      <c r="H3757">
        <v>77.610358000000005</v>
      </c>
      <c r="I3757">
        <v>9.3317859999999992</v>
      </c>
    </row>
    <row r="3758" spans="1:9" x14ac:dyDescent="0.25">
      <c r="A3758">
        <v>3757</v>
      </c>
      <c r="B3758">
        <v>69.353725000000011</v>
      </c>
      <c r="C3758">
        <v>5.6287250000000002</v>
      </c>
      <c r="H3758">
        <v>77.610358000000005</v>
      </c>
      <c r="I3758">
        <v>9.3317859999999992</v>
      </c>
    </row>
    <row r="3759" spans="1:9" x14ac:dyDescent="0.25">
      <c r="A3759">
        <v>3758</v>
      </c>
      <c r="B3759">
        <v>69.353725000000011</v>
      </c>
      <c r="C3759">
        <v>5.6287250000000002</v>
      </c>
      <c r="H3759">
        <v>77.610358000000005</v>
      </c>
      <c r="I3759">
        <v>9.3317859999999992</v>
      </c>
    </row>
    <row r="3760" spans="1:9" x14ac:dyDescent="0.25">
      <c r="A3760">
        <v>3759</v>
      </c>
      <c r="B3760">
        <v>69.353725000000011</v>
      </c>
      <c r="C3760">
        <v>5.6287250000000002</v>
      </c>
      <c r="H3760">
        <v>77.610358000000005</v>
      </c>
      <c r="I3760">
        <v>9.3317859999999992</v>
      </c>
    </row>
    <row r="3761" spans="1:9" x14ac:dyDescent="0.25">
      <c r="A3761">
        <v>3760</v>
      </c>
      <c r="B3761">
        <v>69.353725000000011</v>
      </c>
      <c r="C3761">
        <v>5.6287250000000002</v>
      </c>
      <c r="H3761">
        <v>77.610358000000005</v>
      </c>
      <c r="I3761">
        <v>9.3317859999999992</v>
      </c>
    </row>
    <row r="3762" spans="1:9" x14ac:dyDescent="0.25">
      <c r="A3762">
        <v>3761</v>
      </c>
      <c r="B3762">
        <v>69.353725000000011</v>
      </c>
      <c r="C3762">
        <v>5.6287250000000002</v>
      </c>
      <c r="H3762">
        <v>77.610358000000005</v>
      </c>
      <c r="I3762">
        <v>9.3317859999999992</v>
      </c>
    </row>
    <row r="3763" spans="1:9" x14ac:dyDescent="0.25">
      <c r="A3763">
        <v>3762</v>
      </c>
      <c r="B3763">
        <v>69.353725000000011</v>
      </c>
      <c r="C3763">
        <v>5.6287250000000002</v>
      </c>
      <c r="H3763">
        <v>77.610358000000005</v>
      </c>
      <c r="I3763">
        <v>9.3317859999999992</v>
      </c>
    </row>
    <row r="3764" spans="1:9" x14ac:dyDescent="0.25">
      <c r="A3764">
        <v>3763</v>
      </c>
      <c r="B3764">
        <v>69.353725000000011</v>
      </c>
      <c r="C3764">
        <v>5.6287250000000002</v>
      </c>
      <c r="H3764">
        <v>77.610358000000005</v>
      </c>
      <c r="I3764">
        <v>9.3317859999999992</v>
      </c>
    </row>
    <row r="3765" spans="1:9" x14ac:dyDescent="0.25">
      <c r="A3765">
        <v>3764</v>
      </c>
      <c r="B3765">
        <v>69.353725000000011</v>
      </c>
      <c r="C3765">
        <v>5.6287250000000002</v>
      </c>
      <c r="H3765">
        <v>77.610358000000005</v>
      </c>
      <c r="I3765">
        <v>9.3317859999999992</v>
      </c>
    </row>
    <row r="3766" spans="1:9" x14ac:dyDescent="0.25">
      <c r="A3766">
        <v>3765</v>
      </c>
      <c r="B3766">
        <v>69.353725000000011</v>
      </c>
      <c r="C3766">
        <v>5.6287250000000002</v>
      </c>
      <c r="H3766">
        <v>77.610358000000005</v>
      </c>
      <c r="I3766">
        <v>9.3317859999999992</v>
      </c>
    </row>
    <row r="3767" spans="1:9" x14ac:dyDescent="0.25">
      <c r="A3767">
        <v>3766</v>
      </c>
      <c r="B3767">
        <v>69.353725000000011</v>
      </c>
      <c r="C3767">
        <v>5.6287250000000002</v>
      </c>
      <c r="H3767">
        <v>77.610358000000005</v>
      </c>
      <c r="I3767">
        <v>9.3317859999999992</v>
      </c>
    </row>
    <row r="3768" spans="1:9" x14ac:dyDescent="0.25">
      <c r="A3768">
        <v>3767</v>
      </c>
      <c r="B3768">
        <v>69.353725000000011</v>
      </c>
      <c r="C3768">
        <v>5.6287250000000002</v>
      </c>
      <c r="H3768">
        <v>77.610358000000005</v>
      </c>
      <c r="I3768">
        <v>9.3317859999999992</v>
      </c>
    </row>
    <row r="3769" spans="1:9" x14ac:dyDescent="0.25">
      <c r="A3769">
        <v>3768</v>
      </c>
      <c r="B3769">
        <v>69.353725000000011</v>
      </c>
      <c r="C3769">
        <v>5.6287250000000002</v>
      </c>
      <c r="H3769">
        <v>77.610358000000005</v>
      </c>
      <c r="I3769">
        <v>9.3317859999999992</v>
      </c>
    </row>
    <row r="3770" spans="1:9" x14ac:dyDescent="0.25">
      <c r="A3770">
        <v>3769</v>
      </c>
      <c r="B3770">
        <v>69.353725000000011</v>
      </c>
      <c r="C3770">
        <v>5.6287250000000002</v>
      </c>
      <c r="H3770">
        <v>77.610358000000005</v>
      </c>
      <c r="I3770">
        <v>9.3317859999999992</v>
      </c>
    </row>
    <row r="3771" spans="1:9" x14ac:dyDescent="0.25">
      <c r="A3771">
        <v>3770</v>
      </c>
      <c r="B3771">
        <v>69.379031000000012</v>
      </c>
      <c r="C3771">
        <v>5.6043880000000001</v>
      </c>
      <c r="D3771">
        <v>58.767509000000011</v>
      </c>
      <c r="E3771">
        <v>7.3826559999999999</v>
      </c>
      <c r="F3771">
        <v>71.730868000000001</v>
      </c>
      <c r="G3771">
        <v>4.1303570000000001</v>
      </c>
      <c r="H3771">
        <v>76.777870000000007</v>
      </c>
      <c r="I3771">
        <v>8.226839</v>
      </c>
    </row>
    <row r="3772" spans="1:9" x14ac:dyDescent="0.25">
      <c r="A3772">
        <v>3771</v>
      </c>
      <c r="B3772">
        <v>69.397654000000003</v>
      </c>
      <c r="C3772">
        <v>5.6050000000000004</v>
      </c>
      <c r="D3772">
        <v>58.75426800000001</v>
      </c>
      <c r="E3772">
        <v>7.3792549999999997</v>
      </c>
      <c r="F3772">
        <v>71.726888000000002</v>
      </c>
      <c r="G3772">
        <v>4.0487250000000001</v>
      </c>
      <c r="H3772">
        <v>77.621990000000011</v>
      </c>
      <c r="I3772">
        <v>9.3271940000000004</v>
      </c>
    </row>
    <row r="3773" spans="1:9" x14ac:dyDescent="0.25">
      <c r="A3773">
        <v>3772</v>
      </c>
      <c r="D3773">
        <v>58.75426800000001</v>
      </c>
      <c r="E3773">
        <v>7.3792549999999997</v>
      </c>
      <c r="F3773">
        <v>71.726888000000002</v>
      </c>
      <c r="G3773">
        <v>4.0487250000000001</v>
      </c>
      <c r="H3773">
        <v>77.621990000000011</v>
      </c>
      <c r="I3773">
        <v>9.3271940000000004</v>
      </c>
    </row>
    <row r="3774" spans="1:9" x14ac:dyDescent="0.25">
      <c r="A3774">
        <v>3773</v>
      </c>
      <c r="D3774">
        <v>58.75426800000001</v>
      </c>
      <c r="E3774">
        <v>7.3792549999999997</v>
      </c>
      <c r="F3774">
        <v>71.726888000000002</v>
      </c>
      <c r="G3774">
        <v>4.0487250000000001</v>
      </c>
    </row>
    <row r="3775" spans="1:9" x14ac:dyDescent="0.25">
      <c r="A3775">
        <v>3774</v>
      </c>
      <c r="D3775">
        <v>58.75426800000001</v>
      </c>
      <c r="E3775">
        <v>7.3792549999999997</v>
      </c>
      <c r="F3775">
        <v>71.726888000000002</v>
      </c>
      <c r="G3775">
        <v>4.0487250000000001</v>
      </c>
    </row>
    <row r="3776" spans="1:9" x14ac:dyDescent="0.25">
      <c r="A3776">
        <v>3775</v>
      </c>
      <c r="D3776">
        <v>58.75426800000001</v>
      </c>
      <c r="E3776">
        <v>7.3792549999999997</v>
      </c>
      <c r="F3776">
        <v>71.726888000000002</v>
      </c>
      <c r="G3776">
        <v>4.0487250000000001</v>
      </c>
    </row>
    <row r="3777" spans="1:9" x14ac:dyDescent="0.25">
      <c r="A3777">
        <v>3776</v>
      </c>
      <c r="D3777">
        <v>58.75426800000001</v>
      </c>
      <c r="E3777">
        <v>7.3792549999999997</v>
      </c>
      <c r="F3777">
        <v>71.726888000000002</v>
      </c>
      <c r="G3777">
        <v>4.0487250000000001</v>
      </c>
    </row>
    <row r="3778" spans="1:9" x14ac:dyDescent="0.25">
      <c r="A3778">
        <v>3777</v>
      </c>
      <c r="D3778">
        <v>58.75426800000001</v>
      </c>
      <c r="E3778">
        <v>7.3792549999999997</v>
      </c>
      <c r="F3778">
        <v>71.726888000000002</v>
      </c>
      <c r="G3778">
        <v>4.0487250000000001</v>
      </c>
    </row>
    <row r="3779" spans="1:9" x14ac:dyDescent="0.25">
      <c r="A3779">
        <v>3778</v>
      </c>
      <c r="D3779">
        <v>58.75426800000001</v>
      </c>
      <c r="E3779">
        <v>7.3792549999999997</v>
      </c>
      <c r="F3779">
        <v>71.726888000000002</v>
      </c>
      <c r="G3779">
        <v>4.0487250000000001</v>
      </c>
    </row>
    <row r="3780" spans="1:9" x14ac:dyDescent="0.25">
      <c r="A3780">
        <v>3779</v>
      </c>
      <c r="D3780">
        <v>58.75426800000001</v>
      </c>
      <c r="E3780">
        <v>7.3792549999999997</v>
      </c>
      <c r="F3780">
        <v>71.726888000000002</v>
      </c>
      <c r="G3780">
        <v>4.0487250000000001</v>
      </c>
    </row>
    <row r="3781" spans="1:9" x14ac:dyDescent="0.25">
      <c r="A3781">
        <v>3780</v>
      </c>
      <c r="D3781">
        <v>58.75426800000001</v>
      </c>
      <c r="E3781">
        <v>7.3792549999999997</v>
      </c>
      <c r="F3781">
        <v>71.726888000000002</v>
      </c>
      <c r="G3781">
        <v>4.0487250000000001</v>
      </c>
    </row>
    <row r="3782" spans="1:9" x14ac:dyDescent="0.25">
      <c r="A3782">
        <v>3781</v>
      </c>
      <c r="D3782">
        <v>58.75426800000001</v>
      </c>
      <c r="E3782">
        <v>7.3792549999999997</v>
      </c>
      <c r="F3782">
        <v>71.726888000000002</v>
      </c>
      <c r="G3782">
        <v>4.0487250000000001</v>
      </c>
    </row>
    <row r="3783" spans="1:9" x14ac:dyDescent="0.25">
      <c r="A3783">
        <v>3782</v>
      </c>
      <c r="D3783">
        <v>58.75426800000001</v>
      </c>
      <c r="E3783">
        <v>7.3792549999999997</v>
      </c>
      <c r="F3783">
        <v>71.726888000000002</v>
      </c>
      <c r="G3783">
        <v>4.0487250000000001</v>
      </c>
    </row>
    <row r="3784" spans="1:9" x14ac:dyDescent="0.25">
      <c r="A3784">
        <v>3783</v>
      </c>
      <c r="D3784">
        <v>58.75426800000001</v>
      </c>
      <c r="E3784">
        <v>7.3792549999999997</v>
      </c>
      <c r="F3784">
        <v>71.726888000000002</v>
      </c>
      <c r="G3784">
        <v>4.0487250000000001</v>
      </c>
    </row>
    <row r="3785" spans="1:9" x14ac:dyDescent="0.25">
      <c r="A3785">
        <v>3784</v>
      </c>
      <c r="B3785">
        <v>50.984634000000007</v>
      </c>
      <c r="C3785">
        <v>4.3159260000000002</v>
      </c>
      <c r="D3785">
        <v>58.75426800000001</v>
      </c>
      <c r="E3785">
        <v>7.3792549999999997</v>
      </c>
      <c r="F3785">
        <v>71.726888000000002</v>
      </c>
      <c r="G3785">
        <v>4.0487250000000001</v>
      </c>
    </row>
    <row r="3786" spans="1:9" x14ac:dyDescent="0.25">
      <c r="A3786">
        <v>3785</v>
      </c>
      <c r="B3786">
        <v>50.965675000000012</v>
      </c>
      <c r="C3786">
        <v>4.2879500000000004</v>
      </c>
      <c r="D3786">
        <v>58.75426800000001</v>
      </c>
      <c r="E3786">
        <v>7.3792549999999997</v>
      </c>
      <c r="F3786">
        <v>71.726888000000002</v>
      </c>
      <c r="G3786">
        <v>4.0487250000000001</v>
      </c>
    </row>
    <row r="3787" spans="1:9" x14ac:dyDescent="0.25">
      <c r="A3787">
        <v>3786</v>
      </c>
      <c r="B3787">
        <v>50.965675000000012</v>
      </c>
      <c r="C3787">
        <v>4.2879500000000004</v>
      </c>
      <c r="D3787">
        <v>58.75426800000001</v>
      </c>
      <c r="E3787">
        <v>7.3792549999999997</v>
      </c>
      <c r="F3787">
        <v>71.726888000000002</v>
      </c>
      <c r="G3787">
        <v>4.0487250000000001</v>
      </c>
    </row>
    <row r="3788" spans="1:9" x14ac:dyDescent="0.25">
      <c r="A3788">
        <v>3787</v>
      </c>
      <c r="B3788">
        <v>50.965675000000012</v>
      </c>
      <c r="C3788">
        <v>4.2879500000000004</v>
      </c>
      <c r="D3788">
        <v>58.767509000000011</v>
      </c>
      <c r="E3788">
        <v>7.3826559999999999</v>
      </c>
      <c r="F3788">
        <v>71.726888000000002</v>
      </c>
      <c r="G3788">
        <v>4.0487250000000001</v>
      </c>
    </row>
    <row r="3789" spans="1:9" x14ac:dyDescent="0.25">
      <c r="A3789">
        <v>3788</v>
      </c>
      <c r="B3789">
        <v>50.965675000000012</v>
      </c>
      <c r="C3789">
        <v>4.2879500000000004</v>
      </c>
      <c r="F3789">
        <v>71.730868000000001</v>
      </c>
      <c r="G3789">
        <v>4.1303570000000001</v>
      </c>
      <c r="H3789">
        <v>62.87786400000001</v>
      </c>
      <c r="I3789">
        <v>6.8694470000000001</v>
      </c>
    </row>
    <row r="3790" spans="1:9" x14ac:dyDescent="0.25">
      <c r="A3790">
        <v>3789</v>
      </c>
      <c r="B3790">
        <v>50.965675000000012</v>
      </c>
      <c r="C3790">
        <v>4.2879500000000004</v>
      </c>
      <c r="F3790">
        <v>71.730868000000001</v>
      </c>
      <c r="G3790">
        <v>4.1303570000000001</v>
      </c>
      <c r="H3790">
        <v>62.798370000000013</v>
      </c>
      <c r="I3790">
        <v>6.9803730000000002</v>
      </c>
    </row>
    <row r="3791" spans="1:9" x14ac:dyDescent="0.25">
      <c r="A3791">
        <v>3790</v>
      </c>
      <c r="B3791">
        <v>50.965675000000012</v>
      </c>
      <c r="C3791">
        <v>4.2879500000000004</v>
      </c>
      <c r="H3791">
        <v>62.798370000000013</v>
      </c>
      <c r="I3791">
        <v>6.9803730000000002</v>
      </c>
    </row>
    <row r="3792" spans="1:9" x14ac:dyDescent="0.25">
      <c r="A3792">
        <v>3791</v>
      </c>
      <c r="B3792">
        <v>50.965675000000012</v>
      </c>
      <c r="C3792">
        <v>4.2879500000000004</v>
      </c>
      <c r="H3792">
        <v>62.798370000000013</v>
      </c>
      <c r="I3792">
        <v>6.9803730000000002</v>
      </c>
    </row>
    <row r="3793" spans="1:9" x14ac:dyDescent="0.25">
      <c r="A3793">
        <v>3792</v>
      </c>
      <c r="B3793">
        <v>50.965675000000012</v>
      </c>
      <c r="C3793">
        <v>4.2879500000000004</v>
      </c>
      <c r="H3793">
        <v>62.798370000000013</v>
      </c>
      <c r="I3793">
        <v>6.9803730000000002</v>
      </c>
    </row>
    <row r="3794" spans="1:9" x14ac:dyDescent="0.25">
      <c r="A3794">
        <v>3793</v>
      </c>
      <c r="B3794">
        <v>50.965675000000012</v>
      </c>
      <c r="C3794">
        <v>4.2879500000000004</v>
      </c>
      <c r="H3794">
        <v>62.798370000000013</v>
      </c>
      <c r="I3794">
        <v>6.9803730000000002</v>
      </c>
    </row>
    <row r="3795" spans="1:9" x14ac:dyDescent="0.25">
      <c r="A3795">
        <v>3794</v>
      </c>
      <c r="B3795">
        <v>50.965675000000012</v>
      </c>
      <c r="C3795">
        <v>4.2879500000000004</v>
      </c>
      <c r="H3795">
        <v>62.798370000000013</v>
      </c>
      <c r="I3795">
        <v>6.9803730000000002</v>
      </c>
    </row>
    <row r="3796" spans="1:9" x14ac:dyDescent="0.25">
      <c r="A3796">
        <v>3795</v>
      </c>
      <c r="B3796">
        <v>50.965675000000012</v>
      </c>
      <c r="C3796">
        <v>4.2879500000000004</v>
      </c>
      <c r="H3796">
        <v>62.798370000000013</v>
      </c>
      <c r="I3796">
        <v>6.9803730000000002</v>
      </c>
    </row>
    <row r="3797" spans="1:9" x14ac:dyDescent="0.25">
      <c r="A3797">
        <v>3796</v>
      </c>
      <c r="B3797">
        <v>50.965675000000012</v>
      </c>
      <c r="C3797">
        <v>4.2879500000000004</v>
      </c>
      <c r="H3797">
        <v>62.798370000000013</v>
      </c>
      <c r="I3797">
        <v>6.9803730000000002</v>
      </c>
    </row>
    <row r="3798" spans="1:9" x14ac:dyDescent="0.25">
      <c r="A3798">
        <v>3797</v>
      </c>
      <c r="B3798">
        <v>50.965675000000012</v>
      </c>
      <c r="C3798">
        <v>4.2879500000000004</v>
      </c>
      <c r="H3798">
        <v>62.798370000000013</v>
      </c>
      <c r="I3798">
        <v>6.9803730000000002</v>
      </c>
    </row>
    <row r="3799" spans="1:9" x14ac:dyDescent="0.25">
      <c r="A3799">
        <v>3798</v>
      </c>
      <c r="B3799">
        <v>50.965675000000012</v>
      </c>
      <c r="C3799">
        <v>4.2879500000000004</v>
      </c>
      <c r="H3799">
        <v>62.798370000000013</v>
      </c>
      <c r="I3799">
        <v>6.9803730000000002</v>
      </c>
    </row>
    <row r="3800" spans="1:9" x14ac:dyDescent="0.25">
      <c r="A3800">
        <v>3799</v>
      </c>
      <c r="B3800">
        <v>50.965675000000012</v>
      </c>
      <c r="C3800">
        <v>4.2879500000000004</v>
      </c>
      <c r="H3800">
        <v>62.798370000000013</v>
      </c>
      <c r="I3800">
        <v>6.9803730000000002</v>
      </c>
    </row>
    <row r="3801" spans="1:9" x14ac:dyDescent="0.25">
      <c r="A3801">
        <v>3800</v>
      </c>
      <c r="B3801">
        <v>50.965675000000012</v>
      </c>
      <c r="C3801">
        <v>4.2879500000000004</v>
      </c>
      <c r="D3801">
        <v>41.239757000000012</v>
      </c>
      <c r="E3801">
        <v>7.2388589999999997</v>
      </c>
      <c r="H3801">
        <v>62.798370000000013</v>
      </c>
      <c r="I3801">
        <v>6.9803730000000002</v>
      </c>
    </row>
    <row r="3802" spans="1:9" x14ac:dyDescent="0.25">
      <c r="A3802">
        <v>3801</v>
      </c>
      <c r="B3802">
        <v>50.984634000000007</v>
      </c>
      <c r="C3802">
        <v>4.3159260000000002</v>
      </c>
      <c r="D3802">
        <v>41.27989500000001</v>
      </c>
      <c r="E3802">
        <v>7.1798140000000004</v>
      </c>
      <c r="H3802">
        <v>62.798370000000013</v>
      </c>
      <c r="I3802">
        <v>6.9803730000000002</v>
      </c>
    </row>
    <row r="3803" spans="1:9" x14ac:dyDescent="0.25">
      <c r="A3803">
        <v>3802</v>
      </c>
      <c r="B3803">
        <v>50.984634000000007</v>
      </c>
      <c r="C3803">
        <v>4.3159260000000002</v>
      </c>
      <c r="D3803">
        <v>41.27989500000001</v>
      </c>
      <c r="E3803">
        <v>7.1798140000000004</v>
      </c>
      <c r="H3803">
        <v>62.798370000000013</v>
      </c>
      <c r="I3803">
        <v>6.9803730000000002</v>
      </c>
    </row>
    <row r="3804" spans="1:9" x14ac:dyDescent="0.25">
      <c r="A3804">
        <v>3803</v>
      </c>
      <c r="D3804">
        <v>41.27989500000001</v>
      </c>
      <c r="E3804">
        <v>7.1798140000000004</v>
      </c>
      <c r="H3804">
        <v>62.798370000000013</v>
      </c>
      <c r="I3804">
        <v>6.9803730000000002</v>
      </c>
    </row>
    <row r="3805" spans="1:9" x14ac:dyDescent="0.25">
      <c r="A3805">
        <v>3804</v>
      </c>
      <c r="D3805">
        <v>41.27989500000001</v>
      </c>
      <c r="E3805">
        <v>7.1798140000000004</v>
      </c>
      <c r="F3805">
        <v>53.459327000000009</v>
      </c>
      <c r="G3805">
        <v>3.5528369999999998</v>
      </c>
      <c r="H3805">
        <v>62.87786400000001</v>
      </c>
      <c r="I3805">
        <v>6.8694470000000001</v>
      </c>
    </row>
    <row r="3806" spans="1:9" x14ac:dyDescent="0.25">
      <c r="A3806">
        <v>3805</v>
      </c>
      <c r="D3806">
        <v>41.27989500000001</v>
      </c>
      <c r="E3806">
        <v>7.1798140000000004</v>
      </c>
      <c r="F3806">
        <v>53.462058000000013</v>
      </c>
      <c r="G3806">
        <v>3.4403139999999999</v>
      </c>
      <c r="H3806">
        <v>62.87786400000001</v>
      </c>
      <c r="I3806">
        <v>6.8694470000000001</v>
      </c>
    </row>
    <row r="3807" spans="1:9" x14ac:dyDescent="0.25">
      <c r="A3807">
        <v>3806</v>
      </c>
      <c r="D3807">
        <v>41.27989500000001</v>
      </c>
      <c r="E3807">
        <v>7.1798140000000004</v>
      </c>
      <c r="F3807">
        <v>53.462058000000013</v>
      </c>
      <c r="G3807">
        <v>3.4403139999999999</v>
      </c>
    </row>
    <row r="3808" spans="1:9" x14ac:dyDescent="0.25">
      <c r="A3808">
        <v>3807</v>
      </c>
      <c r="D3808">
        <v>41.27989500000001</v>
      </c>
      <c r="E3808">
        <v>7.1798140000000004</v>
      </c>
      <c r="F3808">
        <v>53.462058000000013</v>
      </c>
      <c r="G3808">
        <v>3.4403139999999999</v>
      </c>
    </row>
    <row r="3809" spans="1:9" x14ac:dyDescent="0.25">
      <c r="A3809">
        <v>3808</v>
      </c>
      <c r="D3809">
        <v>41.27989500000001</v>
      </c>
      <c r="E3809">
        <v>7.1798140000000004</v>
      </c>
      <c r="F3809">
        <v>53.462058000000013</v>
      </c>
      <c r="G3809">
        <v>3.4403139999999999</v>
      </c>
    </row>
    <row r="3810" spans="1:9" x14ac:dyDescent="0.25">
      <c r="A3810">
        <v>3809</v>
      </c>
      <c r="D3810">
        <v>41.27989500000001</v>
      </c>
      <c r="E3810">
        <v>7.1798140000000004</v>
      </c>
      <c r="F3810">
        <v>53.462058000000013</v>
      </c>
      <c r="G3810">
        <v>3.4403139999999999</v>
      </c>
    </row>
    <row r="3811" spans="1:9" x14ac:dyDescent="0.25">
      <c r="A3811">
        <v>3810</v>
      </c>
      <c r="D3811">
        <v>41.27989500000001</v>
      </c>
      <c r="E3811">
        <v>7.1798140000000004</v>
      </c>
      <c r="F3811">
        <v>53.462058000000013</v>
      </c>
      <c r="G3811">
        <v>3.4403139999999999</v>
      </c>
    </row>
    <row r="3812" spans="1:9" x14ac:dyDescent="0.25">
      <c r="A3812">
        <v>3811</v>
      </c>
      <c r="D3812">
        <v>41.27989500000001</v>
      </c>
      <c r="E3812">
        <v>7.1798140000000004</v>
      </c>
      <c r="F3812">
        <v>53.462058000000013</v>
      </c>
      <c r="G3812">
        <v>3.4403139999999999</v>
      </c>
    </row>
    <row r="3813" spans="1:9" x14ac:dyDescent="0.25">
      <c r="A3813">
        <v>3812</v>
      </c>
      <c r="D3813">
        <v>41.27989500000001</v>
      </c>
      <c r="E3813">
        <v>7.1798140000000004</v>
      </c>
      <c r="F3813">
        <v>53.462058000000013</v>
      </c>
      <c r="G3813">
        <v>3.4403139999999999</v>
      </c>
    </row>
    <row r="3814" spans="1:9" x14ac:dyDescent="0.25">
      <c r="A3814">
        <v>3813</v>
      </c>
      <c r="D3814">
        <v>41.27989500000001</v>
      </c>
      <c r="E3814">
        <v>7.1798140000000004</v>
      </c>
      <c r="F3814">
        <v>53.462058000000013</v>
      </c>
      <c r="G3814">
        <v>3.4403139999999999</v>
      </c>
    </row>
    <row r="3815" spans="1:9" x14ac:dyDescent="0.25">
      <c r="A3815">
        <v>3814</v>
      </c>
      <c r="D3815">
        <v>41.27989500000001</v>
      </c>
      <c r="E3815">
        <v>7.1798140000000004</v>
      </c>
      <c r="F3815">
        <v>53.462058000000013</v>
      </c>
      <c r="G3815">
        <v>3.4403139999999999</v>
      </c>
    </row>
    <row r="3816" spans="1:9" x14ac:dyDescent="0.25">
      <c r="A3816">
        <v>3815</v>
      </c>
      <c r="D3816">
        <v>41.27989500000001</v>
      </c>
      <c r="E3816">
        <v>7.1798140000000004</v>
      </c>
      <c r="F3816">
        <v>53.462058000000013</v>
      </c>
      <c r="G3816">
        <v>3.4403139999999999</v>
      </c>
    </row>
    <row r="3817" spans="1:9" x14ac:dyDescent="0.25">
      <c r="A3817">
        <v>3816</v>
      </c>
      <c r="D3817">
        <v>41.27989500000001</v>
      </c>
      <c r="E3817">
        <v>7.1798140000000004</v>
      </c>
      <c r="F3817">
        <v>53.462058000000013</v>
      </c>
      <c r="G3817">
        <v>3.4403139999999999</v>
      </c>
    </row>
    <row r="3818" spans="1:9" x14ac:dyDescent="0.25">
      <c r="A3818">
        <v>3817</v>
      </c>
      <c r="D3818">
        <v>41.239757000000012</v>
      </c>
      <c r="E3818">
        <v>7.2388589999999997</v>
      </c>
      <c r="F3818">
        <v>53.462058000000013</v>
      </c>
      <c r="G3818">
        <v>3.4403139999999999</v>
      </c>
    </row>
    <row r="3819" spans="1:9" x14ac:dyDescent="0.25">
      <c r="A3819">
        <v>3818</v>
      </c>
      <c r="B3819">
        <v>31.264682000000008</v>
      </c>
      <c r="C3819">
        <v>5.4278680000000001</v>
      </c>
      <c r="D3819">
        <v>41.239757000000012</v>
      </c>
      <c r="E3819">
        <v>7.2388589999999997</v>
      </c>
      <c r="F3819">
        <v>53.462058000000013</v>
      </c>
      <c r="G3819">
        <v>3.4403139999999999</v>
      </c>
    </row>
    <row r="3820" spans="1:9" x14ac:dyDescent="0.25">
      <c r="A3820">
        <v>3819</v>
      </c>
      <c r="B3820">
        <v>31.244588000000007</v>
      </c>
      <c r="C3820">
        <v>5.3848479999999999</v>
      </c>
      <c r="F3820">
        <v>53.462058000000013</v>
      </c>
      <c r="G3820">
        <v>3.4403139999999999</v>
      </c>
      <c r="H3820">
        <v>43.867111000000008</v>
      </c>
      <c r="I3820">
        <v>8.0514589999999995</v>
      </c>
    </row>
    <row r="3821" spans="1:9" x14ac:dyDescent="0.25">
      <c r="A3821">
        <v>3820</v>
      </c>
      <c r="B3821">
        <v>31.244588000000007</v>
      </c>
      <c r="C3821">
        <v>5.3848479999999999</v>
      </c>
      <c r="F3821">
        <v>53.459327000000009</v>
      </c>
      <c r="G3821">
        <v>3.5528369999999998</v>
      </c>
      <c r="H3821">
        <v>43.726299000000012</v>
      </c>
      <c r="I3821">
        <v>8.1770180000000003</v>
      </c>
    </row>
    <row r="3822" spans="1:9" x14ac:dyDescent="0.25">
      <c r="A3822">
        <v>3821</v>
      </c>
      <c r="B3822">
        <v>31.244588000000007</v>
      </c>
      <c r="C3822">
        <v>5.3848479999999999</v>
      </c>
      <c r="F3822">
        <v>53.459327000000009</v>
      </c>
      <c r="G3822">
        <v>3.5528369999999998</v>
      </c>
      <c r="H3822">
        <v>43.726299000000012</v>
      </c>
      <c r="I3822">
        <v>8.1770180000000003</v>
      </c>
    </row>
    <row r="3823" spans="1:9" x14ac:dyDescent="0.25">
      <c r="A3823">
        <v>3822</v>
      </c>
      <c r="B3823">
        <v>31.244588000000007</v>
      </c>
      <c r="C3823">
        <v>5.3848479999999999</v>
      </c>
      <c r="H3823">
        <v>43.726299000000012</v>
      </c>
      <c r="I3823">
        <v>8.1770180000000003</v>
      </c>
    </row>
    <row r="3824" spans="1:9" x14ac:dyDescent="0.25">
      <c r="A3824">
        <v>3823</v>
      </c>
      <c r="B3824">
        <v>31.244588000000007</v>
      </c>
      <c r="C3824">
        <v>5.3848479999999999</v>
      </c>
      <c r="H3824">
        <v>43.726299000000012</v>
      </c>
      <c r="I3824">
        <v>8.1770180000000003</v>
      </c>
    </row>
    <row r="3825" spans="1:9" x14ac:dyDescent="0.25">
      <c r="A3825">
        <v>3824</v>
      </c>
      <c r="B3825">
        <v>31.244588000000007</v>
      </c>
      <c r="C3825">
        <v>5.3848479999999999</v>
      </c>
      <c r="H3825">
        <v>43.726299000000012</v>
      </c>
      <c r="I3825">
        <v>8.1770180000000003</v>
      </c>
    </row>
    <row r="3826" spans="1:9" x14ac:dyDescent="0.25">
      <c r="A3826">
        <v>3825</v>
      </c>
      <c r="B3826">
        <v>31.244588000000007</v>
      </c>
      <c r="C3826">
        <v>5.3848479999999999</v>
      </c>
      <c r="H3826">
        <v>43.726299000000012</v>
      </c>
      <c r="I3826">
        <v>8.1770180000000003</v>
      </c>
    </row>
    <row r="3827" spans="1:9" x14ac:dyDescent="0.25">
      <c r="A3827">
        <v>3826</v>
      </c>
      <c r="B3827">
        <v>31.244588000000007</v>
      </c>
      <c r="C3827">
        <v>5.3848479999999999</v>
      </c>
      <c r="H3827">
        <v>43.726299000000012</v>
      </c>
      <c r="I3827">
        <v>8.1770180000000003</v>
      </c>
    </row>
    <row r="3828" spans="1:9" x14ac:dyDescent="0.25">
      <c r="A3828">
        <v>3827</v>
      </c>
      <c r="B3828">
        <v>31.244588000000007</v>
      </c>
      <c r="C3828">
        <v>5.3848479999999999</v>
      </c>
      <c r="H3828">
        <v>43.726299000000012</v>
      </c>
      <c r="I3828">
        <v>8.1770180000000003</v>
      </c>
    </row>
    <row r="3829" spans="1:9" x14ac:dyDescent="0.25">
      <c r="A3829">
        <v>3828</v>
      </c>
      <c r="B3829">
        <v>31.244588000000007</v>
      </c>
      <c r="C3829">
        <v>5.3848479999999999</v>
      </c>
      <c r="H3829">
        <v>43.726299000000012</v>
      </c>
      <c r="I3829">
        <v>8.1770180000000003</v>
      </c>
    </row>
    <row r="3830" spans="1:9" x14ac:dyDescent="0.25">
      <c r="A3830">
        <v>3829</v>
      </c>
      <c r="B3830">
        <v>31.244588000000007</v>
      </c>
      <c r="C3830">
        <v>5.3848479999999999</v>
      </c>
      <c r="H3830">
        <v>43.726299000000012</v>
      </c>
      <c r="I3830">
        <v>8.1770180000000003</v>
      </c>
    </row>
    <row r="3831" spans="1:9" x14ac:dyDescent="0.25">
      <c r="A3831">
        <v>3830</v>
      </c>
      <c r="B3831">
        <v>31.244588000000007</v>
      </c>
      <c r="C3831">
        <v>5.3848479999999999</v>
      </c>
      <c r="H3831">
        <v>43.726299000000012</v>
      </c>
      <c r="I3831">
        <v>8.1770180000000003</v>
      </c>
    </row>
    <row r="3832" spans="1:9" x14ac:dyDescent="0.25">
      <c r="A3832">
        <v>3831</v>
      </c>
      <c r="B3832">
        <v>31.244588000000007</v>
      </c>
      <c r="C3832">
        <v>5.3848479999999999</v>
      </c>
      <c r="H3832">
        <v>43.726299000000012</v>
      </c>
      <c r="I3832">
        <v>8.1770180000000003</v>
      </c>
    </row>
    <row r="3833" spans="1:9" x14ac:dyDescent="0.25">
      <c r="A3833">
        <v>3832</v>
      </c>
      <c r="B3833">
        <v>31.244588000000007</v>
      </c>
      <c r="C3833">
        <v>5.3848479999999999</v>
      </c>
      <c r="H3833">
        <v>43.726299000000012</v>
      </c>
      <c r="I3833">
        <v>8.1770180000000003</v>
      </c>
    </row>
    <row r="3834" spans="1:9" x14ac:dyDescent="0.25">
      <c r="A3834">
        <v>3833</v>
      </c>
      <c r="B3834">
        <v>31.244588000000007</v>
      </c>
      <c r="C3834">
        <v>5.3848479999999999</v>
      </c>
      <c r="H3834">
        <v>43.726299000000012</v>
      </c>
      <c r="I3834">
        <v>8.1770180000000003</v>
      </c>
    </row>
    <row r="3835" spans="1:9" x14ac:dyDescent="0.25">
      <c r="A3835">
        <v>3834</v>
      </c>
      <c r="B3835">
        <v>31.244588000000007</v>
      </c>
      <c r="C3835">
        <v>5.3848479999999999</v>
      </c>
      <c r="D3835">
        <v>22.905277000000012</v>
      </c>
      <c r="E3835">
        <v>7.7938499999999999</v>
      </c>
      <c r="H3835">
        <v>43.726299000000012</v>
      </c>
      <c r="I3835">
        <v>8.1770180000000003</v>
      </c>
    </row>
    <row r="3836" spans="1:9" x14ac:dyDescent="0.25">
      <c r="A3836">
        <v>3835</v>
      </c>
      <c r="B3836">
        <v>31.244588000000007</v>
      </c>
      <c r="C3836">
        <v>5.3848479999999999</v>
      </c>
      <c r="D3836">
        <v>22.906770000000009</v>
      </c>
      <c r="E3836">
        <v>7.7282630000000001</v>
      </c>
      <c r="H3836">
        <v>43.726299000000012</v>
      </c>
      <c r="I3836">
        <v>8.1770180000000003</v>
      </c>
    </row>
    <row r="3837" spans="1:9" x14ac:dyDescent="0.25">
      <c r="A3837">
        <v>3836</v>
      </c>
      <c r="B3837">
        <v>31.264682000000008</v>
      </c>
      <c r="C3837">
        <v>5.4278680000000001</v>
      </c>
      <c r="D3837">
        <v>22.906770000000009</v>
      </c>
      <c r="E3837">
        <v>7.7282630000000001</v>
      </c>
      <c r="H3837">
        <v>43.726299000000012</v>
      </c>
      <c r="I3837">
        <v>8.1770180000000003</v>
      </c>
    </row>
    <row r="3838" spans="1:9" x14ac:dyDescent="0.25">
      <c r="A3838">
        <v>3837</v>
      </c>
      <c r="D3838">
        <v>22.906770000000009</v>
      </c>
      <c r="E3838">
        <v>7.7282630000000001</v>
      </c>
      <c r="F3838">
        <v>34.709733000000014</v>
      </c>
      <c r="G3838">
        <v>3.4536579999999999</v>
      </c>
      <c r="H3838">
        <v>43.867111000000008</v>
      </c>
      <c r="I3838">
        <v>8.0514589999999995</v>
      </c>
    </row>
    <row r="3839" spans="1:9" x14ac:dyDescent="0.25">
      <c r="A3839">
        <v>3838</v>
      </c>
      <c r="D3839">
        <v>22.906770000000009</v>
      </c>
      <c r="E3839">
        <v>7.7282630000000001</v>
      </c>
      <c r="F3839">
        <v>34.689538000000013</v>
      </c>
      <c r="G3839">
        <v>3.2907459999999999</v>
      </c>
      <c r="H3839">
        <v>43.867111000000008</v>
      </c>
      <c r="I3839">
        <v>8.0514589999999995</v>
      </c>
    </row>
    <row r="3840" spans="1:9" x14ac:dyDescent="0.25">
      <c r="A3840">
        <v>3839</v>
      </c>
      <c r="D3840">
        <v>22.906770000000009</v>
      </c>
      <c r="E3840">
        <v>7.7282630000000001</v>
      </c>
      <c r="F3840">
        <v>34.689538000000013</v>
      </c>
      <c r="G3840">
        <v>3.2907459999999999</v>
      </c>
      <c r="H3840">
        <v>43.867111000000008</v>
      </c>
      <c r="I3840">
        <v>8.0514589999999995</v>
      </c>
    </row>
    <row r="3841" spans="1:11" x14ac:dyDescent="0.25">
      <c r="A3841">
        <v>3840</v>
      </c>
      <c r="D3841">
        <v>22.906770000000009</v>
      </c>
      <c r="E3841">
        <v>7.7282630000000001</v>
      </c>
      <c r="F3841">
        <v>34.689538000000013</v>
      </c>
      <c r="G3841">
        <v>3.2907459999999999</v>
      </c>
      <c r="H3841">
        <v>43.867111000000008</v>
      </c>
      <c r="I3841">
        <v>8.0514589999999995</v>
      </c>
    </row>
    <row r="3842" spans="1:11" x14ac:dyDescent="0.25">
      <c r="A3842">
        <v>3841</v>
      </c>
      <c r="D3842">
        <v>22.905277000000012</v>
      </c>
      <c r="E3842">
        <v>7.7938499999999999</v>
      </c>
      <c r="F3842">
        <v>34.709733000000014</v>
      </c>
      <c r="G3842">
        <v>3.4536579999999999</v>
      </c>
    </row>
    <row r="3843" spans="1:11" x14ac:dyDescent="0.25">
      <c r="A3843">
        <v>3842</v>
      </c>
      <c r="D3843">
        <v>22.905277000000012</v>
      </c>
      <c r="E3843">
        <v>7.7938499999999999</v>
      </c>
      <c r="F3843">
        <v>34.709733000000014</v>
      </c>
      <c r="G3843">
        <v>3.4536579999999999</v>
      </c>
      <c r="J3843">
        <v>38.589584000000009</v>
      </c>
      <c r="K3843">
        <v>13.906546000000001</v>
      </c>
    </row>
    <row r="3844" spans="1:11" x14ac:dyDescent="0.25">
      <c r="A3844">
        <v>3843</v>
      </c>
    </row>
    <row r="3845" spans="1:11" x14ac:dyDescent="0.25">
      <c r="A3845">
        <v>3844</v>
      </c>
    </row>
    <row r="3846" spans="1:11" x14ac:dyDescent="0.25">
      <c r="A3846">
        <v>3845</v>
      </c>
    </row>
    <row r="3847" spans="1:11" x14ac:dyDescent="0.25">
      <c r="A3847">
        <v>3846</v>
      </c>
    </row>
    <row r="3848" spans="1:11" x14ac:dyDescent="0.25">
      <c r="A3848">
        <v>3847</v>
      </c>
    </row>
    <row r="3849" spans="1:11" x14ac:dyDescent="0.25">
      <c r="A3849">
        <v>3848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E2C6-2C6D-4BF6-8C68-CF5A8D534401}">
  <dimension ref="A1:DV3609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5.5703125" bestFit="1" customWidth="1"/>
    <col min="7" max="8" width="3.28515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7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310</v>
      </c>
      <c r="K1">
        <v>92.045454545454547</v>
      </c>
      <c r="M1" t="s">
        <v>242</v>
      </c>
      <c r="N1" t="s">
        <v>243</v>
      </c>
      <c r="O1" t="s">
        <v>244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325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323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311</v>
      </c>
      <c r="K2">
        <v>91.648822269807283</v>
      </c>
      <c r="M2" t="s">
        <v>309</v>
      </c>
      <c r="N2">
        <v>440</v>
      </c>
      <c r="R2" t="s">
        <v>238</v>
      </c>
      <c r="S2">
        <v>0.11556818181818203</v>
      </c>
      <c r="T2">
        <v>2.3968846263841395E-2</v>
      </c>
      <c r="W2" t="s">
        <v>221</v>
      </c>
      <c r="X2">
        <f>AVERAGE(Coordination!AT:AT)</f>
        <v>0.49014389986378015</v>
      </c>
      <c r="Y2">
        <f>STDEV(Coordination!AT:AT)</f>
        <v>4.0150424861872466E-2</v>
      </c>
      <c r="Z2" t="s">
        <v>224</v>
      </c>
      <c r="AA2">
        <f>AVERAGE(Coordination!AW:AW)</f>
        <v>0.50987812008527045</v>
      </c>
      <c r="AB2">
        <f>STDEV(Coordination!AW:AW)</f>
        <v>4.1447107042090828E-2</v>
      </c>
      <c r="AC2" t="s">
        <v>227</v>
      </c>
      <c r="AD2">
        <f>AVERAGE(Coordination!AZ:AZ)</f>
        <v>0.40207354094051906</v>
      </c>
      <c r="AE2">
        <f>STDEV(Coordination!AZ:AZ)</f>
        <v>0.22350395575617643</v>
      </c>
      <c r="AF2" t="s">
        <v>230</v>
      </c>
      <c r="AG2">
        <f>AVERAGE(Coordination!BC:BC)</f>
        <v>0.66024545134535495</v>
      </c>
      <c r="AH2">
        <f>STDEV(Coordination!BC:BC)</f>
        <v>0.30057716330331669</v>
      </c>
      <c r="AK2" t="s">
        <v>326</v>
      </c>
      <c r="AL2">
        <f>AVERAGE(Coordination!BQ:BQ)</f>
        <v>0.46929684279991202</v>
      </c>
      <c r="AM2">
        <f>STDEV(Coordination!BQ:BQ)</f>
        <v>2.7548102957798356E-2</v>
      </c>
      <c r="AN2" t="s">
        <v>329</v>
      </c>
      <c r="AO2">
        <f>AVERAGE(Coordination!BT:BT)</f>
        <v>0.46660701071010108</v>
      </c>
      <c r="AP2">
        <f>STDEV(Coordination!BT:BT)</f>
        <v>2.6285486004959273E-2</v>
      </c>
      <c r="AQ2" t="s">
        <v>332</v>
      </c>
      <c r="AR2">
        <f>AVERAGE(Coordination!BW:BW)</f>
        <v>0.29975160393118483</v>
      </c>
      <c r="AS2">
        <f>STDEV(Coordination!BW:BW)</f>
        <v>0.13840650606599234</v>
      </c>
      <c r="AT2" t="s">
        <v>335</v>
      </c>
      <c r="AU2">
        <f>AVERAGE(Coordination!BZ:BZ)</f>
        <v>0.19034435600452082</v>
      </c>
      <c r="AV2">
        <f>STDEV(Coordination!BZ:BZ)</f>
        <v>0.13966428782918833</v>
      </c>
      <c r="AX2" t="s">
        <v>103</v>
      </c>
      <c r="AY2">
        <f>AVERAGE(Cycle!$CL:$CL)</f>
        <v>17.612068965517242</v>
      </c>
      <c r="AZ2">
        <f>STDEV(Cycle!$CL:$CL)</f>
        <v>2.2371237423711401</v>
      </c>
      <c r="BA2" t="s">
        <v>104</v>
      </c>
      <c r="BB2">
        <f>AVERAGE(Cycle!$CP:$CP)</f>
        <v>17.289473684210527</v>
      </c>
      <c r="BC2">
        <f>STDEV(Cycle!$CP:$CP)</f>
        <v>2.1768032265025647</v>
      </c>
      <c r="BD2" t="s">
        <v>105</v>
      </c>
      <c r="BE2">
        <f>AVERAGE(Cycle!$CT:$CT)</f>
        <v>16.779816513761467</v>
      </c>
      <c r="BF2">
        <f>STDEV(Cycle!$CT:$CT)</f>
        <v>3.0742593150857398</v>
      </c>
      <c r="BG2" t="s">
        <v>106</v>
      </c>
      <c r="BH2">
        <f>AVERAGE(Cycle!$CX:$CX)</f>
        <v>18.172727272727272</v>
      </c>
      <c r="BI2">
        <f>STDEV(Cycle!$CX:$CX)</f>
        <v>2.4787503914107871</v>
      </c>
      <c r="BK2" t="s">
        <v>324</v>
      </c>
      <c r="BL2">
        <f>AVERAGE(Cycle!AO:AR)</f>
        <v>116.26422108032679</v>
      </c>
      <c r="BM2">
        <f>STDEV(Cycle!AO:AR)</f>
        <v>22.777924464416067</v>
      </c>
      <c r="BO2" t="s">
        <v>32</v>
      </c>
      <c r="BP2">
        <f>AVERAGE(Cycle!BF:BF)</f>
        <v>2.527670683760685</v>
      </c>
      <c r="BQ2">
        <f>STDEV(Cycle!BF:BF)</f>
        <v>0.70651497179669309</v>
      </c>
      <c r="BS2" t="s">
        <v>206</v>
      </c>
      <c r="BT2">
        <v>0</v>
      </c>
      <c r="BU2">
        <v>0</v>
      </c>
      <c r="BV2">
        <v>0</v>
      </c>
      <c r="BX2" t="s">
        <v>140</v>
      </c>
      <c r="BY2">
        <f>AVERAGE(Cycle!DC:DC)</f>
        <v>0.63759157509157505</v>
      </c>
      <c r="BZ2">
        <f>STDEV(Cycle!DC:DC)</f>
        <v>2.4121933197705867</v>
      </c>
      <c r="CA2" t="s">
        <v>143</v>
      </c>
      <c r="CB2">
        <f>AVERAGE(Cycle!DF:DF)</f>
        <v>0.67586847403361161</v>
      </c>
      <c r="CC2">
        <f>STDEV(Cycle!DF:DF)</f>
        <v>2.5559847807916043</v>
      </c>
      <c r="CD2" t="s">
        <v>146</v>
      </c>
      <c r="CE2">
        <f>AVERAGE(Cycle!DI:DI)</f>
        <v>29.332023301048665</v>
      </c>
      <c r="CF2">
        <f>STDEV(Cycle!DI:DI)</f>
        <v>26.329972643504281</v>
      </c>
      <c r="CG2" t="s">
        <v>149</v>
      </c>
      <c r="CH2">
        <f>AVERAGE(Cycle!DL:DL)</f>
        <v>54.533818090283148</v>
      </c>
      <c r="CI2">
        <f>STDEV(Cycle!DL:DL)</f>
        <v>29.803740156073626</v>
      </c>
      <c r="CK2" t="s">
        <v>152</v>
      </c>
      <c r="CL2">
        <f>AVERAGE(Cycle!DP:DP)</f>
        <v>23.961017043204269</v>
      </c>
      <c r="CM2">
        <f>STDEV(Cycle!DP:DP)</f>
        <v>10.641466955732822</v>
      </c>
      <c r="CN2" t="s">
        <v>155</v>
      </c>
      <c r="CO2">
        <f>AVERAGE(Cycle!DS:DS)</f>
        <v>24.894741848412036</v>
      </c>
      <c r="CP2">
        <f>STDEV(Cycle!DS:DS)</f>
        <v>12.248740265006001</v>
      </c>
      <c r="CQ2" t="s">
        <v>158</v>
      </c>
      <c r="CR2">
        <f>AVERAGE(Cycle!DV:DV)</f>
        <v>46.299944549025128</v>
      </c>
      <c r="CS2">
        <f>STDEV(Cycle!DV:DV)</f>
        <v>26.270637626762838</v>
      </c>
      <c r="CT2" t="s">
        <v>161</v>
      </c>
      <c r="CU2">
        <f>AVERAGE(Cycle!DY:DY)</f>
        <v>66.078079888508583</v>
      </c>
      <c r="CV2">
        <f>STDEV(Cycle!DY:DY)</f>
        <v>21.704097191034116</v>
      </c>
      <c r="CX2" t="s">
        <v>176</v>
      </c>
      <c r="CY2">
        <f>AVERAGE(Cycle!BV:BV)/200</f>
        <v>4.4642857142857141E-4</v>
      </c>
      <c r="CZ2">
        <f>STDEV(Cycle!BV:BV)/200</f>
        <v>1.7181557560533337E-3</v>
      </c>
      <c r="DA2" t="s">
        <v>177</v>
      </c>
      <c r="DB2">
        <f>AVERAGE(Cycle!BZ:BZ)/200</f>
        <v>4.5871559633027525E-4</v>
      </c>
      <c r="DC2">
        <f>STDEV(Cycle!BZ:BZ)/200</f>
        <v>1.740221942485025E-3</v>
      </c>
      <c r="DD2" t="s">
        <v>178</v>
      </c>
      <c r="DE2">
        <f>AVERAGE(Cycle!CD:CD)/200</f>
        <v>2.0913461538461537E-2</v>
      </c>
      <c r="DF2">
        <f>STDEV(Cycle!CD:CD)/200</f>
        <v>1.8561945922911969E-2</v>
      </c>
      <c r="DG2" t="s">
        <v>179</v>
      </c>
      <c r="DH2">
        <f>AVERAGE(Cycle!CH:CH)/200</f>
        <v>3.6084905660377357E-2</v>
      </c>
      <c r="DI2">
        <f>STDEV(Cycle!CH:CH)/200</f>
        <v>2.0679006112493389E-2</v>
      </c>
      <c r="DK2" t="s">
        <v>192</v>
      </c>
      <c r="DL2">
        <f>AVERAGE(Cycle!CM:CM)/200</f>
        <v>2.1767241379310347E-2</v>
      </c>
      <c r="DM2">
        <f>STDEV(Cycle!CM:CM)/200</f>
        <v>1.1291672775234346E-2</v>
      </c>
      <c r="DN2" t="s">
        <v>193</v>
      </c>
      <c r="DO2">
        <f>AVERAGE(Cycle!CQ:CQ)/200</f>
        <v>2.2412280701754387E-2</v>
      </c>
      <c r="DP2">
        <f>STDEV(Cycle!CQ:CQ)/200</f>
        <v>1.2970907817867812E-2</v>
      </c>
      <c r="DQ2" t="s">
        <v>194</v>
      </c>
      <c r="DR2">
        <f>AVERAGE(Cycle!CU:CU)/200</f>
        <v>3.9633027522935779E-2</v>
      </c>
      <c r="DS2">
        <f>STDEV(Cycle!CU:CU)/200</f>
        <v>2.3230990058165167E-2</v>
      </c>
      <c r="DT2" t="s">
        <v>195</v>
      </c>
      <c r="DU2">
        <f>AVERAGE(Cycle!CY:CY)/200</f>
        <v>6.0136363636363634E-2</v>
      </c>
      <c r="DV2">
        <f>STDEV(Cycle!CY:CY)/200</f>
        <v>2.09899396053728E-2</v>
      </c>
    </row>
    <row r="3" spans="1:126" x14ac:dyDescent="0.25">
      <c r="A3">
        <v>2</v>
      </c>
      <c r="J3" t="s">
        <v>312</v>
      </c>
      <c r="K3">
        <v>92.887029288702934</v>
      </c>
      <c r="M3" t="s">
        <v>303</v>
      </c>
      <c r="N3">
        <v>13</v>
      </c>
      <c r="O3">
        <f t="shared" ref="O3:O9" si="0" xml:space="preserve"> (N3/N$2)*100</f>
        <v>2.9545454545454546</v>
      </c>
      <c r="R3" t="s">
        <v>241</v>
      </c>
      <c r="S3">
        <v>24.526198439241917</v>
      </c>
      <c r="W3" t="s">
        <v>222</v>
      </c>
      <c r="X3">
        <f>AVERAGE(Coordination!AU:AU)</f>
        <v>0.57290672465745085</v>
      </c>
      <c r="Y3">
        <f>STDEV(Coordination!AU:AU)</f>
        <v>0.23385917088188904</v>
      </c>
      <c r="Z3" t="s">
        <v>225</v>
      </c>
      <c r="AA3">
        <f>AVERAGE(Coordination!AX:AX)</f>
        <v>0.31216751043750207</v>
      </c>
      <c r="AB3">
        <f>STDEV(Coordination!AX:AX)</f>
        <v>0.26298457851460605</v>
      </c>
      <c r="AC3" t="s">
        <v>228</v>
      </c>
      <c r="AD3">
        <f>AVERAGE(Coordination!BA:BA)</f>
        <v>0.65715436630304558</v>
      </c>
      <c r="AE3">
        <f>STDEV(Coordination!BA:BA)</f>
        <v>0.28556686999771252</v>
      </c>
      <c r="AF3" t="s">
        <v>231</v>
      </c>
      <c r="AG3">
        <f>AVERAGE(Coordination!BD:BD)</f>
        <v>0.41494013541615798</v>
      </c>
      <c r="AH3">
        <f>STDEV(Coordination!BD:BD)</f>
        <v>0.22727797638603525</v>
      </c>
      <c r="AK3" t="s">
        <v>327</v>
      </c>
      <c r="AL3">
        <f>AVERAGE(Coordination!BR:BR)</f>
        <v>0.29851763039493201</v>
      </c>
      <c r="AM3">
        <f>STDEV(Coordination!BR:BR)</f>
        <v>0.13814373908443942</v>
      </c>
      <c r="AN3" t="s">
        <v>330</v>
      </c>
      <c r="AO3">
        <f>AVERAGE(Coordination!BU:BU)</f>
        <v>0.20714700715500889</v>
      </c>
      <c r="AP3">
        <f>STDEV(Coordination!BU:BU)</f>
        <v>0.13486638716395269</v>
      </c>
      <c r="AQ3" t="s">
        <v>333</v>
      </c>
      <c r="AR3">
        <f>AVERAGE(Coordination!BX:BX)</f>
        <v>0.20203079402670346</v>
      </c>
      <c r="AS3">
        <f>STDEV(Coordination!BX:BX)</f>
        <v>0.12987253580825223</v>
      </c>
      <c r="AT3" t="s">
        <v>336</v>
      </c>
      <c r="AU3">
        <f>AVERAGE(Coordination!CA:CA)</f>
        <v>0.3006837636561116</v>
      </c>
      <c r="AV3">
        <f>STDEV(Coordination!CA:CA)</f>
        <v>0.13734135289157834</v>
      </c>
      <c r="AX3" t="s">
        <v>107</v>
      </c>
      <c r="AY3">
        <f>AVERAGE(Cycle!$BU:$BU)</f>
        <v>12.848214285714286</v>
      </c>
      <c r="AZ3">
        <f>STDEV(Cycle!$BU:$BU)</f>
        <v>1.560837274898631</v>
      </c>
      <c r="BA3" t="s">
        <v>108</v>
      </c>
      <c r="BB3">
        <f>AVERAGE(Cycle!$BY:$BY)</f>
        <v>13.146788990825687</v>
      </c>
      <c r="BC3">
        <f>STDEV(Cycle!$BY:$BY)</f>
        <v>1.4325946938735765</v>
      </c>
      <c r="BD3" t="s">
        <v>109</v>
      </c>
      <c r="BE3">
        <f>AVERAGE(Cycle!$CC:$CC)</f>
        <v>14.567307692307692</v>
      </c>
      <c r="BF3">
        <f>STDEV(Cycle!$CC:$CC)</f>
        <v>2.1122133197879851</v>
      </c>
      <c r="BG3" t="s">
        <v>110</v>
      </c>
      <c r="BH3">
        <f>AVERAGE(Cycle!$CG:$CG)</f>
        <v>13.10377358490566</v>
      </c>
      <c r="BI3">
        <f>STDEV(Cycle!$CG:$CG)</f>
        <v>1.8357779992509187</v>
      </c>
      <c r="BK3" t="s">
        <v>320</v>
      </c>
      <c r="BL3">
        <v>115.28399007787665</v>
      </c>
      <c r="BO3" t="s">
        <v>33</v>
      </c>
      <c r="BP3">
        <f>AVERAGE(Cycle!BG:BG)</f>
        <v>3.3222669196428591</v>
      </c>
      <c r="BQ3">
        <f>STDEV(Cycle!BG:BG)</f>
        <v>1.1918130036523813</v>
      </c>
      <c r="BS3" t="s">
        <v>207</v>
      </c>
      <c r="BT3">
        <v>144</v>
      </c>
      <c r="BU3">
        <v>4.0234702430846605</v>
      </c>
      <c r="BV3">
        <v>0.72</v>
      </c>
      <c r="BX3" t="s">
        <v>141</v>
      </c>
      <c r="BY3">
        <f>AVERAGE(Cycle!DD:DD)</f>
        <v>34.024781022548879</v>
      </c>
      <c r="BZ3">
        <f>STDEV(Cycle!DD:DD)</f>
        <v>31.951259461470958</v>
      </c>
      <c r="CA3" t="s">
        <v>144</v>
      </c>
      <c r="CB3">
        <f>AVERAGE(Cycle!DG:DG)</f>
        <v>59.319062690622317</v>
      </c>
      <c r="CC3">
        <f>STDEV(Cycle!DG:DG)</f>
        <v>32.679983623069354</v>
      </c>
      <c r="CD3" t="s">
        <v>147</v>
      </c>
      <c r="CE3">
        <f>AVERAGE(Cycle!DJ:DJ)</f>
        <v>55.404947955183147</v>
      </c>
      <c r="CF3">
        <f>STDEV(Cycle!DJ:DJ)</f>
        <v>27.326953721219539</v>
      </c>
      <c r="CG3" t="s">
        <v>150</v>
      </c>
      <c r="CH3">
        <f>AVERAGE(Cycle!DM:DM)</f>
        <v>32.235212376721812</v>
      </c>
      <c r="CI3">
        <f>STDEV(Cycle!DM:DM)</f>
        <v>29.443467158907179</v>
      </c>
      <c r="CK3" t="s">
        <v>153</v>
      </c>
      <c r="CL3">
        <f>AVERAGE(Cycle!DQ:DQ)</f>
        <v>40.149354558184889</v>
      </c>
      <c r="CM3">
        <f>STDEV(Cycle!DQ:DQ)</f>
        <v>27.272212182507783</v>
      </c>
      <c r="CN3" t="s">
        <v>156</v>
      </c>
      <c r="CO3">
        <f>AVERAGE(Cycle!DT:DT)</f>
        <v>61.949264081090099</v>
      </c>
      <c r="CP3">
        <f>STDEV(Cycle!DT:DT)</f>
        <v>25.251515939668515</v>
      </c>
      <c r="CQ3" t="s">
        <v>159</v>
      </c>
      <c r="CR3">
        <f>AVERAGE(Cycle!DW:DW)</f>
        <v>66.641373180050962</v>
      </c>
      <c r="CS3">
        <f>STDEV(Cycle!DW:DW)</f>
        <v>23.879920770174589</v>
      </c>
      <c r="CT3" t="s">
        <v>162</v>
      </c>
      <c r="CU3">
        <f>AVERAGE(Cycle!DZ:DZ)</f>
        <v>49.022741177725891</v>
      </c>
      <c r="CV3">
        <f>STDEV(Cycle!DZ:DZ)</f>
        <v>22.022472105681832</v>
      </c>
      <c r="CX3" t="s">
        <v>180</v>
      </c>
      <c r="CY3">
        <f>AVERAGE(Cycle!BW:BW)/200</f>
        <v>2.1294642857142856E-2</v>
      </c>
      <c r="CZ3">
        <f>STDEV(Cycle!BW:BW)/200</f>
        <v>1.9251132360684584E-2</v>
      </c>
      <c r="DA3" t="s">
        <v>181</v>
      </c>
      <c r="DB3">
        <f>AVERAGE(Cycle!CA:CA)/200</f>
        <v>3.9357798165137618E-2</v>
      </c>
      <c r="DC3">
        <f>STDEV(Cycle!CA:CA)/200</f>
        <v>2.1827405020337358E-2</v>
      </c>
      <c r="DD3" t="s">
        <v>182</v>
      </c>
      <c r="DE3">
        <f>AVERAGE(Cycle!CE:CE)/200</f>
        <v>4.0769230769230766E-2</v>
      </c>
      <c r="DF3">
        <f>STDEV(Cycle!CE:CE)/200</f>
        <v>2.0887693579997282E-2</v>
      </c>
      <c r="DG3" t="s">
        <v>183</v>
      </c>
      <c r="DH3">
        <f>AVERAGE(Cycle!CI:CI)/200</f>
        <v>2.0613207547169811E-2</v>
      </c>
      <c r="DI3">
        <f>STDEV(Cycle!CI:CI)/200</f>
        <v>1.9045094733898822E-2</v>
      </c>
      <c r="DK3" t="s">
        <v>196</v>
      </c>
      <c r="DL3">
        <f>AVERAGE(Cycle!CN:CN)/200</f>
        <v>3.5517241379310345E-2</v>
      </c>
      <c r="DM3">
        <f>STDEV(Cycle!CN:CN)/200</f>
        <v>2.4364793830664658E-2</v>
      </c>
      <c r="DN3" t="s">
        <v>197</v>
      </c>
      <c r="DO3">
        <f>AVERAGE(Cycle!CR:CR)/200</f>
        <v>5.4122807017543864E-2</v>
      </c>
      <c r="DP3">
        <f>STDEV(Cycle!CR:CR)/200</f>
        <v>2.4188105154992545E-2</v>
      </c>
      <c r="DQ3" t="s">
        <v>198</v>
      </c>
      <c r="DR3">
        <f>AVERAGE(Cycle!CV:CV)/200</f>
        <v>5.5963302752293574E-2</v>
      </c>
      <c r="DS3">
        <f>STDEV(Cycle!CV:CV)/200</f>
        <v>2.2334546652574144E-2</v>
      </c>
      <c r="DT3" t="s">
        <v>199</v>
      </c>
      <c r="DU3">
        <f>AVERAGE(Cycle!CZ:CZ)/200</f>
        <v>4.4681818181818177E-2</v>
      </c>
      <c r="DV3">
        <f>STDEV(Cycle!CZ:CZ)/200</f>
        <v>2.0512664165322349E-2</v>
      </c>
    </row>
    <row r="4" spans="1:126" x14ac:dyDescent="0.25">
      <c r="A4">
        <v>3</v>
      </c>
      <c r="F4" t="s">
        <v>22</v>
      </c>
      <c r="J4" t="s">
        <v>313</v>
      </c>
      <c r="K4">
        <v>2.6315789473684208</v>
      </c>
      <c r="M4" t="s">
        <v>304</v>
      </c>
      <c r="N4">
        <v>70</v>
      </c>
      <c r="O4">
        <f t="shared" si="0"/>
        <v>15.909090909090908</v>
      </c>
      <c r="W4" t="s">
        <v>223</v>
      </c>
      <c r="X4">
        <f>AVERAGE(Coordination!AV:AV)</f>
        <v>0.31553801451822905</v>
      </c>
      <c r="Y4">
        <f>STDEV(Coordination!AV:AV)</f>
        <v>0.28198270589414026</v>
      </c>
      <c r="Z4" t="s">
        <v>226</v>
      </c>
      <c r="AA4">
        <f>AVERAGE(Coordination!AY:AY)</f>
        <v>0.55381652646870694</v>
      </c>
      <c r="AB4">
        <f>STDEV(Coordination!AY:AY)</f>
        <v>0.22857524110606917</v>
      </c>
      <c r="AC4" t="s">
        <v>229</v>
      </c>
      <c r="AD4">
        <f>AVERAGE(Coordination!BB:BB)</f>
        <v>0.5073534010960663</v>
      </c>
      <c r="AE4">
        <f>STDEV(Coordination!BB:BB)</f>
        <v>9.8205526888674635E-2</v>
      </c>
      <c r="AF4" t="s">
        <v>232</v>
      </c>
      <c r="AG4">
        <f>AVERAGE(Coordination!BE:BE)</f>
        <v>0.48433357798619109</v>
      </c>
      <c r="AH4">
        <f>STDEV(Coordination!BE:BE)</f>
        <v>9.5912472064464724E-2</v>
      </c>
      <c r="AK4" t="s">
        <v>328</v>
      </c>
      <c r="AL4">
        <f>AVERAGE(Coordination!BS:BS)</f>
        <v>0.19335606859306465</v>
      </c>
      <c r="AM4">
        <f>STDEV(Coordination!BS:BS)</f>
        <v>0.13761722472781995</v>
      </c>
      <c r="AN4" t="s">
        <v>331</v>
      </c>
      <c r="AO4">
        <f>AVERAGE(Coordination!BV:BV)</f>
        <v>0.30892992971355088</v>
      </c>
      <c r="AP4">
        <f>STDEV(Coordination!BV:BV)</f>
        <v>0.13533283998256601</v>
      </c>
      <c r="AQ4" t="s">
        <v>334</v>
      </c>
      <c r="AR4">
        <f>AVERAGE(Coordination!BY:BY)</f>
        <v>0.44534345738770997</v>
      </c>
      <c r="AS4">
        <f>STDEV(Coordination!BY:BY)</f>
        <v>8.1747061515854882E-2</v>
      </c>
      <c r="AT4" t="s">
        <v>337</v>
      </c>
      <c r="AU4">
        <f>AVERAGE(Coordination!CB:CB)</f>
        <v>0.4499611754664482</v>
      </c>
      <c r="AV4">
        <f>STDEV(Coordination!CB:CB)</f>
        <v>8.3182005835102907E-2</v>
      </c>
      <c r="AX4" t="s">
        <v>112</v>
      </c>
      <c r="AY4">
        <f>AVERAGE(Cycle!$K$2:$K$131)</f>
        <v>6.4241071428571439E-2</v>
      </c>
      <c r="AZ4">
        <f>STDEV(Cycle!$K$2:$K$131)</f>
        <v>7.8041863744931798E-3</v>
      </c>
      <c r="BA4" t="s">
        <v>113</v>
      </c>
      <c r="BB4">
        <f>AVERAGE(Cycle!$L$2:$L$131)</f>
        <v>6.5733944954128473E-2</v>
      </c>
      <c r="BC4">
        <f>STDEV(Cycle!$L$2:$L$131)</f>
        <v>7.1629734693678601E-3</v>
      </c>
      <c r="BD4" t="s">
        <v>114</v>
      </c>
      <c r="BE4">
        <f>AVERAGE(Cycle!$M$2:$M$130)</f>
        <v>7.2836538461538508E-2</v>
      </c>
      <c r="BF4">
        <f>STDEV(Cycle!$M$2:$M$130)</f>
        <v>1.0561066598939361E-2</v>
      </c>
      <c r="BG4" t="s">
        <v>115</v>
      </c>
      <c r="BH4">
        <f>AVERAGE(Cycle!$N$2:$N$130)</f>
        <v>6.5518867924528337E-2</v>
      </c>
      <c r="BI4">
        <f>STDEV(Cycle!$N$2:$N$130)</f>
        <v>9.1788899962541894E-3</v>
      </c>
      <c r="BO4" t="s">
        <v>36</v>
      </c>
      <c r="BS4" t="s">
        <v>208</v>
      </c>
      <c r="BT4">
        <v>2535</v>
      </c>
      <c r="BU4">
        <v>70.829840737636204</v>
      </c>
      <c r="BV4">
        <v>12.675000000000001</v>
      </c>
      <c r="BX4" t="s">
        <v>142</v>
      </c>
      <c r="BY4">
        <f>AVERAGE(Cycle!DE:DE)</f>
        <v>54.567500951429516</v>
      </c>
      <c r="BZ4">
        <f>STDEV(Cycle!DE:DE)</f>
        <v>32.451431353083727</v>
      </c>
      <c r="CA4" t="s">
        <v>145</v>
      </c>
      <c r="CB4">
        <f>AVERAGE(Cycle!DH:DH)</f>
        <v>30.449756665352993</v>
      </c>
      <c r="CC4">
        <f>STDEV(Cycle!DH:DH)</f>
        <v>30.067148044735877</v>
      </c>
      <c r="CD4" t="s">
        <v>148</v>
      </c>
      <c r="CE4">
        <f>AVERAGE(Cycle!DK:DK)</f>
        <v>5.1926521513402317</v>
      </c>
      <c r="CF4">
        <f>STDEV(Cycle!DK:DK)</f>
        <v>14.102152741148904</v>
      </c>
      <c r="CG4" t="s">
        <v>151</v>
      </c>
      <c r="CH4">
        <f>AVERAGE(Cycle!DN:DN)</f>
        <v>4.7613279709561613</v>
      </c>
      <c r="CI4">
        <f>STDEV(Cycle!DN:DN)</f>
        <v>13.513178047716089</v>
      </c>
      <c r="CK4" t="s">
        <v>154</v>
      </c>
      <c r="CL4">
        <f>AVERAGE(Cycle!DR:DR)</f>
        <v>65.487011561230545</v>
      </c>
      <c r="CM4">
        <f>STDEV(Cycle!DR:DR)</f>
        <v>24.951959884769852</v>
      </c>
      <c r="CN4" t="s">
        <v>157</v>
      </c>
      <c r="CO4">
        <f>AVERAGE(Cycle!DU:DU)</f>
        <v>48.922586015752188</v>
      </c>
      <c r="CP4">
        <f>STDEV(Cycle!DU:DU)</f>
        <v>25.954095582503612</v>
      </c>
      <c r="CQ4" t="s">
        <v>160</v>
      </c>
      <c r="CR4">
        <f>AVERAGE(Cycle!DX:DX)</f>
        <v>22.715437399774817</v>
      </c>
      <c r="CS4">
        <f>STDEV(Cycle!DX:DX)</f>
        <v>16.933044814516197</v>
      </c>
      <c r="CT4" t="s">
        <v>163</v>
      </c>
      <c r="CU4">
        <f>AVERAGE(Cycle!EA:EA)</f>
        <v>21.324820540187847</v>
      </c>
      <c r="CV4">
        <f>STDEV(Cycle!EA:EA)</f>
        <v>17.562176530215996</v>
      </c>
      <c r="CX4" t="s">
        <v>184</v>
      </c>
      <c r="CY4">
        <f>AVERAGE(Cycle!BX:BX)/200</f>
        <v>3.5267857142857142E-2</v>
      </c>
      <c r="CZ4">
        <f>STDEV(Cycle!BX:BX)/200</f>
        <v>2.1019502802623519E-2</v>
      </c>
      <c r="DA4" t="s">
        <v>185</v>
      </c>
      <c r="DB4">
        <f>AVERAGE(Cycle!CB:CB)/200</f>
        <v>1.981651376146789E-2</v>
      </c>
      <c r="DC4">
        <f>STDEV(Cycle!CB:CB)/200</f>
        <v>1.9220053733311541E-2</v>
      </c>
      <c r="DD4" t="s">
        <v>186</v>
      </c>
      <c r="DE4">
        <f>AVERAGE(Cycle!CF:CF)/200</f>
        <v>2.932692307692308E-3</v>
      </c>
      <c r="DF4">
        <f>STDEV(Cycle!CF:CF)/200</f>
        <v>6.5585702074874661E-3</v>
      </c>
      <c r="DG4" t="s">
        <v>187</v>
      </c>
      <c r="DH4">
        <f>AVERAGE(Cycle!CJ:CJ)/200</f>
        <v>2.7358490566037736E-3</v>
      </c>
      <c r="DI4">
        <f>STDEV(Cycle!CJ:CJ)/200</f>
        <v>6.4782447458029023E-3</v>
      </c>
      <c r="DK4" t="s">
        <v>200</v>
      </c>
      <c r="DL4">
        <f>AVERAGE(Cycle!CO:CO)/200</f>
        <v>5.767241379310345E-2</v>
      </c>
      <c r="DM4">
        <f>STDEV(Cycle!CO:CO)/200</f>
        <v>2.3539338346162425E-2</v>
      </c>
      <c r="DN4" t="s">
        <v>201</v>
      </c>
      <c r="DO4">
        <f>AVERAGE(Cycle!CS:CS)/200</f>
        <v>4.2192982456140352E-2</v>
      </c>
      <c r="DP4">
        <f>STDEV(Cycle!CS:CS)/200</f>
        <v>2.2479440830518602E-2</v>
      </c>
      <c r="DQ4" t="s">
        <v>202</v>
      </c>
      <c r="DR4">
        <f>AVERAGE(Cycle!CW:CW)/200</f>
        <v>2.0504587155963303E-2</v>
      </c>
      <c r="DS4">
        <f>STDEV(Cycle!CW:CW)/200</f>
        <v>1.7558697250466423E-2</v>
      </c>
      <c r="DT4" t="s">
        <v>203</v>
      </c>
      <c r="DU4">
        <f>AVERAGE(Cycle!DA:DA)/200</f>
        <v>2.0090909090909093E-2</v>
      </c>
      <c r="DV4">
        <f>STDEV(Cycle!DA:DA)/200</f>
        <v>1.697247931835073E-2</v>
      </c>
    </row>
    <row r="5" spans="1:126" x14ac:dyDescent="0.25">
      <c r="A5">
        <v>4</v>
      </c>
      <c r="C5" s="2">
        <v>2</v>
      </c>
      <c r="J5" t="s">
        <v>314</v>
      </c>
      <c r="K5">
        <v>0.16666666666666666</v>
      </c>
      <c r="M5" t="s">
        <v>305</v>
      </c>
      <c r="N5">
        <v>12</v>
      </c>
      <c r="O5">
        <f t="shared" si="0"/>
        <v>2.7272727272727271</v>
      </c>
      <c r="AX5" t="s">
        <v>116</v>
      </c>
      <c r="AY5">
        <f>AVERAGE(Cycle!$P$2:$P$132)</f>
        <v>8.8060344827586276E-2</v>
      </c>
      <c r="AZ5">
        <f>STDEV(Cycle!$P$2:$P$132)</f>
        <v>1.1185618711854941E-2</v>
      </c>
      <c r="BA5" t="s">
        <v>117</v>
      </c>
      <c r="BB5">
        <f>AVERAGE(Cycle!$Q$2:$Q$131)</f>
        <v>8.6447368421052662E-2</v>
      </c>
      <c r="BC5">
        <f>STDEV(Cycle!$Q$2:$Q$131)</f>
        <v>1.0884016132512444E-2</v>
      </c>
      <c r="BD5" t="s">
        <v>118</v>
      </c>
      <c r="BE5">
        <f>AVERAGE(Cycle!$R$2:$R$130)</f>
        <v>8.389908256880739E-2</v>
      </c>
      <c r="BF5">
        <f>STDEV(Cycle!$R$2:$R$130)</f>
        <v>1.5371296575428326E-2</v>
      </c>
      <c r="BG5" t="s">
        <v>119</v>
      </c>
      <c r="BH5">
        <f>AVERAGE(Cycle!$S$2:$S$131)</f>
        <v>9.086363636363641E-2</v>
      </c>
      <c r="BI5">
        <f>STDEV(Cycle!$S$2:$S$131)</f>
        <v>1.2393751957053721E-2</v>
      </c>
      <c r="BO5" t="s">
        <v>32</v>
      </c>
      <c r="BP5">
        <f>AVERAGE(Cycle!BI:BI)</f>
        <v>2.9448446666666666</v>
      </c>
      <c r="BQ5">
        <f>STDEV(Cycle!BI:BI)</f>
        <v>0.6342778317867207</v>
      </c>
      <c r="BS5" t="s">
        <v>209</v>
      </c>
      <c r="BT5">
        <v>830</v>
      </c>
      <c r="BU5">
        <v>23.19083542889075</v>
      </c>
      <c r="BV5">
        <v>4.1500000000000004</v>
      </c>
    </row>
    <row r="6" spans="1:126" x14ac:dyDescent="0.25">
      <c r="A6">
        <v>5</v>
      </c>
      <c r="C6" s="2">
        <v>2</v>
      </c>
      <c r="J6" t="s">
        <v>315</v>
      </c>
      <c r="K6">
        <v>0.83333333333333337</v>
      </c>
      <c r="M6" t="s">
        <v>306</v>
      </c>
      <c r="N6">
        <v>12</v>
      </c>
      <c r="O6">
        <f t="shared" si="0"/>
        <v>2.7272727272727271</v>
      </c>
      <c r="AX6" t="s">
        <v>120</v>
      </c>
      <c r="AY6">
        <f>AVERAGE(Cycle!$U$2:$U$131)</f>
        <v>0.15209821428571429</v>
      </c>
      <c r="AZ6">
        <f>STDEV(Cycle!$U$2:$U$131)</f>
        <v>1.3699450782328891E-2</v>
      </c>
      <c r="BA6" t="s">
        <v>121</v>
      </c>
      <c r="BB6">
        <f>AVERAGE(Cycle!$V$2:$V$131)</f>
        <v>0.15137614678899081</v>
      </c>
      <c r="BC6">
        <f>STDEV(Cycle!$V$2:$V$131)</f>
        <v>1.2763365536961844E-2</v>
      </c>
      <c r="BD6" t="s">
        <v>122</v>
      </c>
      <c r="BE6">
        <f>AVERAGE(Cycle!$W$2:$W$130)</f>
        <v>0.15581730769230767</v>
      </c>
      <c r="BF6">
        <f>STDEV(Cycle!$W$2:$W$130)</f>
        <v>1.6489340141805815E-2</v>
      </c>
      <c r="BG6" t="s">
        <v>123</v>
      </c>
      <c r="BH6">
        <f>AVERAGE(Cycle!$X$2:$X$130)</f>
        <v>0.15613207547169811</v>
      </c>
      <c r="BI6">
        <f>STDEV(Cycle!$X$2:$X$130)</f>
        <v>1.6217025428438812E-2</v>
      </c>
      <c r="BO6" t="s">
        <v>33</v>
      </c>
      <c r="BP6">
        <f>AVERAGE(Cycle!BJ:BJ)</f>
        <v>3.9686698888888889</v>
      </c>
      <c r="BQ6">
        <f>STDEV(Cycle!BJ:BJ)</f>
        <v>0.94210019429018943</v>
      </c>
      <c r="BS6" t="s">
        <v>210</v>
      </c>
      <c r="BT6">
        <v>70</v>
      </c>
      <c r="BU6">
        <v>1.9558535903883765</v>
      </c>
      <c r="BV6">
        <v>0.35</v>
      </c>
    </row>
    <row r="7" spans="1:126" x14ac:dyDescent="0.25">
      <c r="A7">
        <v>6</v>
      </c>
      <c r="C7" s="2">
        <v>2</v>
      </c>
      <c r="M7" t="s">
        <v>307</v>
      </c>
      <c r="N7">
        <v>293</v>
      </c>
      <c r="O7">
        <f t="shared" si="0"/>
        <v>66.590909090909093</v>
      </c>
      <c r="AX7" t="s">
        <v>23</v>
      </c>
      <c r="AY7">
        <f>AVERAGE(Cycle!Z:Z)</f>
        <v>17.404860353240782</v>
      </c>
      <c r="AZ7">
        <f>STDEV(Cycle!Z:Z)</f>
        <v>3.1828391244666605</v>
      </c>
      <c r="BA7" t="s">
        <v>24</v>
      </c>
      <c r="BB7">
        <f>AVERAGE(Cycle!AA:AA)</f>
        <v>17.469680608101495</v>
      </c>
      <c r="BC7">
        <f>STDEV(Cycle!AA:AA)</f>
        <v>2.9416984798896944</v>
      </c>
      <c r="BD7" t="s">
        <v>25</v>
      </c>
      <c r="BE7">
        <f>AVERAGE(Cycle!AB:AB)</f>
        <v>18.046697938475013</v>
      </c>
      <c r="BF7">
        <f>STDEV(Cycle!AB:AB)</f>
        <v>2.9766637820688056</v>
      </c>
      <c r="BG7" t="s">
        <v>26</v>
      </c>
      <c r="BH7">
        <f>AVERAGE(Cycle!AC:AC)</f>
        <v>18.035656328443491</v>
      </c>
      <c r="BI7">
        <f>STDEV(Cycle!AC:AC)</f>
        <v>3.2587702032673111</v>
      </c>
      <c r="BO7" t="s">
        <v>39</v>
      </c>
      <c r="BS7" t="s">
        <v>211</v>
      </c>
      <c r="BT7">
        <v>3579</v>
      </c>
    </row>
    <row r="8" spans="1:126" x14ac:dyDescent="0.25">
      <c r="A8">
        <v>7</v>
      </c>
      <c r="C8" s="2">
        <v>2</v>
      </c>
      <c r="D8" s="3">
        <v>3</v>
      </c>
      <c r="M8" t="s">
        <v>308</v>
      </c>
      <c r="N8">
        <v>5</v>
      </c>
      <c r="O8">
        <f t="shared" si="0"/>
        <v>1.1363636363636365</v>
      </c>
      <c r="AX8" t="s">
        <v>136</v>
      </c>
      <c r="AY8">
        <f>AVERAGE(Cycle!$AJ$2:$AJ$131)</f>
        <v>6.6271545371821237</v>
      </c>
      <c r="AZ8">
        <f>STDEV(Cycle!$AJ$2:$AJ$131)</f>
        <v>0.59518303775653836</v>
      </c>
      <c r="BA8" t="s">
        <v>137</v>
      </c>
      <c r="BB8">
        <f>AVERAGE(Cycle!$AK$2:$AK$131)</f>
        <v>6.6508746569569315</v>
      </c>
      <c r="BC8">
        <f>STDEV(Cycle!$AK$2:$AK$131)</f>
        <v>0.54269351740076388</v>
      </c>
      <c r="BD8" t="s">
        <v>138</v>
      </c>
      <c r="BE8">
        <f>AVERAGE(Cycle!$AL$2:$AL$130)</f>
        <v>6.4926890683694767</v>
      </c>
      <c r="BF8">
        <f>STDEV(Cycle!$AL$2:$AL$130)</f>
        <v>0.74493606531016365</v>
      </c>
      <c r="BG8" t="s">
        <v>139</v>
      </c>
      <c r="BH8">
        <f>AVERAGE(Cycle!$AM$2:$AM$130)</f>
        <v>6.4724103197128455</v>
      </c>
      <c r="BI8">
        <f>STDEV(Cycle!$AM$2:$AM$130)</f>
        <v>0.67062505320380306</v>
      </c>
      <c r="BO8" t="s">
        <v>40</v>
      </c>
      <c r="BP8">
        <f>AVERAGE(Cycle!BL:BL)</f>
        <v>4.2768773168462815</v>
      </c>
      <c r="BQ8">
        <f>STDEV(Cycle!BL:BL)</f>
        <v>4.3438435865105625</v>
      </c>
    </row>
    <row r="9" spans="1:126" x14ac:dyDescent="0.25">
      <c r="A9">
        <v>8</v>
      </c>
      <c r="C9" s="2">
        <v>2</v>
      </c>
      <c r="D9" s="3">
        <v>3</v>
      </c>
      <c r="M9" t="s">
        <v>297</v>
      </c>
      <c r="N9">
        <v>35</v>
      </c>
      <c r="O9">
        <f t="shared" si="0"/>
        <v>7.9545454545454541</v>
      </c>
      <c r="AX9" t="s">
        <v>128</v>
      </c>
      <c r="AY9">
        <v>7.0671378091872779</v>
      </c>
      <c r="BA9" t="s">
        <v>129</v>
      </c>
      <c r="BB9">
        <v>7.0512820512820511</v>
      </c>
      <c r="BD9" t="s">
        <v>130</v>
      </c>
      <c r="BE9">
        <v>7.0063694267515917</v>
      </c>
      <c r="BG9" t="s">
        <v>131</v>
      </c>
      <c r="BH9">
        <v>7.0671378091872779</v>
      </c>
      <c r="BO9" t="s">
        <v>41</v>
      </c>
      <c r="BP9">
        <f>AVERAGE(Cycle!BM:BM)</f>
        <v>3.9057803335908914</v>
      </c>
      <c r="BQ9">
        <f>STDEV(Cycle!BM:BM)</f>
        <v>3.7195934386194622</v>
      </c>
    </row>
    <row r="10" spans="1:126" x14ac:dyDescent="0.25">
      <c r="A10">
        <v>9</v>
      </c>
      <c r="C10" s="2">
        <v>2</v>
      </c>
      <c r="D10" s="3">
        <v>3</v>
      </c>
      <c r="AX10" t="s">
        <v>91</v>
      </c>
      <c r="AY10">
        <f>AVERAGE(Cycle!$AV$2:$AV$129)</f>
        <v>42.283273140706044</v>
      </c>
      <c r="AZ10">
        <f>STDEV(Cycle!$AV$2:$AV$129)</f>
        <v>4.2376957830080766</v>
      </c>
      <c r="BA10" t="s">
        <v>92</v>
      </c>
      <c r="BB10">
        <f>AVERAGE(Cycle!$AW$2:$AW$129)</f>
        <v>43.48853554722583</v>
      </c>
      <c r="BC10">
        <f>STDEV(Cycle!$AW$2:$AW$129)</f>
        <v>3.897395277459331</v>
      </c>
      <c r="BD10" t="s">
        <v>93</v>
      </c>
      <c r="BE10">
        <f>AVERAGE(Cycle!$AX$2:$AX$129)</f>
        <v>46.879663419504219</v>
      </c>
      <c r="BF10">
        <f>STDEV(Cycle!$AX$2:$AX$129)</f>
        <v>6.2802289906210067</v>
      </c>
      <c r="BG10" t="s">
        <v>94</v>
      </c>
      <c r="BH10">
        <f>AVERAGE(Cycle!$AY$2:$AY$129)</f>
        <v>42.009864491595437</v>
      </c>
      <c r="BI10">
        <f>STDEV(Cycle!$AY$2:$AY$129)</f>
        <v>4.5552062991909059</v>
      </c>
      <c r="BO10" t="s">
        <v>340</v>
      </c>
    </row>
    <row r="11" spans="1:126" x14ac:dyDescent="0.25">
      <c r="A11">
        <v>10</v>
      </c>
      <c r="C11" s="2">
        <v>2</v>
      </c>
      <c r="D11" s="3">
        <v>3</v>
      </c>
      <c r="AX11" t="s">
        <v>95</v>
      </c>
      <c r="AY11">
        <f>AVERAGE(Cycle!$BA$2:$BA$129)</f>
        <v>57.716726859293985</v>
      </c>
      <c r="AZ11">
        <f>STDEV(Cycle!$BA$2:$BA$129)</f>
        <v>4.2376957830080766</v>
      </c>
      <c r="BA11" t="s">
        <v>96</v>
      </c>
      <c r="BB11">
        <f>AVERAGE(Cycle!$BB$2:$BB$129)</f>
        <v>56.511464452774177</v>
      </c>
      <c r="BC11">
        <f>STDEV(Cycle!$BB$2:$BB$129)</f>
        <v>3.8973952774593301</v>
      </c>
      <c r="BD11" t="s">
        <v>97</v>
      </c>
      <c r="BE11">
        <f>AVERAGE(Cycle!$BC$2:$BC$129)</f>
        <v>53.120336580495788</v>
      </c>
      <c r="BF11">
        <f>STDEV(Cycle!$BC$2:$BC$129)</f>
        <v>6.2802289906205573</v>
      </c>
      <c r="BG11" t="s">
        <v>98</v>
      </c>
      <c r="BH11">
        <f>AVERAGE(Cycle!$BD$2:$BD$129)</f>
        <v>57.99013550840457</v>
      </c>
      <c r="BI11">
        <f>STDEV(Cycle!$BD$2:$BD$129)</f>
        <v>4.5552062991906972</v>
      </c>
      <c r="BO11" t="s">
        <v>341</v>
      </c>
      <c r="BP11">
        <f>AVERAGE(Cycle!$BR:$BR)</f>
        <v>19.807754154945062</v>
      </c>
      <c r="BQ11">
        <f>STDEV(Cycle!$BR:$BR)</f>
        <v>6.4275163579155192</v>
      </c>
    </row>
    <row r="12" spans="1:126" x14ac:dyDescent="0.25">
      <c r="A12">
        <v>11</v>
      </c>
      <c r="C12" s="2">
        <v>2</v>
      </c>
      <c r="D12" s="3">
        <v>3</v>
      </c>
      <c r="BO12" t="s">
        <v>342</v>
      </c>
      <c r="BP12">
        <f>AVERAGE(Cycle!$BS:$BS)</f>
        <v>22.765298962395107</v>
      </c>
      <c r="BQ12">
        <f>STDEV(Cycle!$BS:$BS)</f>
        <v>10.368727957434176</v>
      </c>
    </row>
    <row r="13" spans="1:126" x14ac:dyDescent="0.25">
      <c r="A13">
        <v>12</v>
      </c>
      <c r="C13" s="2">
        <v>2</v>
      </c>
      <c r="D13" s="3">
        <v>3</v>
      </c>
      <c r="BO13" t="s">
        <v>44</v>
      </c>
    </row>
    <row r="14" spans="1:126" x14ac:dyDescent="0.25">
      <c r="A14">
        <v>13</v>
      </c>
      <c r="C14" s="2">
        <v>2</v>
      </c>
      <c r="D14" s="3">
        <v>3</v>
      </c>
      <c r="BO14" t="s">
        <v>45</v>
      </c>
      <c r="BP14">
        <f>AVERAGE(Cycle!BO:BO)</f>
        <v>7.5096280515994493</v>
      </c>
      <c r="BQ14">
        <f>STDEV(Cycle!BO:BO)</f>
        <v>3.2189288507471496</v>
      </c>
    </row>
    <row r="15" spans="1:126" x14ac:dyDescent="0.25">
      <c r="A15">
        <v>14</v>
      </c>
      <c r="C15" s="2">
        <v>2</v>
      </c>
      <c r="D15" s="3">
        <v>3</v>
      </c>
      <c r="BO15" t="s">
        <v>46</v>
      </c>
      <c r="BP15">
        <f>AVERAGE(Cycle!BP:BP)</f>
        <v>8.6498702470070938</v>
      </c>
      <c r="BQ15">
        <f>STDEV(Cycle!BP:BP)</f>
        <v>3.5421366091387023</v>
      </c>
    </row>
    <row r="16" spans="1:12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C18" s="2">
        <v>2</v>
      </c>
      <c r="D18" s="3">
        <v>3</v>
      </c>
    </row>
    <row r="19" spans="1:5" x14ac:dyDescent="0.25">
      <c r="A19">
        <v>18</v>
      </c>
      <c r="C19" s="2">
        <v>2</v>
      </c>
      <c r="D19" s="3">
        <v>3</v>
      </c>
    </row>
    <row r="20" spans="1:5" x14ac:dyDescent="0.25">
      <c r="A20">
        <v>19</v>
      </c>
      <c r="C20" s="2">
        <v>2</v>
      </c>
      <c r="D20" s="3">
        <v>3</v>
      </c>
    </row>
    <row r="21" spans="1:5" x14ac:dyDescent="0.25">
      <c r="A21">
        <v>20</v>
      </c>
      <c r="B21" s="4">
        <v>1</v>
      </c>
      <c r="C21" s="2">
        <v>2</v>
      </c>
      <c r="D21" s="3">
        <v>3</v>
      </c>
    </row>
    <row r="22" spans="1:5" x14ac:dyDescent="0.25">
      <c r="A22">
        <v>21</v>
      </c>
      <c r="B22" s="4">
        <v>1</v>
      </c>
      <c r="D22" s="3">
        <v>3</v>
      </c>
    </row>
    <row r="23" spans="1:5" x14ac:dyDescent="0.25">
      <c r="A23">
        <v>22</v>
      </c>
      <c r="B23" s="4">
        <v>1</v>
      </c>
    </row>
    <row r="24" spans="1:5" x14ac:dyDescent="0.25">
      <c r="A24">
        <v>23</v>
      </c>
      <c r="B24" s="4">
        <v>1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B33" s="4">
        <v>1</v>
      </c>
      <c r="E33" s="5">
        <v>4</v>
      </c>
    </row>
    <row r="34" spans="1:5" x14ac:dyDescent="0.25">
      <c r="A34">
        <v>33</v>
      </c>
      <c r="B34" s="4">
        <v>1</v>
      </c>
      <c r="E34" s="5">
        <v>4</v>
      </c>
    </row>
    <row r="35" spans="1:5" x14ac:dyDescent="0.25">
      <c r="A35">
        <v>34</v>
      </c>
      <c r="B35" s="4">
        <v>1</v>
      </c>
      <c r="C35" s="2">
        <v>2</v>
      </c>
      <c r="E35" s="5">
        <v>4</v>
      </c>
    </row>
    <row r="36" spans="1:5" x14ac:dyDescent="0.25">
      <c r="A36">
        <v>35</v>
      </c>
      <c r="B36" s="4">
        <v>1</v>
      </c>
      <c r="C36" s="2">
        <v>2</v>
      </c>
      <c r="E36" s="5">
        <v>4</v>
      </c>
    </row>
    <row r="37" spans="1:5" x14ac:dyDescent="0.25">
      <c r="A37">
        <v>36</v>
      </c>
      <c r="C37" s="2">
        <v>2</v>
      </c>
      <c r="E37" s="5">
        <v>4</v>
      </c>
    </row>
    <row r="38" spans="1:5" x14ac:dyDescent="0.25">
      <c r="A38">
        <v>37</v>
      </c>
      <c r="C38" s="2">
        <v>2</v>
      </c>
      <c r="E38" s="5">
        <v>4</v>
      </c>
    </row>
    <row r="39" spans="1:5" x14ac:dyDescent="0.25">
      <c r="A39">
        <v>38</v>
      </c>
      <c r="C39" s="2">
        <v>2</v>
      </c>
      <c r="D39" s="3">
        <v>3</v>
      </c>
      <c r="E39" s="5">
        <v>4</v>
      </c>
    </row>
    <row r="40" spans="1:5" x14ac:dyDescent="0.25">
      <c r="A40">
        <v>39</v>
      </c>
      <c r="C40" s="2">
        <v>2</v>
      </c>
      <c r="D40" s="3">
        <v>3</v>
      </c>
      <c r="E40" s="5">
        <v>4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  <c r="C45" s="2">
        <v>2</v>
      </c>
      <c r="D45" s="3">
        <v>3</v>
      </c>
    </row>
    <row r="46" spans="1:5" x14ac:dyDescent="0.25">
      <c r="A46">
        <v>45</v>
      </c>
      <c r="C46" s="2">
        <v>2</v>
      </c>
      <c r="D46" s="3">
        <v>3</v>
      </c>
    </row>
    <row r="47" spans="1:5" x14ac:dyDescent="0.25">
      <c r="A47">
        <v>46</v>
      </c>
      <c r="C47" s="2">
        <v>2</v>
      </c>
      <c r="D47" s="3">
        <v>3</v>
      </c>
    </row>
    <row r="48" spans="1:5" x14ac:dyDescent="0.25">
      <c r="A48">
        <v>47</v>
      </c>
      <c r="B48" s="4">
        <v>1</v>
      </c>
      <c r="C48" s="2">
        <v>2</v>
      </c>
      <c r="D48" s="3">
        <v>3</v>
      </c>
    </row>
    <row r="49" spans="1:5" x14ac:dyDescent="0.25">
      <c r="A49">
        <v>48</v>
      </c>
      <c r="B49" s="4">
        <v>1</v>
      </c>
      <c r="D49" s="3">
        <v>3</v>
      </c>
    </row>
    <row r="50" spans="1:5" x14ac:dyDescent="0.25">
      <c r="A50">
        <v>49</v>
      </c>
      <c r="B50" s="4">
        <v>1</v>
      </c>
      <c r="D50" s="3">
        <v>3</v>
      </c>
    </row>
    <row r="51" spans="1:5" x14ac:dyDescent="0.25">
      <c r="A51">
        <v>50</v>
      </c>
      <c r="B51" s="4">
        <v>1</v>
      </c>
      <c r="D51" s="3">
        <v>3</v>
      </c>
    </row>
    <row r="52" spans="1:5" x14ac:dyDescent="0.25">
      <c r="A52">
        <v>51</v>
      </c>
      <c r="B52" s="4">
        <v>1</v>
      </c>
      <c r="D52" s="3">
        <v>3</v>
      </c>
    </row>
    <row r="53" spans="1:5" x14ac:dyDescent="0.25">
      <c r="A53">
        <v>52</v>
      </c>
      <c r="B53" s="4">
        <v>1</v>
      </c>
      <c r="D53" s="3">
        <v>3</v>
      </c>
      <c r="E53" s="5">
        <v>4</v>
      </c>
    </row>
    <row r="54" spans="1:5" x14ac:dyDescent="0.25">
      <c r="A54">
        <v>53</v>
      </c>
      <c r="B54" s="4">
        <v>1</v>
      </c>
      <c r="E54" s="5">
        <v>4</v>
      </c>
    </row>
    <row r="55" spans="1:5" x14ac:dyDescent="0.25">
      <c r="A55">
        <v>54</v>
      </c>
      <c r="B55" s="4">
        <v>1</v>
      </c>
      <c r="E55" s="5">
        <v>4</v>
      </c>
    </row>
    <row r="56" spans="1:5" x14ac:dyDescent="0.25">
      <c r="A56">
        <v>55</v>
      </c>
      <c r="B56" s="4">
        <v>1</v>
      </c>
      <c r="E56" s="5">
        <v>4</v>
      </c>
    </row>
    <row r="57" spans="1:5" x14ac:dyDescent="0.25">
      <c r="A57">
        <v>56</v>
      </c>
      <c r="B57" s="4">
        <v>1</v>
      </c>
      <c r="E57" s="5">
        <v>4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B59" s="4">
        <v>1</v>
      </c>
      <c r="E59" s="5">
        <v>4</v>
      </c>
    </row>
    <row r="60" spans="1:5" x14ac:dyDescent="0.25">
      <c r="A60">
        <v>59</v>
      </c>
      <c r="B60" s="4">
        <v>1</v>
      </c>
      <c r="E60" s="5">
        <v>4</v>
      </c>
    </row>
    <row r="61" spans="1:5" x14ac:dyDescent="0.25">
      <c r="A61">
        <v>60</v>
      </c>
      <c r="B61" s="4">
        <v>1</v>
      </c>
      <c r="E61" s="5">
        <v>4</v>
      </c>
    </row>
    <row r="62" spans="1:5" x14ac:dyDescent="0.25">
      <c r="A62">
        <v>61</v>
      </c>
      <c r="B62" s="4">
        <v>1</v>
      </c>
      <c r="C62" s="2">
        <v>2</v>
      </c>
      <c r="E62" s="5">
        <v>4</v>
      </c>
    </row>
    <row r="63" spans="1:5" x14ac:dyDescent="0.25">
      <c r="A63">
        <v>62</v>
      </c>
      <c r="C63" s="2">
        <v>2</v>
      </c>
      <c r="E63" s="5">
        <v>4</v>
      </c>
    </row>
    <row r="64" spans="1:5" x14ac:dyDescent="0.25">
      <c r="A64">
        <v>63</v>
      </c>
      <c r="C64" s="2">
        <v>2</v>
      </c>
      <c r="E64" s="5">
        <v>4</v>
      </c>
    </row>
    <row r="65" spans="1:5" x14ac:dyDescent="0.25">
      <c r="A65">
        <v>64</v>
      </c>
      <c r="C65" s="2">
        <v>2</v>
      </c>
      <c r="E65" s="5">
        <v>4</v>
      </c>
    </row>
    <row r="66" spans="1:5" x14ac:dyDescent="0.25">
      <c r="A66">
        <v>65</v>
      </c>
      <c r="C66" s="2">
        <v>2</v>
      </c>
      <c r="D66" s="3">
        <v>3</v>
      </c>
      <c r="E66" s="5">
        <v>4</v>
      </c>
    </row>
    <row r="67" spans="1:5" x14ac:dyDescent="0.25">
      <c r="A67">
        <v>66</v>
      </c>
      <c r="C67" s="2">
        <v>2</v>
      </c>
      <c r="D67" s="3">
        <v>3</v>
      </c>
      <c r="E67" s="5">
        <v>4</v>
      </c>
    </row>
    <row r="68" spans="1:5" x14ac:dyDescent="0.25">
      <c r="A68">
        <v>67</v>
      </c>
      <c r="C68" s="2">
        <v>2</v>
      </c>
      <c r="D68" s="3">
        <v>3</v>
      </c>
    </row>
    <row r="69" spans="1:5" x14ac:dyDescent="0.25">
      <c r="A69">
        <v>68</v>
      </c>
      <c r="C69" s="2">
        <v>2</v>
      </c>
      <c r="D69" s="3">
        <v>3</v>
      </c>
    </row>
    <row r="70" spans="1:5" x14ac:dyDescent="0.25">
      <c r="A70">
        <v>69</v>
      </c>
      <c r="C70" s="2">
        <v>2</v>
      </c>
      <c r="D70" s="3">
        <v>3</v>
      </c>
    </row>
    <row r="71" spans="1:5" x14ac:dyDescent="0.25">
      <c r="A71">
        <v>70</v>
      </c>
      <c r="C71" s="2">
        <v>2</v>
      </c>
      <c r="D71" s="3">
        <v>3</v>
      </c>
    </row>
    <row r="72" spans="1:5" x14ac:dyDescent="0.25">
      <c r="A72">
        <v>71</v>
      </c>
      <c r="C72" s="2">
        <v>2</v>
      </c>
      <c r="D72" s="3">
        <v>3</v>
      </c>
    </row>
    <row r="73" spans="1:5" x14ac:dyDescent="0.25">
      <c r="A73">
        <v>72</v>
      </c>
      <c r="C73" s="2">
        <v>2</v>
      </c>
      <c r="D73" s="3">
        <v>3</v>
      </c>
    </row>
    <row r="74" spans="1:5" x14ac:dyDescent="0.25">
      <c r="A74">
        <v>73</v>
      </c>
      <c r="C74" s="2">
        <v>2</v>
      </c>
      <c r="D74" s="3">
        <v>3</v>
      </c>
    </row>
    <row r="75" spans="1:5" x14ac:dyDescent="0.25">
      <c r="A75">
        <v>74</v>
      </c>
      <c r="C75" s="2">
        <v>2</v>
      </c>
      <c r="D75" s="3">
        <v>3</v>
      </c>
    </row>
    <row r="76" spans="1:5" x14ac:dyDescent="0.25">
      <c r="A76">
        <v>75</v>
      </c>
      <c r="B76" s="4">
        <v>1</v>
      </c>
      <c r="C76" s="2">
        <v>2</v>
      </c>
      <c r="D76" s="3">
        <v>3</v>
      </c>
    </row>
    <row r="77" spans="1:5" x14ac:dyDescent="0.25">
      <c r="A77">
        <v>76</v>
      </c>
      <c r="B77" s="4">
        <v>1</v>
      </c>
      <c r="D77" s="3">
        <v>3</v>
      </c>
    </row>
    <row r="78" spans="1:5" x14ac:dyDescent="0.25">
      <c r="A78">
        <v>77</v>
      </c>
      <c r="B78" s="4">
        <v>1</v>
      </c>
      <c r="D78" s="3">
        <v>3</v>
      </c>
    </row>
    <row r="79" spans="1:5" x14ac:dyDescent="0.25">
      <c r="A79">
        <v>78</v>
      </c>
      <c r="B79" s="4">
        <v>1</v>
      </c>
      <c r="D79" s="3">
        <v>3</v>
      </c>
    </row>
    <row r="80" spans="1:5" x14ac:dyDescent="0.25">
      <c r="A80">
        <v>79</v>
      </c>
      <c r="B80" s="4">
        <v>1</v>
      </c>
      <c r="D80" s="3">
        <v>3</v>
      </c>
    </row>
    <row r="81" spans="1:5" x14ac:dyDescent="0.25">
      <c r="A81">
        <v>80</v>
      </c>
      <c r="B81" s="4">
        <v>1</v>
      </c>
      <c r="E81" s="5">
        <v>4</v>
      </c>
    </row>
    <row r="82" spans="1:5" x14ac:dyDescent="0.25">
      <c r="A82">
        <v>81</v>
      </c>
      <c r="B82" s="4">
        <v>1</v>
      </c>
      <c r="E82" s="5">
        <v>4</v>
      </c>
    </row>
    <row r="83" spans="1:5" x14ac:dyDescent="0.25">
      <c r="A83">
        <v>82</v>
      </c>
      <c r="B83" s="4">
        <v>1</v>
      </c>
      <c r="E83" s="5">
        <v>4</v>
      </c>
    </row>
    <row r="84" spans="1:5" x14ac:dyDescent="0.25">
      <c r="A84">
        <v>83</v>
      </c>
      <c r="B84" s="4">
        <v>1</v>
      </c>
      <c r="E84" s="5">
        <v>4</v>
      </c>
    </row>
    <row r="85" spans="1:5" x14ac:dyDescent="0.25">
      <c r="A85">
        <v>84</v>
      </c>
      <c r="B85" s="4">
        <v>1</v>
      </c>
      <c r="E85" s="5">
        <v>4</v>
      </c>
    </row>
    <row r="86" spans="1:5" x14ac:dyDescent="0.25">
      <c r="A86">
        <v>85</v>
      </c>
      <c r="B86" s="4">
        <v>1</v>
      </c>
      <c r="E86" s="5">
        <v>4</v>
      </c>
    </row>
    <row r="87" spans="1:5" x14ac:dyDescent="0.25">
      <c r="A87">
        <v>86</v>
      </c>
      <c r="B87" s="4">
        <v>1</v>
      </c>
      <c r="E87" s="5">
        <v>4</v>
      </c>
    </row>
    <row r="88" spans="1:5" x14ac:dyDescent="0.25">
      <c r="A88">
        <v>87</v>
      </c>
      <c r="B88" s="4">
        <v>1</v>
      </c>
      <c r="E88" s="5">
        <v>4</v>
      </c>
    </row>
    <row r="89" spans="1:5" x14ac:dyDescent="0.25">
      <c r="A89">
        <v>88</v>
      </c>
      <c r="B89" s="4">
        <v>1</v>
      </c>
      <c r="E89" s="5">
        <v>4</v>
      </c>
    </row>
    <row r="90" spans="1:5" x14ac:dyDescent="0.25">
      <c r="A90">
        <v>89</v>
      </c>
      <c r="B90" s="4">
        <v>1</v>
      </c>
      <c r="E90" s="5">
        <v>4</v>
      </c>
    </row>
    <row r="91" spans="1:5" x14ac:dyDescent="0.25">
      <c r="A91">
        <v>90</v>
      </c>
      <c r="C91" s="2">
        <v>2</v>
      </c>
      <c r="E91" s="5">
        <v>4</v>
      </c>
    </row>
    <row r="92" spans="1:5" x14ac:dyDescent="0.25">
      <c r="A92">
        <v>91</v>
      </c>
      <c r="C92" s="2">
        <v>2</v>
      </c>
      <c r="E92" s="5">
        <v>4</v>
      </c>
    </row>
    <row r="93" spans="1:5" x14ac:dyDescent="0.25">
      <c r="A93">
        <v>92</v>
      </c>
      <c r="C93" s="2">
        <v>2</v>
      </c>
      <c r="E93" s="5">
        <v>4</v>
      </c>
    </row>
    <row r="94" spans="1:5" x14ac:dyDescent="0.25">
      <c r="A94">
        <v>93</v>
      </c>
      <c r="C94" s="2">
        <v>2</v>
      </c>
      <c r="D94" s="3">
        <v>3</v>
      </c>
      <c r="E94" s="5">
        <v>4</v>
      </c>
    </row>
    <row r="95" spans="1:5" x14ac:dyDescent="0.25">
      <c r="A95">
        <v>94</v>
      </c>
      <c r="C95" s="2">
        <v>2</v>
      </c>
      <c r="D95" s="3">
        <v>3</v>
      </c>
      <c r="E95" s="5">
        <v>4</v>
      </c>
    </row>
    <row r="96" spans="1:5" x14ac:dyDescent="0.25">
      <c r="A96">
        <v>95</v>
      </c>
      <c r="C96" s="2">
        <v>2</v>
      </c>
      <c r="D96" s="3">
        <v>3</v>
      </c>
    </row>
    <row r="97" spans="1:5" x14ac:dyDescent="0.25">
      <c r="A97">
        <v>96</v>
      </c>
      <c r="C97" s="2">
        <v>2</v>
      </c>
      <c r="D97" s="3">
        <v>3</v>
      </c>
    </row>
    <row r="98" spans="1:5" x14ac:dyDescent="0.25">
      <c r="A98">
        <v>97</v>
      </c>
      <c r="C98" s="2">
        <v>2</v>
      </c>
      <c r="D98" s="3">
        <v>3</v>
      </c>
    </row>
    <row r="99" spans="1:5" x14ac:dyDescent="0.25">
      <c r="A99">
        <v>98</v>
      </c>
      <c r="C99" s="2">
        <v>2</v>
      </c>
      <c r="D99" s="3">
        <v>3</v>
      </c>
    </row>
    <row r="100" spans="1:5" x14ac:dyDescent="0.25">
      <c r="A100">
        <v>99</v>
      </c>
      <c r="C100" s="2">
        <v>2</v>
      </c>
      <c r="D100" s="3">
        <v>3</v>
      </c>
    </row>
    <row r="101" spans="1:5" x14ac:dyDescent="0.25">
      <c r="A101">
        <v>100</v>
      </c>
      <c r="C101" s="2">
        <v>2</v>
      </c>
      <c r="D101" s="3">
        <v>3</v>
      </c>
    </row>
    <row r="102" spans="1:5" x14ac:dyDescent="0.25">
      <c r="A102">
        <v>101</v>
      </c>
      <c r="C102" s="2">
        <v>2</v>
      </c>
      <c r="D102" s="3">
        <v>3</v>
      </c>
    </row>
    <row r="103" spans="1:5" x14ac:dyDescent="0.25">
      <c r="A103">
        <v>102</v>
      </c>
      <c r="C103" s="2">
        <v>2</v>
      </c>
      <c r="D103" s="3">
        <v>3</v>
      </c>
    </row>
    <row r="104" spans="1:5" x14ac:dyDescent="0.25">
      <c r="A104">
        <v>103</v>
      </c>
      <c r="C104" s="2">
        <v>2</v>
      </c>
      <c r="D104" s="3">
        <v>3</v>
      </c>
    </row>
    <row r="105" spans="1:5" x14ac:dyDescent="0.25">
      <c r="A105">
        <v>104</v>
      </c>
      <c r="C105" s="2">
        <v>2</v>
      </c>
      <c r="D105" s="3">
        <v>3</v>
      </c>
    </row>
    <row r="106" spans="1:5" x14ac:dyDescent="0.25">
      <c r="A106">
        <v>105</v>
      </c>
      <c r="B106" s="4">
        <v>1</v>
      </c>
      <c r="D106" s="3">
        <v>3</v>
      </c>
    </row>
    <row r="107" spans="1:5" x14ac:dyDescent="0.25">
      <c r="A107">
        <v>106</v>
      </c>
      <c r="B107" s="4">
        <v>1</v>
      </c>
      <c r="D107" s="3">
        <v>3</v>
      </c>
    </row>
    <row r="108" spans="1:5" x14ac:dyDescent="0.25">
      <c r="A108">
        <v>107</v>
      </c>
      <c r="B108" s="4">
        <v>1</v>
      </c>
      <c r="D108" s="3">
        <v>3</v>
      </c>
    </row>
    <row r="109" spans="1:5" x14ac:dyDescent="0.25">
      <c r="A109">
        <v>108</v>
      </c>
      <c r="B109" s="4">
        <v>1</v>
      </c>
      <c r="E109" s="5">
        <v>4</v>
      </c>
    </row>
    <row r="110" spans="1:5" x14ac:dyDescent="0.25">
      <c r="A110">
        <v>109</v>
      </c>
      <c r="B110" s="4">
        <v>1</v>
      </c>
      <c r="E110" s="5">
        <v>4</v>
      </c>
    </row>
    <row r="111" spans="1:5" x14ac:dyDescent="0.25">
      <c r="A111">
        <v>110</v>
      </c>
      <c r="B111" s="4">
        <v>1</v>
      </c>
      <c r="E111" s="5">
        <v>4</v>
      </c>
    </row>
    <row r="112" spans="1:5" x14ac:dyDescent="0.25">
      <c r="A112">
        <v>111</v>
      </c>
      <c r="B112" s="4">
        <v>1</v>
      </c>
      <c r="E112" s="5">
        <v>4</v>
      </c>
    </row>
    <row r="113" spans="1:5" x14ac:dyDescent="0.25">
      <c r="A113">
        <v>112</v>
      </c>
      <c r="B113" s="4">
        <v>1</v>
      </c>
      <c r="E113" s="5">
        <v>4</v>
      </c>
    </row>
    <row r="114" spans="1:5" x14ac:dyDescent="0.25">
      <c r="A114">
        <v>113</v>
      </c>
      <c r="B114" s="4">
        <v>1</v>
      </c>
      <c r="E114" s="5">
        <v>4</v>
      </c>
    </row>
    <row r="115" spans="1:5" x14ac:dyDescent="0.25">
      <c r="A115">
        <v>114</v>
      </c>
      <c r="B115" s="4">
        <v>1</v>
      </c>
      <c r="E115" s="5">
        <v>4</v>
      </c>
    </row>
    <row r="116" spans="1:5" x14ac:dyDescent="0.25">
      <c r="A116">
        <v>115</v>
      </c>
      <c r="B116" s="4">
        <v>1</v>
      </c>
      <c r="E116" s="5">
        <v>4</v>
      </c>
    </row>
    <row r="117" spans="1:5" x14ac:dyDescent="0.25">
      <c r="A117">
        <v>116</v>
      </c>
      <c r="B117" s="4">
        <v>1</v>
      </c>
      <c r="E117" s="5">
        <v>4</v>
      </c>
    </row>
    <row r="118" spans="1:5" x14ac:dyDescent="0.25">
      <c r="A118">
        <v>117</v>
      </c>
      <c r="B118" s="4">
        <v>1</v>
      </c>
      <c r="E118" s="5">
        <v>4</v>
      </c>
    </row>
    <row r="119" spans="1:5" x14ac:dyDescent="0.25">
      <c r="A119">
        <v>118</v>
      </c>
      <c r="B119" s="4">
        <v>1</v>
      </c>
      <c r="E119" s="5">
        <v>4</v>
      </c>
    </row>
    <row r="120" spans="1:5" x14ac:dyDescent="0.25">
      <c r="A120">
        <v>119</v>
      </c>
      <c r="B120" s="4">
        <v>1</v>
      </c>
      <c r="C120" s="2">
        <v>2</v>
      </c>
      <c r="E120" s="5">
        <v>4</v>
      </c>
    </row>
    <row r="121" spans="1:5" x14ac:dyDescent="0.25">
      <c r="A121">
        <v>120</v>
      </c>
      <c r="C121" s="2">
        <v>2</v>
      </c>
      <c r="E121" s="5">
        <v>4</v>
      </c>
    </row>
    <row r="122" spans="1:5" x14ac:dyDescent="0.25">
      <c r="A122">
        <v>121</v>
      </c>
      <c r="C122" s="2">
        <v>2</v>
      </c>
      <c r="E122" s="5">
        <v>4</v>
      </c>
    </row>
    <row r="123" spans="1:5" x14ac:dyDescent="0.25">
      <c r="A123">
        <v>122</v>
      </c>
      <c r="C123" s="2">
        <v>2</v>
      </c>
      <c r="E123" s="5">
        <v>4</v>
      </c>
    </row>
    <row r="124" spans="1:5" x14ac:dyDescent="0.25">
      <c r="A124">
        <v>123</v>
      </c>
      <c r="C124" s="2">
        <v>2</v>
      </c>
      <c r="D124" s="3">
        <v>3</v>
      </c>
      <c r="E124" s="5">
        <v>4</v>
      </c>
    </row>
    <row r="125" spans="1:5" x14ac:dyDescent="0.25">
      <c r="A125">
        <v>124</v>
      </c>
      <c r="C125" s="2">
        <v>2</v>
      </c>
      <c r="D125" s="3">
        <v>3</v>
      </c>
    </row>
    <row r="126" spans="1:5" x14ac:dyDescent="0.25">
      <c r="A126">
        <v>125</v>
      </c>
      <c r="C126" s="2">
        <v>2</v>
      </c>
      <c r="D126" s="3">
        <v>3</v>
      </c>
    </row>
    <row r="127" spans="1:5" x14ac:dyDescent="0.25">
      <c r="A127">
        <v>126</v>
      </c>
      <c r="C127" s="2">
        <v>2</v>
      </c>
      <c r="D127" s="3">
        <v>3</v>
      </c>
    </row>
    <row r="128" spans="1:5" x14ac:dyDescent="0.25">
      <c r="A128">
        <v>127</v>
      </c>
      <c r="C128" s="2">
        <v>2</v>
      </c>
      <c r="D128" s="3">
        <v>3</v>
      </c>
    </row>
    <row r="129" spans="1:5" x14ac:dyDescent="0.25">
      <c r="A129">
        <v>128</v>
      </c>
      <c r="C129" s="2">
        <v>2</v>
      </c>
      <c r="D129" s="3">
        <v>3</v>
      </c>
    </row>
    <row r="130" spans="1:5" x14ac:dyDescent="0.25">
      <c r="A130">
        <v>129</v>
      </c>
      <c r="C130" s="2">
        <v>2</v>
      </c>
      <c r="D130" s="3">
        <v>3</v>
      </c>
    </row>
    <row r="131" spans="1:5" x14ac:dyDescent="0.25">
      <c r="A131">
        <v>130</v>
      </c>
      <c r="C131" s="2">
        <v>2</v>
      </c>
      <c r="D131" s="3">
        <v>3</v>
      </c>
    </row>
    <row r="132" spans="1:5" x14ac:dyDescent="0.25">
      <c r="A132">
        <v>131</v>
      </c>
      <c r="C132" s="2">
        <v>2</v>
      </c>
      <c r="D132" s="3">
        <v>3</v>
      </c>
    </row>
    <row r="133" spans="1:5" x14ac:dyDescent="0.25">
      <c r="A133">
        <v>132</v>
      </c>
      <c r="C133" s="2">
        <v>2</v>
      </c>
      <c r="D133" s="3">
        <v>3</v>
      </c>
    </row>
    <row r="134" spans="1:5" x14ac:dyDescent="0.25">
      <c r="A134">
        <v>133</v>
      </c>
      <c r="C134" s="2">
        <v>2</v>
      </c>
      <c r="D134" s="3">
        <v>3</v>
      </c>
    </row>
    <row r="135" spans="1:5" x14ac:dyDescent="0.25">
      <c r="A135">
        <v>134</v>
      </c>
      <c r="B135" s="4">
        <v>1</v>
      </c>
      <c r="D135" s="3">
        <v>3</v>
      </c>
    </row>
    <row r="136" spans="1:5" x14ac:dyDescent="0.25">
      <c r="A136">
        <v>135</v>
      </c>
      <c r="B136" s="4">
        <v>1</v>
      </c>
      <c r="D136" s="3">
        <v>3</v>
      </c>
    </row>
    <row r="137" spans="1:5" x14ac:dyDescent="0.25">
      <c r="A137">
        <v>136</v>
      </c>
      <c r="B137" s="4">
        <v>1</v>
      </c>
      <c r="D137" s="3">
        <v>3</v>
      </c>
      <c r="E137" s="5">
        <v>4</v>
      </c>
    </row>
    <row r="138" spans="1:5" x14ac:dyDescent="0.25">
      <c r="A138">
        <v>137</v>
      </c>
      <c r="B138" s="4">
        <v>1</v>
      </c>
      <c r="E138" s="5">
        <v>4</v>
      </c>
    </row>
    <row r="139" spans="1:5" x14ac:dyDescent="0.25">
      <c r="A139">
        <v>138</v>
      </c>
      <c r="B139" s="4">
        <v>1</v>
      </c>
      <c r="E139" s="5">
        <v>4</v>
      </c>
    </row>
    <row r="140" spans="1:5" x14ac:dyDescent="0.25">
      <c r="A140">
        <v>139</v>
      </c>
      <c r="B140" s="4">
        <v>1</v>
      </c>
      <c r="E140" s="5">
        <v>4</v>
      </c>
    </row>
    <row r="141" spans="1:5" x14ac:dyDescent="0.25">
      <c r="A141">
        <v>140</v>
      </c>
      <c r="B141" s="4">
        <v>1</v>
      </c>
      <c r="E141" s="5">
        <v>4</v>
      </c>
    </row>
    <row r="142" spans="1:5" x14ac:dyDescent="0.25">
      <c r="A142">
        <v>141</v>
      </c>
      <c r="B142" s="4">
        <v>1</v>
      </c>
      <c r="E142" s="5">
        <v>4</v>
      </c>
    </row>
    <row r="143" spans="1:5" x14ac:dyDescent="0.25">
      <c r="A143">
        <v>142</v>
      </c>
      <c r="B143" s="4">
        <v>1</v>
      </c>
      <c r="E143" s="5">
        <v>4</v>
      </c>
    </row>
    <row r="144" spans="1:5" x14ac:dyDescent="0.25">
      <c r="A144">
        <v>143</v>
      </c>
      <c r="B144" s="4">
        <v>1</v>
      </c>
      <c r="E144" s="5">
        <v>4</v>
      </c>
    </row>
    <row r="145" spans="1:5" x14ac:dyDescent="0.25">
      <c r="A145">
        <v>144</v>
      </c>
      <c r="B145" s="4">
        <v>1</v>
      </c>
      <c r="E145" s="5">
        <v>4</v>
      </c>
    </row>
    <row r="146" spans="1:5" x14ac:dyDescent="0.25">
      <c r="A146">
        <v>145</v>
      </c>
      <c r="B146" s="4">
        <v>1</v>
      </c>
      <c r="E146" s="5">
        <v>4</v>
      </c>
    </row>
    <row r="147" spans="1:5" x14ac:dyDescent="0.25">
      <c r="A147">
        <v>146</v>
      </c>
      <c r="B147" s="4">
        <v>1</v>
      </c>
      <c r="E147" s="5">
        <v>4</v>
      </c>
    </row>
    <row r="148" spans="1:5" x14ac:dyDescent="0.25">
      <c r="A148">
        <v>147</v>
      </c>
      <c r="B148" s="4">
        <v>1</v>
      </c>
      <c r="E148" s="5">
        <v>4</v>
      </c>
    </row>
    <row r="149" spans="1:5" x14ac:dyDescent="0.25">
      <c r="A149">
        <v>148</v>
      </c>
      <c r="B149" s="4">
        <v>1</v>
      </c>
      <c r="C149" s="2">
        <v>2</v>
      </c>
      <c r="E149" s="5">
        <v>4</v>
      </c>
    </row>
    <row r="150" spans="1:5" x14ac:dyDescent="0.25">
      <c r="A150">
        <v>149</v>
      </c>
      <c r="B150" s="4">
        <v>1</v>
      </c>
      <c r="C150" s="2">
        <v>2</v>
      </c>
      <c r="E150" s="5">
        <v>4</v>
      </c>
    </row>
    <row r="151" spans="1:5" x14ac:dyDescent="0.25">
      <c r="A151">
        <v>150</v>
      </c>
      <c r="B151" s="4">
        <v>1</v>
      </c>
      <c r="C151" s="2">
        <v>2</v>
      </c>
      <c r="E151" s="5">
        <v>4</v>
      </c>
    </row>
    <row r="152" spans="1:5" x14ac:dyDescent="0.25">
      <c r="A152">
        <v>151</v>
      </c>
      <c r="C152" s="2">
        <v>2</v>
      </c>
      <c r="E152" s="5">
        <v>4</v>
      </c>
    </row>
    <row r="153" spans="1:5" x14ac:dyDescent="0.25">
      <c r="A153">
        <v>152</v>
      </c>
      <c r="C153" s="2">
        <v>2</v>
      </c>
      <c r="E153" s="5">
        <v>4</v>
      </c>
    </row>
    <row r="154" spans="1:5" x14ac:dyDescent="0.25">
      <c r="A154">
        <v>153</v>
      </c>
      <c r="C154" s="2">
        <v>2</v>
      </c>
      <c r="D154" s="3">
        <v>3</v>
      </c>
      <c r="E154" s="5">
        <v>4</v>
      </c>
    </row>
    <row r="155" spans="1:5" x14ac:dyDescent="0.25">
      <c r="A155">
        <v>154</v>
      </c>
      <c r="C155" s="2">
        <v>2</v>
      </c>
      <c r="D155" s="3">
        <v>3</v>
      </c>
    </row>
    <row r="156" spans="1:5" x14ac:dyDescent="0.25">
      <c r="A156">
        <v>155</v>
      </c>
      <c r="C156" s="2">
        <v>2</v>
      </c>
      <c r="D156" s="3">
        <v>3</v>
      </c>
    </row>
    <row r="157" spans="1:5" x14ac:dyDescent="0.25">
      <c r="A157">
        <v>156</v>
      </c>
      <c r="C157" s="2">
        <v>2</v>
      </c>
      <c r="D157" s="3">
        <v>3</v>
      </c>
    </row>
    <row r="158" spans="1:5" x14ac:dyDescent="0.25">
      <c r="A158">
        <v>157</v>
      </c>
      <c r="C158" s="2">
        <v>2</v>
      </c>
      <c r="D158" s="3">
        <v>3</v>
      </c>
    </row>
    <row r="159" spans="1:5" x14ac:dyDescent="0.25">
      <c r="A159">
        <v>158</v>
      </c>
      <c r="C159" s="2">
        <v>2</v>
      </c>
      <c r="D159" s="3">
        <v>3</v>
      </c>
    </row>
    <row r="160" spans="1:5" x14ac:dyDescent="0.25">
      <c r="A160">
        <v>159</v>
      </c>
      <c r="C160" s="2">
        <v>2</v>
      </c>
      <c r="D160" s="3">
        <v>3</v>
      </c>
    </row>
    <row r="161" spans="1:5" x14ac:dyDescent="0.25">
      <c r="A161">
        <v>160</v>
      </c>
      <c r="C161" s="2">
        <v>2</v>
      </c>
      <c r="D161" s="3">
        <v>3</v>
      </c>
    </row>
    <row r="162" spans="1:5" x14ac:dyDescent="0.25">
      <c r="A162">
        <v>161</v>
      </c>
      <c r="C162" s="2">
        <v>2</v>
      </c>
      <c r="D162" s="3">
        <v>3</v>
      </c>
    </row>
    <row r="163" spans="1:5" x14ac:dyDescent="0.25">
      <c r="A163">
        <v>162</v>
      </c>
      <c r="C163" s="2">
        <v>2</v>
      </c>
      <c r="D163" s="3">
        <v>3</v>
      </c>
    </row>
    <row r="164" spans="1:5" x14ac:dyDescent="0.25">
      <c r="A164">
        <v>163</v>
      </c>
      <c r="B164" s="4">
        <v>1</v>
      </c>
      <c r="C164" s="2">
        <v>2</v>
      </c>
      <c r="D164" s="3">
        <v>3</v>
      </c>
    </row>
    <row r="165" spans="1:5" x14ac:dyDescent="0.25">
      <c r="A165">
        <v>164</v>
      </c>
      <c r="B165" s="4">
        <v>1</v>
      </c>
      <c r="C165" s="2">
        <v>2</v>
      </c>
      <c r="D165" s="3">
        <v>3</v>
      </c>
    </row>
    <row r="166" spans="1:5" x14ac:dyDescent="0.25">
      <c r="A166">
        <v>165</v>
      </c>
      <c r="B166" s="4">
        <v>1</v>
      </c>
      <c r="D166" s="3">
        <v>3</v>
      </c>
    </row>
    <row r="167" spans="1:5" x14ac:dyDescent="0.25">
      <c r="A167">
        <v>166</v>
      </c>
      <c r="B167" s="4">
        <v>1</v>
      </c>
      <c r="D167" s="3">
        <v>3</v>
      </c>
      <c r="E167" s="5">
        <v>4</v>
      </c>
    </row>
    <row r="168" spans="1:5" x14ac:dyDescent="0.25">
      <c r="A168">
        <v>167</v>
      </c>
      <c r="B168" s="4">
        <v>1</v>
      </c>
      <c r="E168" s="5">
        <v>4</v>
      </c>
    </row>
    <row r="169" spans="1:5" x14ac:dyDescent="0.25">
      <c r="A169">
        <v>168</v>
      </c>
      <c r="B169" s="4">
        <v>1</v>
      </c>
      <c r="E169" s="5">
        <v>4</v>
      </c>
    </row>
    <row r="170" spans="1:5" x14ac:dyDescent="0.25">
      <c r="A170">
        <v>169</v>
      </c>
      <c r="B170" s="4">
        <v>1</v>
      </c>
      <c r="E170" s="5">
        <v>4</v>
      </c>
    </row>
    <row r="171" spans="1:5" x14ac:dyDescent="0.25">
      <c r="A171">
        <v>170</v>
      </c>
      <c r="B171" s="4">
        <v>1</v>
      </c>
      <c r="E171" s="5">
        <v>4</v>
      </c>
    </row>
    <row r="172" spans="1:5" x14ac:dyDescent="0.25">
      <c r="A172">
        <v>171</v>
      </c>
      <c r="B172" s="4">
        <v>1</v>
      </c>
      <c r="E172" s="5">
        <v>4</v>
      </c>
    </row>
    <row r="173" spans="1:5" x14ac:dyDescent="0.25">
      <c r="A173">
        <v>172</v>
      </c>
      <c r="B173" s="4">
        <v>1</v>
      </c>
      <c r="E173" s="5">
        <v>4</v>
      </c>
    </row>
    <row r="174" spans="1:5" x14ac:dyDescent="0.25">
      <c r="A174">
        <v>173</v>
      </c>
      <c r="B174" s="4">
        <v>1</v>
      </c>
      <c r="E174" s="5">
        <v>4</v>
      </c>
    </row>
    <row r="175" spans="1:5" x14ac:dyDescent="0.25">
      <c r="A175">
        <v>174</v>
      </c>
      <c r="B175" s="4">
        <v>1</v>
      </c>
      <c r="E175" s="5">
        <v>4</v>
      </c>
    </row>
    <row r="176" spans="1:5" x14ac:dyDescent="0.25">
      <c r="A176">
        <v>175</v>
      </c>
      <c r="B176" s="4">
        <v>1</v>
      </c>
      <c r="E176" s="5">
        <v>4</v>
      </c>
    </row>
    <row r="177" spans="1:5" x14ac:dyDescent="0.25">
      <c r="A177">
        <v>176</v>
      </c>
      <c r="B177" s="4">
        <v>1</v>
      </c>
      <c r="E177" s="5">
        <v>4</v>
      </c>
    </row>
    <row r="178" spans="1:5" x14ac:dyDescent="0.25">
      <c r="A178">
        <v>177</v>
      </c>
      <c r="B178" s="4">
        <v>1</v>
      </c>
      <c r="C178" s="2">
        <v>2</v>
      </c>
      <c r="E178" s="5">
        <v>4</v>
      </c>
    </row>
    <row r="179" spans="1:5" x14ac:dyDescent="0.25">
      <c r="A179">
        <v>178</v>
      </c>
      <c r="B179" s="4">
        <v>1</v>
      </c>
      <c r="C179" s="2">
        <v>2</v>
      </c>
      <c r="E179" s="5">
        <v>4</v>
      </c>
    </row>
    <row r="180" spans="1:5" x14ac:dyDescent="0.25">
      <c r="A180">
        <v>179</v>
      </c>
      <c r="B180" s="4">
        <v>1</v>
      </c>
      <c r="C180" s="2">
        <v>2</v>
      </c>
      <c r="E180" s="5">
        <v>4</v>
      </c>
    </row>
    <row r="181" spans="1:5" x14ac:dyDescent="0.25">
      <c r="A181">
        <v>180</v>
      </c>
      <c r="C181" s="2">
        <v>2</v>
      </c>
      <c r="E181" s="5">
        <v>4</v>
      </c>
    </row>
    <row r="182" spans="1:5" x14ac:dyDescent="0.25">
      <c r="A182">
        <v>181</v>
      </c>
      <c r="C182" s="2">
        <v>2</v>
      </c>
      <c r="E182" s="5">
        <v>4</v>
      </c>
    </row>
    <row r="183" spans="1:5" x14ac:dyDescent="0.25">
      <c r="A183">
        <v>182</v>
      </c>
      <c r="C183" s="2">
        <v>2</v>
      </c>
      <c r="D183" s="3">
        <v>3</v>
      </c>
      <c r="E183" s="5">
        <v>4</v>
      </c>
    </row>
    <row r="184" spans="1:5" x14ac:dyDescent="0.25">
      <c r="A184">
        <v>183</v>
      </c>
      <c r="C184" s="2">
        <v>2</v>
      </c>
      <c r="D184" s="3">
        <v>3</v>
      </c>
      <c r="E184" s="5">
        <v>4</v>
      </c>
    </row>
    <row r="185" spans="1:5" x14ac:dyDescent="0.25">
      <c r="A185">
        <v>184</v>
      </c>
      <c r="C185" s="2">
        <v>2</v>
      </c>
      <c r="D185" s="3">
        <v>3</v>
      </c>
      <c r="E185" s="5">
        <v>4</v>
      </c>
    </row>
    <row r="186" spans="1:5" x14ac:dyDescent="0.25">
      <c r="A186">
        <v>185</v>
      </c>
      <c r="C186" s="2">
        <v>2</v>
      </c>
      <c r="D186" s="3">
        <v>3</v>
      </c>
    </row>
    <row r="187" spans="1:5" x14ac:dyDescent="0.25">
      <c r="A187">
        <v>186</v>
      </c>
      <c r="C187" s="2">
        <v>2</v>
      </c>
      <c r="D187" s="3">
        <v>3</v>
      </c>
    </row>
    <row r="188" spans="1:5" x14ac:dyDescent="0.25">
      <c r="A188">
        <v>187</v>
      </c>
      <c r="C188" s="2">
        <v>2</v>
      </c>
      <c r="D188" s="3">
        <v>3</v>
      </c>
    </row>
    <row r="189" spans="1:5" x14ac:dyDescent="0.25">
      <c r="A189">
        <v>188</v>
      </c>
      <c r="C189" s="2">
        <v>2</v>
      </c>
      <c r="D189" s="3">
        <v>3</v>
      </c>
    </row>
    <row r="190" spans="1:5" x14ac:dyDescent="0.25">
      <c r="A190">
        <v>189</v>
      </c>
      <c r="C190" s="2">
        <v>2</v>
      </c>
      <c r="D190" s="3">
        <v>3</v>
      </c>
    </row>
    <row r="191" spans="1:5" x14ac:dyDescent="0.25">
      <c r="A191">
        <v>190</v>
      </c>
      <c r="C191" s="2">
        <v>2</v>
      </c>
      <c r="D191" s="3">
        <v>3</v>
      </c>
    </row>
    <row r="192" spans="1:5" x14ac:dyDescent="0.25">
      <c r="A192">
        <v>191</v>
      </c>
      <c r="C192" s="2">
        <v>2</v>
      </c>
      <c r="D192" s="3">
        <v>3</v>
      </c>
    </row>
    <row r="193" spans="1:5" x14ac:dyDescent="0.25">
      <c r="A193">
        <v>192</v>
      </c>
      <c r="C193" s="2">
        <v>2</v>
      </c>
      <c r="D193" s="3">
        <v>3</v>
      </c>
    </row>
    <row r="194" spans="1:5" x14ac:dyDescent="0.25">
      <c r="A194">
        <v>193</v>
      </c>
      <c r="B194" s="4">
        <v>1</v>
      </c>
      <c r="C194" s="2">
        <v>2</v>
      </c>
      <c r="D194" s="3">
        <v>3</v>
      </c>
    </row>
    <row r="195" spans="1:5" x14ac:dyDescent="0.25">
      <c r="A195">
        <v>194</v>
      </c>
      <c r="B195" s="4">
        <v>1</v>
      </c>
      <c r="D195" s="3">
        <v>3</v>
      </c>
    </row>
    <row r="196" spans="1:5" x14ac:dyDescent="0.25">
      <c r="A196">
        <v>195</v>
      </c>
      <c r="B196" s="4">
        <v>1</v>
      </c>
      <c r="D196" s="3">
        <v>3</v>
      </c>
    </row>
    <row r="197" spans="1:5" x14ac:dyDescent="0.25">
      <c r="A197">
        <v>196</v>
      </c>
      <c r="B197" s="4">
        <v>1</v>
      </c>
      <c r="D197" s="3">
        <v>3</v>
      </c>
    </row>
    <row r="198" spans="1:5" x14ac:dyDescent="0.25">
      <c r="A198">
        <v>197</v>
      </c>
      <c r="B198" s="4">
        <v>1</v>
      </c>
      <c r="D198" s="3">
        <v>3</v>
      </c>
    </row>
    <row r="199" spans="1:5" x14ac:dyDescent="0.25">
      <c r="A199">
        <v>198</v>
      </c>
      <c r="B199" s="4">
        <v>1</v>
      </c>
      <c r="E199" s="5">
        <v>4</v>
      </c>
    </row>
    <row r="200" spans="1:5" x14ac:dyDescent="0.25">
      <c r="A200">
        <v>199</v>
      </c>
      <c r="B200" s="4">
        <v>1</v>
      </c>
      <c r="E200" s="5">
        <v>4</v>
      </c>
    </row>
    <row r="201" spans="1:5" x14ac:dyDescent="0.25">
      <c r="A201">
        <v>200</v>
      </c>
      <c r="B201" s="4">
        <v>1</v>
      </c>
      <c r="E201" s="5">
        <v>4</v>
      </c>
    </row>
    <row r="202" spans="1:5" x14ac:dyDescent="0.25">
      <c r="A202">
        <v>201</v>
      </c>
      <c r="B202" s="4">
        <v>1</v>
      </c>
      <c r="E202" s="5">
        <v>4</v>
      </c>
    </row>
    <row r="203" spans="1:5" x14ac:dyDescent="0.25">
      <c r="A203">
        <v>202</v>
      </c>
      <c r="B203" s="4">
        <v>1</v>
      </c>
      <c r="E203" s="5">
        <v>4</v>
      </c>
    </row>
    <row r="204" spans="1:5" x14ac:dyDescent="0.25">
      <c r="A204">
        <v>203</v>
      </c>
      <c r="B204" s="4">
        <v>1</v>
      </c>
      <c r="E204" s="5">
        <v>4</v>
      </c>
    </row>
    <row r="205" spans="1:5" x14ac:dyDescent="0.25">
      <c r="A205">
        <v>204</v>
      </c>
      <c r="B205" s="4">
        <v>1</v>
      </c>
      <c r="E205" s="5">
        <v>4</v>
      </c>
    </row>
    <row r="206" spans="1:5" x14ac:dyDescent="0.25">
      <c r="A206">
        <v>205</v>
      </c>
      <c r="B206" s="4">
        <v>1</v>
      </c>
      <c r="E206" s="5">
        <v>4</v>
      </c>
    </row>
    <row r="207" spans="1:5" x14ac:dyDescent="0.25">
      <c r="A207">
        <v>206</v>
      </c>
      <c r="B207" s="4">
        <v>1</v>
      </c>
      <c r="E207" s="5">
        <v>4</v>
      </c>
    </row>
    <row r="208" spans="1:5" x14ac:dyDescent="0.25">
      <c r="A208">
        <v>207</v>
      </c>
      <c r="B208" s="4">
        <v>1</v>
      </c>
      <c r="C208" s="2">
        <v>2</v>
      </c>
      <c r="E208" s="5">
        <v>4</v>
      </c>
    </row>
    <row r="209" spans="1:5" x14ac:dyDescent="0.25">
      <c r="A209">
        <v>208</v>
      </c>
      <c r="C209" s="2">
        <v>2</v>
      </c>
      <c r="E209" s="5">
        <v>4</v>
      </c>
    </row>
    <row r="210" spans="1:5" x14ac:dyDescent="0.25">
      <c r="A210">
        <v>209</v>
      </c>
      <c r="C210" s="2">
        <v>2</v>
      </c>
      <c r="E210" s="5">
        <v>4</v>
      </c>
    </row>
    <row r="211" spans="1:5" x14ac:dyDescent="0.25">
      <c r="A211">
        <v>210</v>
      </c>
      <c r="C211" s="2">
        <v>2</v>
      </c>
      <c r="E211" s="5">
        <v>4</v>
      </c>
    </row>
    <row r="212" spans="1:5" x14ac:dyDescent="0.25">
      <c r="A212">
        <v>211</v>
      </c>
      <c r="C212" s="2">
        <v>2</v>
      </c>
      <c r="E212" s="5">
        <v>4</v>
      </c>
    </row>
    <row r="213" spans="1:5" x14ac:dyDescent="0.25">
      <c r="A213">
        <v>212</v>
      </c>
      <c r="C213" s="2">
        <v>2</v>
      </c>
      <c r="D213" s="3">
        <v>3</v>
      </c>
      <c r="E213" s="5">
        <v>4</v>
      </c>
    </row>
    <row r="214" spans="1:5" x14ac:dyDescent="0.25">
      <c r="A214">
        <v>213</v>
      </c>
      <c r="C214" s="2">
        <v>2</v>
      </c>
      <c r="D214" s="3">
        <v>3</v>
      </c>
      <c r="E214" s="5">
        <v>4</v>
      </c>
    </row>
    <row r="215" spans="1:5" x14ac:dyDescent="0.25">
      <c r="A215">
        <v>214</v>
      </c>
      <c r="C215" s="2">
        <v>2</v>
      </c>
      <c r="D215" s="3">
        <v>3</v>
      </c>
    </row>
    <row r="216" spans="1:5" x14ac:dyDescent="0.25">
      <c r="A216">
        <v>215</v>
      </c>
      <c r="C216" s="2">
        <v>2</v>
      </c>
      <c r="D216" s="3">
        <v>3</v>
      </c>
    </row>
    <row r="217" spans="1:5" x14ac:dyDescent="0.25">
      <c r="A217">
        <v>216</v>
      </c>
      <c r="C217" s="2">
        <v>2</v>
      </c>
      <c r="D217" s="3">
        <v>3</v>
      </c>
    </row>
    <row r="218" spans="1:5" x14ac:dyDescent="0.25">
      <c r="A218">
        <v>217</v>
      </c>
      <c r="C218" s="2">
        <v>2</v>
      </c>
      <c r="D218" s="3">
        <v>3</v>
      </c>
    </row>
    <row r="219" spans="1:5" x14ac:dyDescent="0.25">
      <c r="A219">
        <v>218</v>
      </c>
      <c r="C219" s="2">
        <v>2</v>
      </c>
      <c r="D219" s="3">
        <v>3</v>
      </c>
    </row>
    <row r="220" spans="1:5" x14ac:dyDescent="0.25">
      <c r="A220">
        <v>219</v>
      </c>
      <c r="C220" s="2">
        <v>2</v>
      </c>
      <c r="D220" s="3">
        <v>3</v>
      </c>
    </row>
    <row r="221" spans="1:5" x14ac:dyDescent="0.25">
      <c r="A221">
        <v>220</v>
      </c>
      <c r="C221" s="2">
        <v>2</v>
      </c>
      <c r="D221" s="3">
        <v>3</v>
      </c>
    </row>
    <row r="222" spans="1:5" x14ac:dyDescent="0.25">
      <c r="A222">
        <v>221</v>
      </c>
      <c r="C222" s="2">
        <v>2</v>
      </c>
      <c r="D222" s="3">
        <v>3</v>
      </c>
    </row>
    <row r="223" spans="1:5" x14ac:dyDescent="0.25">
      <c r="A223">
        <v>222</v>
      </c>
      <c r="B223" s="4">
        <v>1</v>
      </c>
      <c r="D223" s="3">
        <v>3</v>
      </c>
    </row>
    <row r="224" spans="1:5" x14ac:dyDescent="0.25">
      <c r="A224">
        <v>223</v>
      </c>
      <c r="B224" s="4">
        <v>1</v>
      </c>
      <c r="D224" s="3">
        <v>3</v>
      </c>
    </row>
    <row r="225" spans="1:5" x14ac:dyDescent="0.25">
      <c r="A225">
        <v>224</v>
      </c>
      <c r="B225" s="4">
        <v>1</v>
      </c>
      <c r="D225" s="3">
        <v>3</v>
      </c>
    </row>
    <row r="226" spans="1:5" x14ac:dyDescent="0.25">
      <c r="A226">
        <v>225</v>
      </c>
      <c r="B226" s="4">
        <v>1</v>
      </c>
    </row>
    <row r="227" spans="1:5" x14ac:dyDescent="0.25">
      <c r="A227">
        <v>226</v>
      </c>
      <c r="B227" s="4">
        <v>1</v>
      </c>
      <c r="E227" s="5">
        <v>4</v>
      </c>
    </row>
    <row r="228" spans="1:5" x14ac:dyDescent="0.25">
      <c r="A228">
        <v>227</v>
      </c>
      <c r="B228" s="4">
        <v>1</v>
      </c>
      <c r="E228" s="5">
        <v>4</v>
      </c>
    </row>
    <row r="229" spans="1:5" x14ac:dyDescent="0.25">
      <c r="A229">
        <v>228</v>
      </c>
      <c r="B229" s="4">
        <v>1</v>
      </c>
      <c r="E229" s="5">
        <v>4</v>
      </c>
    </row>
    <row r="230" spans="1:5" x14ac:dyDescent="0.25">
      <c r="A230">
        <v>229</v>
      </c>
      <c r="B230" s="4">
        <v>1</v>
      </c>
      <c r="E230" s="5">
        <v>4</v>
      </c>
    </row>
    <row r="231" spans="1:5" x14ac:dyDescent="0.25">
      <c r="A231">
        <v>230</v>
      </c>
      <c r="B231" s="4">
        <v>1</v>
      </c>
      <c r="E231" s="5">
        <v>4</v>
      </c>
    </row>
    <row r="232" spans="1:5" x14ac:dyDescent="0.25">
      <c r="A232">
        <v>231</v>
      </c>
      <c r="B232" s="4">
        <v>1</v>
      </c>
      <c r="E232" s="5">
        <v>4</v>
      </c>
    </row>
    <row r="233" spans="1:5" x14ac:dyDescent="0.25">
      <c r="A233">
        <v>232</v>
      </c>
      <c r="B233" s="4">
        <v>1</v>
      </c>
      <c r="E233" s="5">
        <v>4</v>
      </c>
    </row>
    <row r="234" spans="1:5" x14ac:dyDescent="0.25">
      <c r="A234">
        <v>233</v>
      </c>
      <c r="B234" s="4">
        <v>1</v>
      </c>
      <c r="E234" s="5">
        <v>4</v>
      </c>
    </row>
    <row r="235" spans="1:5" x14ac:dyDescent="0.25">
      <c r="A235">
        <v>234</v>
      </c>
      <c r="B235" s="4">
        <v>1</v>
      </c>
      <c r="E235" s="5">
        <v>4</v>
      </c>
    </row>
    <row r="236" spans="1:5" x14ac:dyDescent="0.25">
      <c r="A236">
        <v>235</v>
      </c>
      <c r="B236" s="4">
        <v>1</v>
      </c>
      <c r="E236" s="5">
        <v>4</v>
      </c>
    </row>
    <row r="237" spans="1:5" x14ac:dyDescent="0.25">
      <c r="A237">
        <v>236</v>
      </c>
      <c r="C237" s="2">
        <v>2</v>
      </c>
      <c r="E237" s="5">
        <v>4</v>
      </c>
    </row>
    <row r="238" spans="1:5" x14ac:dyDescent="0.25">
      <c r="A238">
        <v>237</v>
      </c>
      <c r="C238" s="2">
        <v>2</v>
      </c>
      <c r="E238" s="5">
        <v>4</v>
      </c>
    </row>
    <row r="239" spans="1:5" x14ac:dyDescent="0.25">
      <c r="A239">
        <v>238</v>
      </c>
      <c r="C239" s="2">
        <v>2</v>
      </c>
      <c r="E239" s="5">
        <v>4</v>
      </c>
    </row>
    <row r="240" spans="1:5" x14ac:dyDescent="0.25">
      <c r="A240">
        <v>239</v>
      </c>
      <c r="C240" s="2">
        <v>2</v>
      </c>
      <c r="E240" s="5">
        <v>4</v>
      </c>
    </row>
    <row r="241" spans="1:5" x14ac:dyDescent="0.25">
      <c r="A241">
        <v>240</v>
      </c>
      <c r="C241" s="2">
        <v>2</v>
      </c>
      <c r="D241" s="3">
        <v>3</v>
      </c>
    </row>
    <row r="242" spans="1:5" x14ac:dyDescent="0.25">
      <c r="A242">
        <v>241</v>
      </c>
      <c r="C242" s="2">
        <v>2</v>
      </c>
      <c r="D242" s="3">
        <v>3</v>
      </c>
    </row>
    <row r="243" spans="1:5" x14ac:dyDescent="0.25">
      <c r="A243">
        <v>242</v>
      </c>
      <c r="C243" s="2">
        <v>2</v>
      </c>
      <c r="D243" s="3">
        <v>3</v>
      </c>
    </row>
    <row r="244" spans="1:5" x14ac:dyDescent="0.25">
      <c r="A244">
        <v>243</v>
      </c>
      <c r="C244" s="2">
        <v>2</v>
      </c>
      <c r="D244" s="3">
        <v>3</v>
      </c>
    </row>
    <row r="245" spans="1:5" x14ac:dyDescent="0.25">
      <c r="A245">
        <v>244</v>
      </c>
      <c r="C245" s="2">
        <v>2</v>
      </c>
      <c r="D245" s="3">
        <v>3</v>
      </c>
    </row>
    <row r="246" spans="1:5" x14ac:dyDescent="0.25">
      <c r="A246">
        <v>245</v>
      </c>
      <c r="C246" s="2">
        <v>2</v>
      </c>
      <c r="D246" s="3">
        <v>3</v>
      </c>
    </row>
    <row r="247" spans="1:5" x14ac:dyDescent="0.25">
      <c r="A247">
        <v>246</v>
      </c>
      <c r="C247" s="2">
        <v>2</v>
      </c>
      <c r="D247" s="3">
        <v>3</v>
      </c>
    </row>
    <row r="248" spans="1:5" x14ac:dyDescent="0.25">
      <c r="A248">
        <v>247</v>
      </c>
      <c r="C248" s="2">
        <v>2</v>
      </c>
      <c r="D248" s="3">
        <v>3</v>
      </c>
    </row>
    <row r="249" spans="1:5" x14ac:dyDescent="0.25">
      <c r="A249">
        <v>248</v>
      </c>
      <c r="C249" s="2">
        <v>2</v>
      </c>
      <c r="D249" s="3">
        <v>3</v>
      </c>
    </row>
    <row r="250" spans="1:5" x14ac:dyDescent="0.25">
      <c r="A250">
        <v>249</v>
      </c>
      <c r="C250" s="2">
        <v>2</v>
      </c>
      <c r="D250" s="3">
        <v>3</v>
      </c>
    </row>
    <row r="251" spans="1:5" x14ac:dyDescent="0.25">
      <c r="A251">
        <v>250</v>
      </c>
      <c r="D251" s="3">
        <v>3</v>
      </c>
    </row>
    <row r="252" spans="1:5" x14ac:dyDescent="0.25">
      <c r="A252">
        <v>251</v>
      </c>
      <c r="B252" s="4">
        <v>1</v>
      </c>
      <c r="D252" s="3">
        <v>3</v>
      </c>
    </row>
    <row r="253" spans="1:5" x14ac:dyDescent="0.25">
      <c r="A253">
        <v>252</v>
      </c>
      <c r="B253" s="4">
        <v>1</v>
      </c>
      <c r="D253" s="3">
        <v>3</v>
      </c>
    </row>
    <row r="254" spans="1:5" x14ac:dyDescent="0.25">
      <c r="A254">
        <v>253</v>
      </c>
      <c r="B254" s="4">
        <v>1</v>
      </c>
    </row>
    <row r="255" spans="1:5" x14ac:dyDescent="0.25">
      <c r="A255">
        <v>254</v>
      </c>
      <c r="B255" s="4">
        <v>1</v>
      </c>
    </row>
    <row r="256" spans="1:5" x14ac:dyDescent="0.25">
      <c r="A256">
        <v>255</v>
      </c>
      <c r="B256" s="4">
        <v>1</v>
      </c>
      <c r="E256" s="5">
        <v>4</v>
      </c>
    </row>
    <row r="257" spans="1:5" x14ac:dyDescent="0.25">
      <c r="A257">
        <v>256</v>
      </c>
      <c r="B257" s="4">
        <v>1</v>
      </c>
      <c r="E257" s="5">
        <v>4</v>
      </c>
    </row>
    <row r="258" spans="1:5" x14ac:dyDescent="0.25">
      <c r="A258">
        <v>257</v>
      </c>
      <c r="B258" s="4">
        <v>1</v>
      </c>
      <c r="E258" s="5">
        <v>4</v>
      </c>
    </row>
    <row r="259" spans="1:5" x14ac:dyDescent="0.25">
      <c r="A259">
        <v>258</v>
      </c>
      <c r="B259" s="4">
        <v>1</v>
      </c>
      <c r="E259" s="5">
        <v>4</v>
      </c>
    </row>
    <row r="260" spans="1:5" x14ac:dyDescent="0.25">
      <c r="A260">
        <v>259</v>
      </c>
      <c r="B260" s="4">
        <v>1</v>
      </c>
      <c r="E260" s="5">
        <v>4</v>
      </c>
    </row>
    <row r="261" spans="1:5" x14ac:dyDescent="0.25">
      <c r="A261">
        <v>260</v>
      </c>
      <c r="B261" s="4">
        <v>1</v>
      </c>
      <c r="E261" s="5">
        <v>4</v>
      </c>
    </row>
    <row r="262" spans="1:5" x14ac:dyDescent="0.25">
      <c r="A262">
        <v>261</v>
      </c>
      <c r="B262" s="4">
        <v>1</v>
      </c>
      <c r="E262" s="5">
        <v>4</v>
      </c>
    </row>
    <row r="263" spans="1:5" x14ac:dyDescent="0.25">
      <c r="A263">
        <v>262</v>
      </c>
      <c r="B263" s="4">
        <v>1</v>
      </c>
      <c r="E263" s="5">
        <v>4</v>
      </c>
    </row>
    <row r="264" spans="1:5" x14ac:dyDescent="0.25">
      <c r="A264">
        <v>263</v>
      </c>
      <c r="B264" s="4">
        <v>1</v>
      </c>
      <c r="C264" s="2">
        <v>2</v>
      </c>
      <c r="E264" s="5">
        <v>4</v>
      </c>
    </row>
    <row r="265" spans="1:5" x14ac:dyDescent="0.25">
      <c r="A265">
        <v>264</v>
      </c>
      <c r="B265" s="4">
        <v>1</v>
      </c>
      <c r="C265" s="2">
        <v>2</v>
      </c>
      <c r="E265" s="5">
        <v>4</v>
      </c>
    </row>
    <row r="266" spans="1:5" x14ac:dyDescent="0.25">
      <c r="A266">
        <v>265</v>
      </c>
      <c r="C266" s="2">
        <v>2</v>
      </c>
      <c r="E266" s="5">
        <v>4</v>
      </c>
    </row>
    <row r="267" spans="1:5" x14ac:dyDescent="0.25">
      <c r="A267">
        <v>266</v>
      </c>
      <c r="C267" s="2">
        <v>2</v>
      </c>
      <c r="E267" s="5">
        <v>4</v>
      </c>
    </row>
    <row r="268" spans="1:5" x14ac:dyDescent="0.25">
      <c r="A268">
        <v>267</v>
      </c>
      <c r="C268" s="2">
        <v>2</v>
      </c>
      <c r="E268" s="5">
        <v>4</v>
      </c>
    </row>
    <row r="269" spans="1:5" x14ac:dyDescent="0.25">
      <c r="A269">
        <v>268</v>
      </c>
      <c r="C269" s="2">
        <v>2</v>
      </c>
      <c r="D269" s="3">
        <v>3</v>
      </c>
    </row>
    <row r="270" spans="1:5" x14ac:dyDescent="0.25">
      <c r="A270">
        <v>269</v>
      </c>
      <c r="C270" s="2">
        <v>2</v>
      </c>
      <c r="D270" s="3">
        <v>3</v>
      </c>
    </row>
    <row r="271" spans="1:5" x14ac:dyDescent="0.25">
      <c r="A271">
        <v>270</v>
      </c>
      <c r="C271" s="2">
        <v>2</v>
      </c>
      <c r="D271" s="3">
        <v>3</v>
      </c>
    </row>
    <row r="272" spans="1:5" x14ac:dyDescent="0.25">
      <c r="A272">
        <v>271</v>
      </c>
      <c r="C272" s="2">
        <v>2</v>
      </c>
      <c r="D272" s="3">
        <v>3</v>
      </c>
    </row>
    <row r="273" spans="1:5" x14ac:dyDescent="0.25">
      <c r="A273">
        <v>272</v>
      </c>
      <c r="C273" s="2">
        <v>2</v>
      </c>
      <c r="D273" s="3">
        <v>3</v>
      </c>
    </row>
    <row r="274" spans="1:5" x14ac:dyDescent="0.25">
      <c r="A274">
        <v>273</v>
      </c>
      <c r="C274" s="2">
        <v>2</v>
      </c>
      <c r="D274" s="3">
        <v>3</v>
      </c>
    </row>
    <row r="275" spans="1:5" x14ac:dyDescent="0.25">
      <c r="A275">
        <v>274</v>
      </c>
      <c r="C275" s="2">
        <v>2</v>
      </c>
      <c r="D275" s="3">
        <v>3</v>
      </c>
    </row>
    <row r="276" spans="1:5" x14ac:dyDescent="0.25">
      <c r="A276">
        <v>275</v>
      </c>
      <c r="C276" s="2">
        <v>2</v>
      </c>
      <c r="D276" s="3">
        <v>3</v>
      </c>
    </row>
    <row r="277" spans="1:5" x14ac:dyDescent="0.25">
      <c r="A277">
        <v>276</v>
      </c>
      <c r="C277" s="2">
        <v>2</v>
      </c>
      <c r="D277" s="3">
        <v>3</v>
      </c>
    </row>
    <row r="278" spans="1:5" x14ac:dyDescent="0.25">
      <c r="A278">
        <v>277</v>
      </c>
      <c r="D278" s="3">
        <v>3</v>
      </c>
    </row>
    <row r="279" spans="1:5" x14ac:dyDescent="0.25">
      <c r="A279">
        <v>278</v>
      </c>
      <c r="B279" s="4">
        <v>1</v>
      </c>
      <c r="D279" s="3">
        <v>3</v>
      </c>
    </row>
    <row r="280" spans="1:5" x14ac:dyDescent="0.25">
      <c r="A280">
        <v>279</v>
      </c>
      <c r="B280" s="4">
        <v>1</v>
      </c>
    </row>
    <row r="281" spans="1:5" x14ac:dyDescent="0.25">
      <c r="A281">
        <v>280</v>
      </c>
      <c r="B281" s="4">
        <v>1</v>
      </c>
      <c r="E281" s="5">
        <v>4</v>
      </c>
    </row>
    <row r="282" spans="1:5" x14ac:dyDescent="0.25">
      <c r="A282">
        <v>281</v>
      </c>
      <c r="B282" s="4">
        <v>1</v>
      </c>
      <c r="E282" s="5">
        <v>4</v>
      </c>
    </row>
    <row r="283" spans="1:5" x14ac:dyDescent="0.25">
      <c r="A283">
        <v>282</v>
      </c>
      <c r="B283" s="4">
        <v>1</v>
      </c>
      <c r="E283" s="5">
        <v>4</v>
      </c>
    </row>
    <row r="284" spans="1:5" x14ac:dyDescent="0.25">
      <c r="A284">
        <v>283</v>
      </c>
      <c r="B284" s="4">
        <v>1</v>
      </c>
      <c r="E284" s="5">
        <v>4</v>
      </c>
    </row>
    <row r="285" spans="1:5" x14ac:dyDescent="0.25">
      <c r="A285">
        <v>284</v>
      </c>
      <c r="B285" s="4">
        <v>1</v>
      </c>
      <c r="E285" s="5">
        <v>4</v>
      </c>
    </row>
    <row r="286" spans="1:5" x14ac:dyDescent="0.25">
      <c r="A286">
        <v>285</v>
      </c>
      <c r="B286" s="4">
        <v>1</v>
      </c>
      <c r="E286" s="5">
        <v>4</v>
      </c>
    </row>
    <row r="287" spans="1:5" x14ac:dyDescent="0.25">
      <c r="A287">
        <v>286</v>
      </c>
      <c r="B287" s="4">
        <v>1</v>
      </c>
      <c r="E287" s="5">
        <v>4</v>
      </c>
    </row>
    <row r="288" spans="1:5" x14ac:dyDescent="0.25">
      <c r="A288">
        <v>287</v>
      </c>
      <c r="B288" s="4">
        <v>1</v>
      </c>
      <c r="E288" s="5">
        <v>4</v>
      </c>
    </row>
    <row r="289" spans="1:5" x14ac:dyDescent="0.25">
      <c r="A289">
        <v>288</v>
      </c>
      <c r="B289" s="4">
        <v>1</v>
      </c>
      <c r="E289" s="5">
        <v>4</v>
      </c>
    </row>
    <row r="290" spans="1:5" x14ac:dyDescent="0.25">
      <c r="A290">
        <v>289</v>
      </c>
      <c r="B290" s="4">
        <v>1</v>
      </c>
      <c r="E290" s="5">
        <v>4</v>
      </c>
    </row>
    <row r="291" spans="1:5" x14ac:dyDescent="0.25">
      <c r="A291">
        <v>290</v>
      </c>
      <c r="B291" s="4">
        <v>1</v>
      </c>
      <c r="C291" s="2">
        <v>2</v>
      </c>
      <c r="E291" s="5">
        <v>4</v>
      </c>
    </row>
    <row r="292" spans="1:5" x14ac:dyDescent="0.25">
      <c r="A292">
        <v>291</v>
      </c>
      <c r="C292" s="2">
        <v>2</v>
      </c>
      <c r="E292" s="5">
        <v>4</v>
      </c>
    </row>
    <row r="293" spans="1:5" x14ac:dyDescent="0.25">
      <c r="A293">
        <v>292</v>
      </c>
      <c r="C293" s="2">
        <v>2</v>
      </c>
      <c r="E293" s="5">
        <v>4</v>
      </c>
    </row>
    <row r="294" spans="1:5" x14ac:dyDescent="0.25">
      <c r="A294">
        <v>293</v>
      </c>
      <c r="C294" s="2">
        <v>2</v>
      </c>
      <c r="E294" s="5">
        <v>4</v>
      </c>
    </row>
    <row r="295" spans="1:5" x14ac:dyDescent="0.25">
      <c r="A295">
        <v>294</v>
      </c>
      <c r="C295" s="2">
        <v>2</v>
      </c>
      <c r="D295" s="3">
        <v>3</v>
      </c>
    </row>
    <row r="296" spans="1:5" x14ac:dyDescent="0.25">
      <c r="A296">
        <v>295</v>
      </c>
      <c r="C296" s="2">
        <v>2</v>
      </c>
      <c r="D296" s="3">
        <v>3</v>
      </c>
    </row>
    <row r="297" spans="1:5" x14ac:dyDescent="0.25">
      <c r="A297">
        <v>296</v>
      </c>
      <c r="C297" s="2">
        <v>2</v>
      </c>
      <c r="D297" s="3">
        <v>3</v>
      </c>
    </row>
    <row r="298" spans="1:5" x14ac:dyDescent="0.25">
      <c r="A298">
        <v>297</v>
      </c>
      <c r="C298" s="2">
        <v>2</v>
      </c>
      <c r="D298" s="3">
        <v>3</v>
      </c>
    </row>
    <row r="299" spans="1:5" x14ac:dyDescent="0.25">
      <c r="A299">
        <v>298</v>
      </c>
      <c r="C299" s="2">
        <v>2</v>
      </c>
      <c r="D299" s="3">
        <v>3</v>
      </c>
    </row>
    <row r="300" spans="1:5" x14ac:dyDescent="0.25">
      <c r="A300">
        <v>299</v>
      </c>
      <c r="C300" s="2">
        <v>2</v>
      </c>
      <c r="D300" s="3">
        <v>3</v>
      </c>
    </row>
    <row r="301" spans="1:5" x14ac:dyDescent="0.25">
      <c r="A301">
        <v>300</v>
      </c>
      <c r="C301" s="2">
        <v>2</v>
      </c>
      <c r="D301" s="3">
        <v>3</v>
      </c>
    </row>
    <row r="302" spans="1:5" x14ac:dyDescent="0.25">
      <c r="A302">
        <v>301</v>
      </c>
      <c r="C302" s="2">
        <v>2</v>
      </c>
      <c r="D302" s="3">
        <v>3</v>
      </c>
    </row>
    <row r="303" spans="1:5" x14ac:dyDescent="0.25">
      <c r="A303">
        <v>302</v>
      </c>
      <c r="C303" s="2">
        <v>2</v>
      </c>
      <c r="D303" s="3">
        <v>3</v>
      </c>
    </row>
    <row r="304" spans="1:5" x14ac:dyDescent="0.25">
      <c r="A304">
        <v>303</v>
      </c>
      <c r="B304" s="4">
        <v>1</v>
      </c>
      <c r="C304" s="2">
        <v>2</v>
      </c>
      <c r="D304" s="3">
        <v>3</v>
      </c>
    </row>
    <row r="305" spans="1:5" x14ac:dyDescent="0.25">
      <c r="A305">
        <v>304</v>
      </c>
      <c r="B305" s="4">
        <v>1</v>
      </c>
      <c r="D305" s="3">
        <v>3</v>
      </c>
    </row>
    <row r="306" spans="1:5" x14ac:dyDescent="0.25">
      <c r="A306">
        <v>305</v>
      </c>
      <c r="B306" s="4">
        <v>1</v>
      </c>
      <c r="D306" s="3">
        <v>3</v>
      </c>
    </row>
    <row r="307" spans="1:5" x14ac:dyDescent="0.25">
      <c r="A307">
        <v>306</v>
      </c>
      <c r="B307" s="4">
        <v>1</v>
      </c>
      <c r="D307" s="3">
        <v>3</v>
      </c>
    </row>
    <row r="308" spans="1:5" x14ac:dyDescent="0.25">
      <c r="A308">
        <v>307</v>
      </c>
      <c r="B308" s="4">
        <v>1</v>
      </c>
      <c r="E308" s="5">
        <v>4</v>
      </c>
    </row>
    <row r="309" spans="1:5" x14ac:dyDescent="0.25">
      <c r="A309">
        <v>308</v>
      </c>
      <c r="B309" s="4">
        <v>1</v>
      </c>
      <c r="E309" s="5">
        <v>4</v>
      </c>
    </row>
    <row r="310" spans="1:5" x14ac:dyDescent="0.25">
      <c r="A310">
        <v>309</v>
      </c>
      <c r="B310" s="4">
        <v>1</v>
      </c>
      <c r="E310" s="5">
        <v>4</v>
      </c>
    </row>
    <row r="311" spans="1:5" x14ac:dyDescent="0.25">
      <c r="A311">
        <v>310</v>
      </c>
      <c r="B311" s="4">
        <v>1</v>
      </c>
      <c r="E311" s="5">
        <v>4</v>
      </c>
    </row>
    <row r="312" spans="1:5" x14ac:dyDescent="0.25">
      <c r="A312">
        <v>311</v>
      </c>
      <c r="B312" s="4">
        <v>1</v>
      </c>
      <c r="E312" s="5">
        <v>4</v>
      </c>
    </row>
    <row r="313" spans="1:5" x14ac:dyDescent="0.25">
      <c r="A313">
        <v>312</v>
      </c>
      <c r="B313" s="4">
        <v>1</v>
      </c>
      <c r="E313" s="5">
        <v>4</v>
      </c>
    </row>
    <row r="314" spans="1:5" x14ac:dyDescent="0.25">
      <c r="A314">
        <v>313</v>
      </c>
      <c r="B314" s="4">
        <v>1</v>
      </c>
      <c r="E314" s="5">
        <v>4</v>
      </c>
    </row>
    <row r="315" spans="1:5" x14ac:dyDescent="0.25">
      <c r="A315">
        <v>314</v>
      </c>
      <c r="B315" s="4">
        <v>1</v>
      </c>
      <c r="E315" s="5">
        <v>4</v>
      </c>
    </row>
    <row r="316" spans="1:5" x14ac:dyDescent="0.25">
      <c r="A316">
        <v>315</v>
      </c>
      <c r="B316" s="4">
        <v>1</v>
      </c>
      <c r="E316" s="5">
        <v>4</v>
      </c>
    </row>
    <row r="317" spans="1:5" x14ac:dyDescent="0.25">
      <c r="A317">
        <v>316</v>
      </c>
      <c r="B317" s="4">
        <v>1</v>
      </c>
      <c r="C317" s="2">
        <v>2</v>
      </c>
      <c r="E317" s="5">
        <v>4</v>
      </c>
    </row>
    <row r="318" spans="1:5" x14ac:dyDescent="0.25">
      <c r="A318">
        <v>317</v>
      </c>
      <c r="B318" s="4">
        <v>1</v>
      </c>
      <c r="C318" s="2">
        <v>2</v>
      </c>
      <c r="E318" s="5">
        <v>4</v>
      </c>
    </row>
    <row r="319" spans="1:5" x14ac:dyDescent="0.25">
      <c r="A319">
        <v>318</v>
      </c>
      <c r="C319" s="2">
        <v>2</v>
      </c>
      <c r="E319" s="5">
        <v>4</v>
      </c>
    </row>
    <row r="320" spans="1:5" x14ac:dyDescent="0.25">
      <c r="A320">
        <v>319</v>
      </c>
      <c r="C320" s="2">
        <v>2</v>
      </c>
      <c r="E320" s="5">
        <v>4</v>
      </c>
    </row>
    <row r="321" spans="1:6" x14ac:dyDescent="0.25">
      <c r="A321">
        <v>320</v>
      </c>
      <c r="C321" s="2">
        <v>2</v>
      </c>
      <c r="E321" s="5">
        <v>4</v>
      </c>
    </row>
    <row r="322" spans="1:6" x14ac:dyDescent="0.25">
      <c r="A322">
        <v>321</v>
      </c>
      <c r="C322" s="2">
        <v>2</v>
      </c>
      <c r="D322" s="3">
        <v>3</v>
      </c>
      <c r="E322" s="5">
        <v>4</v>
      </c>
    </row>
    <row r="323" spans="1:6" x14ac:dyDescent="0.25">
      <c r="A323">
        <v>322</v>
      </c>
      <c r="C323" s="2">
        <v>2</v>
      </c>
      <c r="D323" s="3">
        <v>3</v>
      </c>
    </row>
    <row r="324" spans="1:6" x14ac:dyDescent="0.25">
      <c r="A324">
        <v>323</v>
      </c>
      <c r="C324" s="2">
        <v>2</v>
      </c>
      <c r="D324" s="3">
        <v>3</v>
      </c>
      <c r="F324" t="s">
        <v>22</v>
      </c>
    </row>
    <row r="325" spans="1:6" x14ac:dyDescent="0.25">
      <c r="A325">
        <v>324</v>
      </c>
    </row>
    <row r="326" spans="1:6" x14ac:dyDescent="0.25">
      <c r="A326">
        <v>325</v>
      </c>
      <c r="F326" t="s">
        <v>22</v>
      </c>
    </row>
    <row r="327" spans="1:6" x14ac:dyDescent="0.25">
      <c r="A327">
        <v>326</v>
      </c>
      <c r="B327" s="4">
        <v>1</v>
      </c>
    </row>
    <row r="328" spans="1:6" x14ac:dyDescent="0.25">
      <c r="A328">
        <v>327</v>
      </c>
      <c r="B328" s="4">
        <v>1</v>
      </c>
    </row>
    <row r="329" spans="1:6" x14ac:dyDescent="0.25">
      <c r="A329">
        <v>328</v>
      </c>
      <c r="B329" s="4">
        <v>1</v>
      </c>
    </row>
    <row r="330" spans="1:6" x14ac:dyDescent="0.25">
      <c r="A330">
        <v>329</v>
      </c>
      <c r="B330" s="4">
        <v>1</v>
      </c>
    </row>
    <row r="331" spans="1:6" x14ac:dyDescent="0.25">
      <c r="A331">
        <v>330</v>
      </c>
      <c r="B331" s="4">
        <v>1</v>
      </c>
    </row>
    <row r="332" spans="1:6" x14ac:dyDescent="0.25">
      <c r="A332">
        <v>331</v>
      </c>
      <c r="B332" s="4">
        <v>1</v>
      </c>
    </row>
    <row r="333" spans="1:6" x14ac:dyDescent="0.25">
      <c r="A333">
        <v>332</v>
      </c>
      <c r="B333" s="4">
        <v>1</v>
      </c>
    </row>
    <row r="334" spans="1:6" x14ac:dyDescent="0.25">
      <c r="A334">
        <v>333</v>
      </c>
      <c r="B334" s="4">
        <v>1</v>
      </c>
    </row>
    <row r="335" spans="1:6" x14ac:dyDescent="0.25">
      <c r="A335">
        <v>334</v>
      </c>
      <c r="B335" s="4">
        <v>1</v>
      </c>
    </row>
    <row r="336" spans="1:6" x14ac:dyDescent="0.25">
      <c r="A336">
        <v>335</v>
      </c>
      <c r="B336" s="4">
        <v>1</v>
      </c>
    </row>
    <row r="337" spans="1:5" x14ac:dyDescent="0.25">
      <c r="A337">
        <v>336</v>
      </c>
      <c r="B337" s="4">
        <v>1</v>
      </c>
    </row>
    <row r="338" spans="1:5" x14ac:dyDescent="0.25">
      <c r="A338">
        <v>337</v>
      </c>
      <c r="B338" s="4">
        <v>1</v>
      </c>
    </row>
    <row r="339" spans="1:5" x14ac:dyDescent="0.25">
      <c r="A339">
        <v>338</v>
      </c>
      <c r="B339" s="4">
        <v>1</v>
      </c>
    </row>
    <row r="340" spans="1:5" x14ac:dyDescent="0.25">
      <c r="A340">
        <v>339</v>
      </c>
      <c r="B340" s="4">
        <v>1</v>
      </c>
    </row>
    <row r="341" spans="1:5" x14ac:dyDescent="0.25">
      <c r="A341">
        <v>340</v>
      </c>
      <c r="B341" s="4">
        <v>1</v>
      </c>
    </row>
    <row r="342" spans="1:5" x14ac:dyDescent="0.25">
      <c r="A342">
        <v>341</v>
      </c>
      <c r="B342" s="4">
        <v>1</v>
      </c>
      <c r="E342" s="5">
        <v>4</v>
      </c>
    </row>
    <row r="343" spans="1:5" x14ac:dyDescent="0.25">
      <c r="A343">
        <v>342</v>
      </c>
      <c r="B343" s="4">
        <v>1</v>
      </c>
      <c r="E343" s="5">
        <v>4</v>
      </c>
    </row>
    <row r="344" spans="1:5" x14ac:dyDescent="0.25">
      <c r="A344">
        <v>343</v>
      </c>
      <c r="B344" s="4">
        <v>1</v>
      </c>
      <c r="E344" s="5">
        <v>4</v>
      </c>
    </row>
    <row r="345" spans="1:5" x14ac:dyDescent="0.25">
      <c r="A345">
        <v>344</v>
      </c>
      <c r="B345" s="4">
        <v>1</v>
      </c>
      <c r="C345" s="2">
        <v>2</v>
      </c>
      <c r="E345" s="5">
        <v>4</v>
      </c>
    </row>
    <row r="346" spans="1:5" x14ac:dyDescent="0.25">
      <c r="A346">
        <v>345</v>
      </c>
      <c r="B346" s="4">
        <v>1</v>
      </c>
      <c r="C346" s="2">
        <v>2</v>
      </c>
      <c r="E346" s="5">
        <v>4</v>
      </c>
    </row>
    <row r="347" spans="1:5" x14ac:dyDescent="0.25">
      <c r="A347">
        <v>346</v>
      </c>
      <c r="B347" s="4">
        <v>1</v>
      </c>
      <c r="C347" s="2">
        <v>2</v>
      </c>
      <c r="E347" s="5">
        <v>4</v>
      </c>
    </row>
    <row r="348" spans="1:5" x14ac:dyDescent="0.25">
      <c r="A348">
        <v>347</v>
      </c>
      <c r="C348" s="2">
        <v>2</v>
      </c>
      <c r="E348" s="5">
        <v>4</v>
      </c>
    </row>
    <row r="349" spans="1:5" x14ac:dyDescent="0.25">
      <c r="A349">
        <v>348</v>
      </c>
      <c r="C349" s="2">
        <v>2</v>
      </c>
      <c r="E349" s="5">
        <v>4</v>
      </c>
    </row>
    <row r="350" spans="1:5" x14ac:dyDescent="0.25">
      <c r="A350">
        <v>349</v>
      </c>
      <c r="C350" s="2">
        <v>2</v>
      </c>
      <c r="E350" s="5">
        <v>4</v>
      </c>
    </row>
    <row r="351" spans="1:5" x14ac:dyDescent="0.25">
      <c r="A351">
        <v>350</v>
      </c>
      <c r="C351" s="2">
        <v>2</v>
      </c>
      <c r="E351" s="5">
        <v>4</v>
      </c>
    </row>
    <row r="352" spans="1:5" x14ac:dyDescent="0.25">
      <c r="A352">
        <v>351</v>
      </c>
      <c r="C352" s="2">
        <v>2</v>
      </c>
      <c r="E352" s="5">
        <v>4</v>
      </c>
    </row>
    <row r="353" spans="1:5" x14ac:dyDescent="0.25">
      <c r="A353">
        <v>352</v>
      </c>
      <c r="C353" s="2">
        <v>2</v>
      </c>
      <c r="E353" s="5">
        <v>4</v>
      </c>
    </row>
    <row r="354" spans="1:5" x14ac:dyDescent="0.25">
      <c r="A354">
        <v>353</v>
      </c>
      <c r="C354" s="2">
        <v>2</v>
      </c>
      <c r="E354" s="5">
        <v>4</v>
      </c>
    </row>
    <row r="355" spans="1:5" x14ac:dyDescent="0.25">
      <c r="A355">
        <v>354</v>
      </c>
      <c r="C355" s="2">
        <v>2</v>
      </c>
      <c r="E355" s="5">
        <v>4</v>
      </c>
    </row>
    <row r="356" spans="1:5" x14ac:dyDescent="0.25">
      <c r="A356">
        <v>355</v>
      </c>
      <c r="C356" s="2">
        <v>2</v>
      </c>
      <c r="E356" s="5">
        <v>4</v>
      </c>
    </row>
    <row r="357" spans="1:5" x14ac:dyDescent="0.25">
      <c r="A357">
        <v>356</v>
      </c>
      <c r="C357" s="2">
        <v>2</v>
      </c>
      <c r="E357" s="5">
        <v>4</v>
      </c>
    </row>
    <row r="358" spans="1:5" x14ac:dyDescent="0.25">
      <c r="A358">
        <v>357</v>
      </c>
      <c r="C358" s="2">
        <v>2</v>
      </c>
      <c r="D358" s="3">
        <v>3</v>
      </c>
      <c r="E358" s="5">
        <v>4</v>
      </c>
    </row>
    <row r="359" spans="1:5" x14ac:dyDescent="0.25">
      <c r="A359">
        <v>358</v>
      </c>
      <c r="C359" s="2">
        <v>2</v>
      </c>
      <c r="D359" s="3">
        <v>3</v>
      </c>
      <c r="E359" s="5">
        <v>4</v>
      </c>
    </row>
    <row r="360" spans="1:5" x14ac:dyDescent="0.25">
      <c r="A360">
        <v>359</v>
      </c>
      <c r="B360" s="4">
        <v>1</v>
      </c>
      <c r="C360" s="2">
        <v>2</v>
      </c>
      <c r="D360" s="3">
        <v>3</v>
      </c>
      <c r="E360" s="5">
        <v>4</v>
      </c>
    </row>
    <row r="361" spans="1:5" x14ac:dyDescent="0.25">
      <c r="A361">
        <v>360</v>
      </c>
      <c r="B361" s="4">
        <v>1</v>
      </c>
      <c r="C361" s="2">
        <v>2</v>
      </c>
      <c r="D361" s="3">
        <v>3</v>
      </c>
    </row>
    <row r="362" spans="1:5" x14ac:dyDescent="0.25">
      <c r="A362">
        <v>361</v>
      </c>
      <c r="B362" s="4">
        <v>1</v>
      </c>
      <c r="D362" s="3">
        <v>3</v>
      </c>
    </row>
    <row r="363" spans="1:5" x14ac:dyDescent="0.25">
      <c r="A363">
        <v>362</v>
      </c>
      <c r="B363" s="4">
        <v>1</v>
      </c>
      <c r="D363" s="3">
        <v>3</v>
      </c>
    </row>
    <row r="364" spans="1:5" x14ac:dyDescent="0.25">
      <c r="A364">
        <v>363</v>
      </c>
      <c r="B364" s="4">
        <v>1</v>
      </c>
      <c r="D364" s="3">
        <v>3</v>
      </c>
    </row>
    <row r="365" spans="1:5" x14ac:dyDescent="0.25">
      <c r="A365">
        <v>364</v>
      </c>
      <c r="B365" s="4">
        <v>1</v>
      </c>
      <c r="D365" s="3">
        <v>3</v>
      </c>
    </row>
    <row r="366" spans="1:5" x14ac:dyDescent="0.25">
      <c r="A366">
        <v>365</v>
      </c>
      <c r="B366" s="4">
        <v>1</v>
      </c>
      <c r="D366" s="3">
        <v>3</v>
      </c>
    </row>
    <row r="367" spans="1:5" x14ac:dyDescent="0.25">
      <c r="A367">
        <v>366</v>
      </c>
      <c r="B367" s="4">
        <v>1</v>
      </c>
      <c r="D367" s="3">
        <v>3</v>
      </c>
    </row>
    <row r="368" spans="1:5" x14ac:dyDescent="0.25">
      <c r="A368">
        <v>367</v>
      </c>
      <c r="B368" s="4">
        <v>1</v>
      </c>
      <c r="D368" s="3">
        <v>3</v>
      </c>
    </row>
    <row r="369" spans="1:8" x14ac:dyDescent="0.25">
      <c r="A369">
        <v>368</v>
      </c>
      <c r="B369" s="4">
        <v>1</v>
      </c>
      <c r="D369" s="3">
        <v>3</v>
      </c>
    </row>
    <row r="370" spans="1:8" x14ac:dyDescent="0.25">
      <c r="A370">
        <v>369</v>
      </c>
      <c r="B370" s="4">
        <v>1</v>
      </c>
      <c r="D370" s="3">
        <v>3</v>
      </c>
    </row>
    <row r="371" spans="1:8" x14ac:dyDescent="0.25">
      <c r="A371">
        <v>370</v>
      </c>
      <c r="B371" s="4">
        <v>1</v>
      </c>
      <c r="D371" s="3">
        <v>3</v>
      </c>
    </row>
    <row r="372" spans="1:8" x14ac:dyDescent="0.25">
      <c r="A372">
        <v>371</v>
      </c>
      <c r="B372" s="4">
        <v>1</v>
      </c>
      <c r="D372" s="3">
        <v>3</v>
      </c>
    </row>
    <row r="373" spans="1:8" x14ac:dyDescent="0.25">
      <c r="A373">
        <v>372</v>
      </c>
      <c r="B373" s="4">
        <v>1</v>
      </c>
      <c r="D373" s="3">
        <v>3</v>
      </c>
    </row>
    <row r="374" spans="1:8" x14ac:dyDescent="0.25">
      <c r="A374">
        <v>373</v>
      </c>
      <c r="B374" s="4">
        <v>1</v>
      </c>
      <c r="C374" s="2">
        <v>2</v>
      </c>
      <c r="D374" s="3">
        <v>3</v>
      </c>
      <c r="H374" s="5" t="s">
        <v>233</v>
      </c>
    </row>
    <row r="375" spans="1:8" x14ac:dyDescent="0.25">
      <c r="A375">
        <v>374</v>
      </c>
      <c r="B375" s="4">
        <v>1</v>
      </c>
      <c r="C375" s="2">
        <v>2</v>
      </c>
      <c r="D375" s="3">
        <v>3</v>
      </c>
      <c r="H375" s="5" t="s">
        <v>233</v>
      </c>
    </row>
    <row r="376" spans="1:8" x14ac:dyDescent="0.25">
      <c r="A376">
        <v>375</v>
      </c>
      <c r="B376" s="4">
        <v>1</v>
      </c>
      <c r="C376" s="2">
        <v>2</v>
      </c>
      <c r="H376" s="5" t="s">
        <v>233</v>
      </c>
    </row>
    <row r="377" spans="1:8" x14ac:dyDescent="0.25">
      <c r="A377">
        <v>376</v>
      </c>
      <c r="B377" s="4">
        <v>1</v>
      </c>
      <c r="C377" s="2">
        <v>2</v>
      </c>
      <c r="H377" s="5" t="s">
        <v>233</v>
      </c>
    </row>
    <row r="378" spans="1:8" x14ac:dyDescent="0.25">
      <c r="A378">
        <v>377</v>
      </c>
      <c r="C378" s="2">
        <v>2</v>
      </c>
      <c r="H378" s="5" t="s">
        <v>233</v>
      </c>
    </row>
    <row r="379" spans="1:8" x14ac:dyDescent="0.25">
      <c r="A379">
        <v>378</v>
      </c>
      <c r="C379" s="2">
        <v>2</v>
      </c>
      <c r="H379" s="5" t="s">
        <v>233</v>
      </c>
    </row>
    <row r="380" spans="1:8" x14ac:dyDescent="0.25">
      <c r="A380">
        <v>379</v>
      </c>
      <c r="C380" s="2">
        <v>2</v>
      </c>
      <c r="H380" s="5" t="s">
        <v>233</v>
      </c>
    </row>
    <row r="381" spans="1:8" x14ac:dyDescent="0.25">
      <c r="A381">
        <v>380</v>
      </c>
      <c r="C381" s="2">
        <v>2</v>
      </c>
      <c r="H381" s="5" t="s">
        <v>233</v>
      </c>
    </row>
    <row r="382" spans="1:8" x14ac:dyDescent="0.25">
      <c r="A382">
        <v>381</v>
      </c>
      <c r="C382" s="2">
        <v>2</v>
      </c>
      <c r="H382" s="5" t="s">
        <v>233</v>
      </c>
    </row>
    <row r="383" spans="1:8" x14ac:dyDescent="0.25">
      <c r="A383">
        <v>382</v>
      </c>
      <c r="C383" s="2">
        <v>2</v>
      </c>
      <c r="H383" s="5" t="s">
        <v>233</v>
      </c>
    </row>
    <row r="384" spans="1:8" x14ac:dyDescent="0.25">
      <c r="A384">
        <v>383</v>
      </c>
      <c r="C384" s="2">
        <v>2</v>
      </c>
    </row>
    <row r="385" spans="1:5" x14ac:dyDescent="0.25">
      <c r="A385">
        <v>384</v>
      </c>
      <c r="C385" s="2">
        <v>2</v>
      </c>
    </row>
    <row r="386" spans="1:5" x14ac:dyDescent="0.25">
      <c r="A386">
        <v>385</v>
      </c>
      <c r="C386" s="2">
        <v>2</v>
      </c>
      <c r="D386" s="3">
        <v>3</v>
      </c>
    </row>
    <row r="387" spans="1:5" x14ac:dyDescent="0.25">
      <c r="A387">
        <v>386</v>
      </c>
      <c r="C387" s="2">
        <v>2</v>
      </c>
      <c r="D387" s="3">
        <v>3</v>
      </c>
    </row>
    <row r="388" spans="1:5" x14ac:dyDescent="0.25">
      <c r="A388">
        <v>387</v>
      </c>
      <c r="C388" s="2">
        <v>2</v>
      </c>
      <c r="D388" s="3">
        <v>3</v>
      </c>
    </row>
    <row r="389" spans="1:5" x14ac:dyDescent="0.25">
      <c r="A389">
        <v>388</v>
      </c>
      <c r="C389" s="2">
        <v>2</v>
      </c>
      <c r="D389" s="3">
        <v>3</v>
      </c>
    </row>
    <row r="390" spans="1:5" x14ac:dyDescent="0.25">
      <c r="A390">
        <v>389</v>
      </c>
      <c r="C390" s="2">
        <v>2</v>
      </c>
      <c r="D390" s="3">
        <v>3</v>
      </c>
    </row>
    <row r="391" spans="1:5" x14ac:dyDescent="0.25">
      <c r="A391">
        <v>390</v>
      </c>
      <c r="B391" s="4">
        <v>1</v>
      </c>
      <c r="C391" s="2">
        <v>2</v>
      </c>
      <c r="D391" s="3">
        <v>3</v>
      </c>
    </row>
    <row r="392" spans="1:5" x14ac:dyDescent="0.25">
      <c r="A392">
        <v>391</v>
      </c>
      <c r="B392" s="4">
        <v>1</v>
      </c>
      <c r="C392" s="2">
        <v>2</v>
      </c>
      <c r="D392" s="3">
        <v>3</v>
      </c>
    </row>
    <row r="393" spans="1:5" x14ac:dyDescent="0.25">
      <c r="A393">
        <v>392</v>
      </c>
      <c r="B393" s="4">
        <v>1</v>
      </c>
      <c r="C393" s="2">
        <v>2</v>
      </c>
      <c r="D393" s="3">
        <v>3</v>
      </c>
    </row>
    <row r="394" spans="1:5" x14ac:dyDescent="0.25">
      <c r="A394">
        <v>393</v>
      </c>
      <c r="B394" s="4">
        <v>1</v>
      </c>
      <c r="D394" s="3">
        <v>3</v>
      </c>
    </row>
    <row r="395" spans="1:5" x14ac:dyDescent="0.25">
      <c r="A395">
        <v>394</v>
      </c>
      <c r="B395" s="4">
        <v>1</v>
      </c>
      <c r="D395" s="3">
        <v>3</v>
      </c>
    </row>
    <row r="396" spans="1:5" x14ac:dyDescent="0.25">
      <c r="A396">
        <v>395</v>
      </c>
      <c r="B396" s="4">
        <v>1</v>
      </c>
      <c r="D396" s="3">
        <v>3</v>
      </c>
      <c r="E396" s="5">
        <v>4</v>
      </c>
    </row>
    <row r="397" spans="1:5" x14ac:dyDescent="0.25">
      <c r="A397">
        <v>396</v>
      </c>
      <c r="B397" s="4">
        <v>1</v>
      </c>
      <c r="D397" s="3">
        <v>3</v>
      </c>
      <c r="E397" s="5">
        <v>4</v>
      </c>
    </row>
    <row r="398" spans="1:5" x14ac:dyDescent="0.25">
      <c r="A398">
        <v>397</v>
      </c>
      <c r="B398" s="4">
        <v>1</v>
      </c>
      <c r="D398" s="3">
        <v>3</v>
      </c>
      <c r="E398" s="5">
        <v>4</v>
      </c>
    </row>
    <row r="399" spans="1:5" x14ac:dyDescent="0.25">
      <c r="A399">
        <v>398</v>
      </c>
      <c r="B399" s="4">
        <v>1</v>
      </c>
      <c r="D399" s="3">
        <v>3</v>
      </c>
      <c r="E399" s="5">
        <v>4</v>
      </c>
    </row>
    <row r="400" spans="1:5" x14ac:dyDescent="0.25">
      <c r="A400">
        <v>399</v>
      </c>
      <c r="B400" s="4">
        <v>1</v>
      </c>
      <c r="D400" s="3">
        <v>3</v>
      </c>
      <c r="E400" s="5">
        <v>4</v>
      </c>
    </row>
    <row r="401" spans="1:5" x14ac:dyDescent="0.25">
      <c r="A401">
        <v>400</v>
      </c>
      <c r="B401" s="4">
        <v>1</v>
      </c>
      <c r="D401" s="3">
        <v>3</v>
      </c>
      <c r="E401" s="5">
        <v>4</v>
      </c>
    </row>
    <row r="402" spans="1:5" x14ac:dyDescent="0.25">
      <c r="A402">
        <v>401</v>
      </c>
      <c r="B402" s="4">
        <v>1</v>
      </c>
      <c r="D402" s="3">
        <v>3</v>
      </c>
      <c r="E402" s="5">
        <v>4</v>
      </c>
    </row>
    <row r="403" spans="1:5" x14ac:dyDescent="0.25">
      <c r="A403">
        <v>402</v>
      </c>
      <c r="B403" s="4">
        <v>1</v>
      </c>
      <c r="D403" s="3">
        <v>3</v>
      </c>
      <c r="E403" s="5">
        <v>4</v>
      </c>
    </row>
    <row r="404" spans="1:5" x14ac:dyDescent="0.25">
      <c r="A404">
        <v>403</v>
      </c>
      <c r="B404" s="4">
        <v>1</v>
      </c>
      <c r="D404" s="3">
        <v>3</v>
      </c>
      <c r="E404" s="5">
        <v>4</v>
      </c>
    </row>
    <row r="405" spans="1:5" x14ac:dyDescent="0.25">
      <c r="A405">
        <v>404</v>
      </c>
      <c r="B405" s="4">
        <v>1</v>
      </c>
      <c r="D405" s="3">
        <v>3</v>
      </c>
      <c r="E405" s="5">
        <v>4</v>
      </c>
    </row>
    <row r="406" spans="1:5" x14ac:dyDescent="0.25">
      <c r="A406">
        <v>405</v>
      </c>
      <c r="B406" s="4">
        <v>1</v>
      </c>
      <c r="E406" s="5">
        <v>4</v>
      </c>
    </row>
    <row r="407" spans="1:5" x14ac:dyDescent="0.25">
      <c r="A407">
        <v>406</v>
      </c>
      <c r="B407" s="4">
        <v>1</v>
      </c>
      <c r="E407" s="5">
        <v>4</v>
      </c>
    </row>
    <row r="408" spans="1:5" x14ac:dyDescent="0.25">
      <c r="A408">
        <v>407</v>
      </c>
      <c r="B408" s="4">
        <v>1</v>
      </c>
      <c r="E408" s="5">
        <v>4</v>
      </c>
    </row>
    <row r="409" spans="1:5" x14ac:dyDescent="0.25">
      <c r="A409">
        <v>408</v>
      </c>
      <c r="B409" s="4">
        <v>1</v>
      </c>
      <c r="C409" s="2">
        <v>2</v>
      </c>
      <c r="E409" s="5">
        <v>4</v>
      </c>
    </row>
    <row r="410" spans="1:5" x14ac:dyDescent="0.25">
      <c r="A410">
        <v>409</v>
      </c>
      <c r="B410" s="4">
        <v>1</v>
      </c>
      <c r="C410" s="2">
        <v>2</v>
      </c>
      <c r="E410" s="5">
        <v>4</v>
      </c>
    </row>
    <row r="411" spans="1:5" x14ac:dyDescent="0.25">
      <c r="A411">
        <v>410</v>
      </c>
      <c r="C411" s="2">
        <v>2</v>
      </c>
      <c r="E411" s="5">
        <v>4</v>
      </c>
    </row>
    <row r="412" spans="1:5" x14ac:dyDescent="0.25">
      <c r="A412">
        <v>411</v>
      </c>
      <c r="C412" s="2">
        <v>2</v>
      </c>
      <c r="E412" s="5">
        <v>4</v>
      </c>
    </row>
    <row r="413" spans="1:5" x14ac:dyDescent="0.25">
      <c r="A413">
        <v>412</v>
      </c>
      <c r="C413" s="2">
        <v>2</v>
      </c>
      <c r="E413" s="5">
        <v>4</v>
      </c>
    </row>
    <row r="414" spans="1:5" x14ac:dyDescent="0.25">
      <c r="A414">
        <v>413</v>
      </c>
      <c r="C414" s="2">
        <v>2</v>
      </c>
      <c r="E414" s="5">
        <v>4</v>
      </c>
    </row>
    <row r="415" spans="1:5" x14ac:dyDescent="0.25">
      <c r="A415">
        <v>414</v>
      </c>
      <c r="C415" s="2">
        <v>2</v>
      </c>
      <c r="E415" s="5">
        <v>4</v>
      </c>
    </row>
    <row r="416" spans="1:5" x14ac:dyDescent="0.25">
      <c r="A416">
        <v>415</v>
      </c>
      <c r="C416" s="2">
        <v>2</v>
      </c>
      <c r="D416" s="3">
        <v>3</v>
      </c>
      <c r="E416" s="5">
        <v>4</v>
      </c>
    </row>
    <row r="417" spans="1:5" x14ac:dyDescent="0.25">
      <c r="A417">
        <v>416</v>
      </c>
      <c r="C417" s="2">
        <v>2</v>
      </c>
      <c r="D417" s="3">
        <v>3</v>
      </c>
      <c r="E417" s="5">
        <v>4</v>
      </c>
    </row>
    <row r="418" spans="1:5" x14ac:dyDescent="0.25">
      <c r="A418">
        <v>417</v>
      </c>
      <c r="C418" s="2">
        <v>2</v>
      </c>
      <c r="D418" s="3">
        <v>3</v>
      </c>
      <c r="E418" s="5">
        <v>4</v>
      </c>
    </row>
    <row r="419" spans="1:5" x14ac:dyDescent="0.25">
      <c r="A419">
        <v>418</v>
      </c>
      <c r="C419" s="2">
        <v>2</v>
      </c>
      <c r="D419" s="3">
        <v>3</v>
      </c>
    </row>
    <row r="420" spans="1:5" x14ac:dyDescent="0.25">
      <c r="A420">
        <v>419</v>
      </c>
      <c r="C420" s="2">
        <v>2</v>
      </c>
      <c r="D420" s="3">
        <v>3</v>
      </c>
    </row>
    <row r="421" spans="1:5" x14ac:dyDescent="0.25">
      <c r="A421">
        <v>420</v>
      </c>
      <c r="C421" s="2">
        <v>2</v>
      </c>
      <c r="D421" s="3">
        <v>3</v>
      </c>
    </row>
    <row r="422" spans="1:5" x14ac:dyDescent="0.25">
      <c r="A422">
        <v>421</v>
      </c>
      <c r="C422" s="2">
        <v>2</v>
      </c>
      <c r="D422" s="3">
        <v>3</v>
      </c>
    </row>
    <row r="423" spans="1:5" x14ac:dyDescent="0.25">
      <c r="A423">
        <v>422</v>
      </c>
      <c r="C423" s="2">
        <v>2</v>
      </c>
      <c r="D423" s="3">
        <v>3</v>
      </c>
    </row>
    <row r="424" spans="1:5" x14ac:dyDescent="0.25">
      <c r="A424">
        <v>423</v>
      </c>
      <c r="C424" s="2">
        <v>2</v>
      </c>
      <c r="D424" s="3">
        <v>3</v>
      </c>
    </row>
    <row r="425" spans="1:5" x14ac:dyDescent="0.25">
      <c r="A425">
        <v>424</v>
      </c>
      <c r="C425" s="2">
        <v>2</v>
      </c>
      <c r="D425" s="3">
        <v>3</v>
      </c>
    </row>
    <row r="426" spans="1:5" x14ac:dyDescent="0.25">
      <c r="A426">
        <v>425</v>
      </c>
      <c r="C426" s="2">
        <v>2</v>
      </c>
      <c r="D426" s="3">
        <v>3</v>
      </c>
    </row>
    <row r="427" spans="1:5" x14ac:dyDescent="0.25">
      <c r="A427">
        <v>426</v>
      </c>
      <c r="B427" s="4">
        <v>1</v>
      </c>
      <c r="D427" s="3">
        <v>3</v>
      </c>
    </row>
    <row r="428" spans="1:5" x14ac:dyDescent="0.25">
      <c r="A428">
        <v>427</v>
      </c>
      <c r="B428" s="4">
        <v>1</v>
      </c>
      <c r="D428" s="3">
        <v>3</v>
      </c>
    </row>
    <row r="429" spans="1:5" x14ac:dyDescent="0.25">
      <c r="A429">
        <v>428</v>
      </c>
      <c r="B429" s="4">
        <v>1</v>
      </c>
      <c r="D429" s="3">
        <v>3</v>
      </c>
    </row>
    <row r="430" spans="1:5" x14ac:dyDescent="0.25">
      <c r="A430">
        <v>429</v>
      </c>
      <c r="B430" s="4">
        <v>1</v>
      </c>
      <c r="D430" s="3">
        <v>3</v>
      </c>
    </row>
    <row r="431" spans="1:5" x14ac:dyDescent="0.25">
      <c r="A431">
        <v>430</v>
      </c>
      <c r="B431" s="4">
        <v>1</v>
      </c>
      <c r="D431" s="3">
        <v>3</v>
      </c>
      <c r="E431" s="5">
        <v>4</v>
      </c>
    </row>
    <row r="432" spans="1:5" x14ac:dyDescent="0.25">
      <c r="A432">
        <v>431</v>
      </c>
      <c r="B432" s="4">
        <v>1</v>
      </c>
      <c r="D432" s="3">
        <v>3</v>
      </c>
      <c r="E432" s="5">
        <v>4</v>
      </c>
    </row>
    <row r="433" spans="1:5" x14ac:dyDescent="0.25">
      <c r="A433">
        <v>432</v>
      </c>
      <c r="B433" s="4">
        <v>1</v>
      </c>
      <c r="D433" s="3">
        <v>3</v>
      </c>
      <c r="E433" s="5">
        <v>4</v>
      </c>
    </row>
    <row r="434" spans="1:5" x14ac:dyDescent="0.25">
      <c r="A434">
        <v>433</v>
      </c>
      <c r="B434" s="4">
        <v>1</v>
      </c>
      <c r="E434" s="5">
        <v>4</v>
      </c>
    </row>
    <row r="435" spans="1:5" x14ac:dyDescent="0.25">
      <c r="A435">
        <v>434</v>
      </c>
      <c r="B435" s="4">
        <v>1</v>
      </c>
      <c r="E435" s="5">
        <v>4</v>
      </c>
    </row>
    <row r="436" spans="1:5" x14ac:dyDescent="0.25">
      <c r="A436">
        <v>435</v>
      </c>
      <c r="B436" s="4">
        <v>1</v>
      </c>
      <c r="E436" s="5">
        <v>4</v>
      </c>
    </row>
    <row r="437" spans="1:5" x14ac:dyDescent="0.25">
      <c r="A437">
        <v>436</v>
      </c>
      <c r="B437" s="4">
        <v>1</v>
      </c>
      <c r="E437" s="5">
        <v>4</v>
      </c>
    </row>
    <row r="438" spans="1:5" x14ac:dyDescent="0.25">
      <c r="A438">
        <v>437</v>
      </c>
      <c r="B438" s="4">
        <v>1</v>
      </c>
      <c r="E438" s="5">
        <v>4</v>
      </c>
    </row>
    <row r="439" spans="1:5" x14ac:dyDescent="0.25">
      <c r="A439">
        <v>438</v>
      </c>
      <c r="B439" s="4">
        <v>1</v>
      </c>
      <c r="E439" s="5">
        <v>4</v>
      </c>
    </row>
    <row r="440" spans="1:5" x14ac:dyDescent="0.25">
      <c r="A440">
        <v>439</v>
      </c>
      <c r="B440" s="4">
        <v>1</v>
      </c>
      <c r="E440" s="5">
        <v>4</v>
      </c>
    </row>
    <row r="441" spans="1:5" x14ac:dyDescent="0.25">
      <c r="A441">
        <v>440</v>
      </c>
      <c r="B441" s="4">
        <v>1</v>
      </c>
      <c r="E441" s="5">
        <v>4</v>
      </c>
    </row>
    <row r="442" spans="1:5" x14ac:dyDescent="0.25">
      <c r="A442">
        <v>441</v>
      </c>
      <c r="B442" s="4">
        <v>1</v>
      </c>
      <c r="E442" s="5">
        <v>4</v>
      </c>
    </row>
    <row r="443" spans="1:5" x14ac:dyDescent="0.25">
      <c r="A443">
        <v>442</v>
      </c>
      <c r="B443" s="4">
        <v>1</v>
      </c>
      <c r="C443" s="2">
        <v>2</v>
      </c>
      <c r="E443" s="5">
        <v>4</v>
      </c>
    </row>
    <row r="444" spans="1:5" x14ac:dyDescent="0.25">
      <c r="A444">
        <v>443</v>
      </c>
      <c r="C444" s="2">
        <v>2</v>
      </c>
      <c r="E444" s="5">
        <v>4</v>
      </c>
    </row>
    <row r="445" spans="1:5" x14ac:dyDescent="0.25">
      <c r="A445">
        <v>444</v>
      </c>
      <c r="C445" s="2">
        <v>2</v>
      </c>
      <c r="E445" s="5">
        <v>4</v>
      </c>
    </row>
    <row r="446" spans="1:5" x14ac:dyDescent="0.25">
      <c r="A446">
        <v>445</v>
      </c>
      <c r="C446" s="2">
        <v>2</v>
      </c>
      <c r="E446" s="5">
        <v>4</v>
      </c>
    </row>
    <row r="447" spans="1:5" x14ac:dyDescent="0.25">
      <c r="A447">
        <v>446</v>
      </c>
      <c r="C447" s="2">
        <v>2</v>
      </c>
      <c r="E447" s="5">
        <v>4</v>
      </c>
    </row>
    <row r="448" spans="1:5" x14ac:dyDescent="0.25">
      <c r="A448">
        <v>447</v>
      </c>
      <c r="C448" s="2">
        <v>2</v>
      </c>
      <c r="D448" s="3">
        <v>3</v>
      </c>
      <c r="E448" s="5">
        <v>4</v>
      </c>
    </row>
    <row r="449" spans="1:5" x14ac:dyDescent="0.25">
      <c r="A449">
        <v>448</v>
      </c>
      <c r="C449" s="2">
        <v>2</v>
      </c>
      <c r="D449" s="3">
        <v>3</v>
      </c>
      <c r="E449" s="5">
        <v>4</v>
      </c>
    </row>
    <row r="450" spans="1:5" x14ac:dyDescent="0.25">
      <c r="A450">
        <v>449</v>
      </c>
      <c r="C450" s="2">
        <v>2</v>
      </c>
      <c r="D450" s="3">
        <v>3</v>
      </c>
      <c r="E450" s="5">
        <v>4</v>
      </c>
    </row>
    <row r="451" spans="1:5" x14ac:dyDescent="0.25">
      <c r="A451">
        <v>450</v>
      </c>
      <c r="C451" s="2">
        <v>2</v>
      </c>
      <c r="D451" s="3">
        <v>3</v>
      </c>
      <c r="E451" s="5">
        <v>4</v>
      </c>
    </row>
    <row r="452" spans="1:5" x14ac:dyDescent="0.25">
      <c r="A452">
        <v>451</v>
      </c>
      <c r="C452" s="2">
        <v>2</v>
      </c>
      <c r="D452" s="3">
        <v>3</v>
      </c>
    </row>
    <row r="453" spans="1:5" x14ac:dyDescent="0.25">
      <c r="A453">
        <v>452</v>
      </c>
      <c r="C453" s="2">
        <v>2</v>
      </c>
      <c r="D453" s="3">
        <v>3</v>
      </c>
    </row>
    <row r="454" spans="1:5" x14ac:dyDescent="0.25">
      <c r="A454">
        <v>453</v>
      </c>
      <c r="C454" s="2">
        <v>2</v>
      </c>
      <c r="D454" s="3">
        <v>3</v>
      </c>
    </row>
    <row r="455" spans="1:5" x14ac:dyDescent="0.25">
      <c r="A455">
        <v>454</v>
      </c>
      <c r="C455" s="2">
        <v>2</v>
      </c>
      <c r="D455" s="3">
        <v>3</v>
      </c>
    </row>
    <row r="456" spans="1:5" x14ac:dyDescent="0.25">
      <c r="A456">
        <v>455</v>
      </c>
      <c r="C456" s="2">
        <v>2</v>
      </c>
      <c r="D456" s="3">
        <v>3</v>
      </c>
    </row>
    <row r="457" spans="1:5" x14ac:dyDescent="0.25">
      <c r="A457">
        <v>456</v>
      </c>
      <c r="C457" s="2">
        <v>2</v>
      </c>
      <c r="D457" s="3">
        <v>3</v>
      </c>
    </row>
    <row r="458" spans="1:5" x14ac:dyDescent="0.25">
      <c r="A458">
        <v>457</v>
      </c>
      <c r="C458" s="2">
        <v>2</v>
      </c>
      <c r="D458" s="3">
        <v>3</v>
      </c>
    </row>
    <row r="459" spans="1:5" x14ac:dyDescent="0.25">
      <c r="A459">
        <v>458</v>
      </c>
      <c r="B459" s="4">
        <v>1</v>
      </c>
      <c r="C459" s="2">
        <v>2</v>
      </c>
      <c r="D459" s="3">
        <v>3</v>
      </c>
    </row>
    <row r="460" spans="1:5" x14ac:dyDescent="0.25">
      <c r="A460">
        <v>459</v>
      </c>
      <c r="B460" s="4">
        <v>1</v>
      </c>
      <c r="D460" s="3">
        <v>3</v>
      </c>
    </row>
    <row r="461" spans="1:5" x14ac:dyDescent="0.25">
      <c r="A461">
        <v>460</v>
      </c>
      <c r="B461" s="4">
        <v>1</v>
      </c>
      <c r="D461" s="3">
        <v>3</v>
      </c>
    </row>
    <row r="462" spans="1:5" x14ac:dyDescent="0.25">
      <c r="A462">
        <v>461</v>
      </c>
      <c r="B462" s="4">
        <v>1</v>
      </c>
      <c r="D462" s="3">
        <v>3</v>
      </c>
    </row>
    <row r="463" spans="1:5" x14ac:dyDescent="0.25">
      <c r="A463">
        <v>462</v>
      </c>
      <c r="B463" s="4">
        <v>1</v>
      </c>
      <c r="D463" s="3">
        <v>3</v>
      </c>
    </row>
    <row r="464" spans="1:5" x14ac:dyDescent="0.25">
      <c r="A464">
        <v>463</v>
      </c>
      <c r="B464" s="4">
        <v>1</v>
      </c>
      <c r="D464" s="3">
        <v>3</v>
      </c>
      <c r="E464" s="5">
        <v>4</v>
      </c>
    </row>
    <row r="465" spans="1:5" x14ac:dyDescent="0.25">
      <c r="A465">
        <v>464</v>
      </c>
      <c r="B465" s="4">
        <v>1</v>
      </c>
      <c r="E465" s="5">
        <v>4</v>
      </c>
    </row>
    <row r="466" spans="1:5" x14ac:dyDescent="0.25">
      <c r="A466">
        <v>465</v>
      </c>
      <c r="B466" s="4">
        <v>1</v>
      </c>
      <c r="E466" s="5">
        <v>4</v>
      </c>
    </row>
    <row r="467" spans="1:5" x14ac:dyDescent="0.25">
      <c r="A467">
        <v>466</v>
      </c>
      <c r="B467" s="4">
        <v>1</v>
      </c>
      <c r="E467" s="5">
        <v>4</v>
      </c>
    </row>
    <row r="468" spans="1:5" x14ac:dyDescent="0.25">
      <c r="A468">
        <v>467</v>
      </c>
      <c r="B468" s="4">
        <v>1</v>
      </c>
      <c r="E468" s="5">
        <v>4</v>
      </c>
    </row>
    <row r="469" spans="1:5" x14ac:dyDescent="0.25">
      <c r="A469">
        <v>468</v>
      </c>
      <c r="B469" s="4">
        <v>1</v>
      </c>
      <c r="E469" s="5">
        <v>4</v>
      </c>
    </row>
    <row r="470" spans="1:5" x14ac:dyDescent="0.25">
      <c r="A470">
        <v>469</v>
      </c>
      <c r="B470" s="4">
        <v>1</v>
      </c>
      <c r="E470" s="5">
        <v>4</v>
      </c>
    </row>
    <row r="471" spans="1:5" x14ac:dyDescent="0.25">
      <c r="A471">
        <v>470</v>
      </c>
      <c r="B471" s="4">
        <v>1</v>
      </c>
      <c r="E471" s="5">
        <v>4</v>
      </c>
    </row>
    <row r="472" spans="1:5" x14ac:dyDescent="0.25">
      <c r="A472">
        <v>471</v>
      </c>
      <c r="B472" s="4">
        <v>1</v>
      </c>
      <c r="E472" s="5">
        <v>4</v>
      </c>
    </row>
    <row r="473" spans="1:5" x14ac:dyDescent="0.25">
      <c r="A473">
        <v>472</v>
      </c>
      <c r="B473" s="4">
        <v>1</v>
      </c>
      <c r="E473" s="5">
        <v>4</v>
      </c>
    </row>
    <row r="474" spans="1:5" x14ac:dyDescent="0.25">
      <c r="A474">
        <v>473</v>
      </c>
      <c r="B474" s="4">
        <v>1</v>
      </c>
      <c r="C474" s="2">
        <v>2</v>
      </c>
      <c r="E474" s="5">
        <v>4</v>
      </c>
    </row>
    <row r="475" spans="1:5" x14ac:dyDescent="0.25">
      <c r="A475">
        <v>474</v>
      </c>
      <c r="C475" s="2">
        <v>2</v>
      </c>
      <c r="E475" s="5">
        <v>4</v>
      </c>
    </row>
    <row r="476" spans="1:5" x14ac:dyDescent="0.25">
      <c r="A476">
        <v>475</v>
      </c>
      <c r="C476" s="2">
        <v>2</v>
      </c>
      <c r="E476" s="5">
        <v>4</v>
      </c>
    </row>
    <row r="477" spans="1:5" x14ac:dyDescent="0.25">
      <c r="A477">
        <v>476</v>
      </c>
      <c r="C477" s="2">
        <v>2</v>
      </c>
      <c r="E477" s="5">
        <v>4</v>
      </c>
    </row>
    <row r="478" spans="1:5" x14ac:dyDescent="0.25">
      <c r="A478">
        <v>477</v>
      </c>
      <c r="C478" s="2">
        <v>2</v>
      </c>
      <c r="E478" s="5">
        <v>4</v>
      </c>
    </row>
    <row r="479" spans="1:5" x14ac:dyDescent="0.25">
      <c r="A479">
        <v>478</v>
      </c>
      <c r="C479" s="2">
        <v>2</v>
      </c>
      <c r="D479" s="3">
        <v>3</v>
      </c>
      <c r="E479" s="5">
        <v>4</v>
      </c>
    </row>
    <row r="480" spans="1:5" x14ac:dyDescent="0.25">
      <c r="A480">
        <v>479</v>
      </c>
      <c r="C480" s="2">
        <v>2</v>
      </c>
      <c r="D480" s="3">
        <v>3</v>
      </c>
      <c r="E480" s="5">
        <v>4</v>
      </c>
    </row>
    <row r="481" spans="1:5" x14ac:dyDescent="0.25">
      <c r="A481">
        <v>480</v>
      </c>
      <c r="C481" s="2">
        <v>2</v>
      </c>
      <c r="D481" s="3">
        <v>3</v>
      </c>
      <c r="E481" s="5">
        <v>4</v>
      </c>
    </row>
    <row r="482" spans="1:5" x14ac:dyDescent="0.25">
      <c r="A482">
        <v>481</v>
      </c>
      <c r="C482" s="2">
        <v>2</v>
      </c>
      <c r="D482" s="3">
        <v>3</v>
      </c>
    </row>
    <row r="483" spans="1:5" x14ac:dyDescent="0.25">
      <c r="A483">
        <v>482</v>
      </c>
      <c r="C483" s="2">
        <v>2</v>
      </c>
      <c r="D483" s="3">
        <v>3</v>
      </c>
    </row>
    <row r="484" spans="1:5" x14ac:dyDescent="0.25">
      <c r="A484">
        <v>483</v>
      </c>
      <c r="C484" s="2">
        <v>2</v>
      </c>
      <c r="D484" s="3">
        <v>3</v>
      </c>
    </row>
    <row r="485" spans="1:5" x14ac:dyDescent="0.25">
      <c r="A485">
        <v>484</v>
      </c>
      <c r="C485" s="2">
        <v>2</v>
      </c>
      <c r="D485" s="3">
        <v>3</v>
      </c>
    </row>
    <row r="486" spans="1:5" x14ac:dyDescent="0.25">
      <c r="A486">
        <v>485</v>
      </c>
      <c r="C486" s="2">
        <v>2</v>
      </c>
      <c r="D486" s="3">
        <v>3</v>
      </c>
    </row>
    <row r="487" spans="1:5" x14ac:dyDescent="0.25">
      <c r="A487">
        <v>486</v>
      </c>
      <c r="C487" s="2">
        <v>2</v>
      </c>
      <c r="D487" s="3">
        <v>3</v>
      </c>
    </row>
    <row r="488" spans="1:5" x14ac:dyDescent="0.25">
      <c r="A488">
        <v>487</v>
      </c>
      <c r="B488" s="4">
        <v>1</v>
      </c>
      <c r="C488" s="2">
        <v>2</v>
      </c>
      <c r="D488" s="3">
        <v>3</v>
      </c>
    </row>
    <row r="489" spans="1:5" x14ac:dyDescent="0.25">
      <c r="A489">
        <v>488</v>
      </c>
      <c r="B489" s="4">
        <v>1</v>
      </c>
      <c r="C489" s="2">
        <v>2</v>
      </c>
      <c r="D489" s="3">
        <v>3</v>
      </c>
    </row>
    <row r="490" spans="1:5" x14ac:dyDescent="0.25">
      <c r="A490">
        <v>489</v>
      </c>
      <c r="B490" s="4">
        <v>1</v>
      </c>
      <c r="C490" s="2">
        <v>2</v>
      </c>
      <c r="D490" s="3">
        <v>3</v>
      </c>
    </row>
    <row r="491" spans="1:5" x14ac:dyDescent="0.25">
      <c r="A491">
        <v>490</v>
      </c>
      <c r="B491" s="4">
        <v>1</v>
      </c>
      <c r="D491" s="3">
        <v>3</v>
      </c>
    </row>
    <row r="492" spans="1:5" x14ac:dyDescent="0.25">
      <c r="A492">
        <v>491</v>
      </c>
      <c r="B492" s="4">
        <v>1</v>
      </c>
      <c r="D492" s="3">
        <v>3</v>
      </c>
    </row>
    <row r="493" spans="1:5" x14ac:dyDescent="0.25">
      <c r="A493">
        <v>492</v>
      </c>
      <c r="B493" s="4">
        <v>1</v>
      </c>
      <c r="D493" s="3">
        <v>3</v>
      </c>
    </row>
    <row r="494" spans="1:5" x14ac:dyDescent="0.25">
      <c r="A494">
        <v>493</v>
      </c>
      <c r="B494" s="4">
        <v>1</v>
      </c>
      <c r="D494" s="3">
        <v>3</v>
      </c>
      <c r="E494" s="5">
        <v>4</v>
      </c>
    </row>
    <row r="495" spans="1:5" x14ac:dyDescent="0.25">
      <c r="A495">
        <v>494</v>
      </c>
      <c r="B495" s="4">
        <v>1</v>
      </c>
      <c r="E495" s="5">
        <v>4</v>
      </c>
    </row>
    <row r="496" spans="1:5" x14ac:dyDescent="0.25">
      <c r="A496">
        <v>495</v>
      </c>
      <c r="B496" s="4">
        <v>1</v>
      </c>
      <c r="E496" s="5">
        <v>4</v>
      </c>
    </row>
    <row r="497" spans="1:5" x14ac:dyDescent="0.25">
      <c r="A497">
        <v>496</v>
      </c>
      <c r="B497" s="4">
        <v>1</v>
      </c>
      <c r="E497" s="5">
        <v>4</v>
      </c>
    </row>
    <row r="498" spans="1:5" x14ac:dyDescent="0.25">
      <c r="A498">
        <v>497</v>
      </c>
      <c r="B498" s="4">
        <v>1</v>
      </c>
      <c r="E498" s="5">
        <v>4</v>
      </c>
    </row>
    <row r="499" spans="1:5" x14ac:dyDescent="0.25">
      <c r="A499">
        <v>498</v>
      </c>
      <c r="B499" s="4">
        <v>1</v>
      </c>
      <c r="E499" s="5">
        <v>4</v>
      </c>
    </row>
    <row r="500" spans="1:5" x14ac:dyDescent="0.25">
      <c r="A500">
        <v>499</v>
      </c>
      <c r="B500" s="4">
        <v>1</v>
      </c>
      <c r="E500" s="5">
        <v>4</v>
      </c>
    </row>
    <row r="501" spans="1:5" x14ac:dyDescent="0.25">
      <c r="A501">
        <v>500</v>
      </c>
      <c r="B501" s="4">
        <v>1</v>
      </c>
      <c r="E501" s="5">
        <v>4</v>
      </c>
    </row>
    <row r="502" spans="1:5" x14ac:dyDescent="0.25">
      <c r="A502">
        <v>501</v>
      </c>
      <c r="B502" s="4">
        <v>1</v>
      </c>
      <c r="E502" s="5">
        <v>4</v>
      </c>
    </row>
    <row r="503" spans="1:5" x14ac:dyDescent="0.25">
      <c r="A503">
        <v>502</v>
      </c>
      <c r="B503" s="4">
        <v>1</v>
      </c>
      <c r="C503" s="2">
        <v>2</v>
      </c>
      <c r="E503" s="5">
        <v>4</v>
      </c>
    </row>
    <row r="504" spans="1:5" x14ac:dyDescent="0.25">
      <c r="A504">
        <v>503</v>
      </c>
      <c r="B504" s="4">
        <v>1</v>
      </c>
      <c r="C504" s="2">
        <v>2</v>
      </c>
      <c r="E504" s="5">
        <v>4</v>
      </c>
    </row>
    <row r="505" spans="1:5" x14ac:dyDescent="0.25">
      <c r="A505">
        <v>504</v>
      </c>
      <c r="B505" s="4">
        <v>1</v>
      </c>
      <c r="C505" s="2">
        <v>2</v>
      </c>
      <c r="E505" s="5">
        <v>4</v>
      </c>
    </row>
    <row r="506" spans="1:5" x14ac:dyDescent="0.25">
      <c r="A506">
        <v>505</v>
      </c>
      <c r="B506" s="4">
        <v>1</v>
      </c>
      <c r="C506" s="2">
        <v>2</v>
      </c>
      <c r="E506" s="5">
        <v>4</v>
      </c>
    </row>
    <row r="507" spans="1:5" x14ac:dyDescent="0.25">
      <c r="A507">
        <v>506</v>
      </c>
      <c r="C507" s="2">
        <v>2</v>
      </c>
      <c r="E507" s="5">
        <v>4</v>
      </c>
    </row>
    <row r="508" spans="1:5" x14ac:dyDescent="0.25">
      <c r="A508">
        <v>507</v>
      </c>
      <c r="C508" s="2">
        <v>2</v>
      </c>
      <c r="E508" s="5">
        <v>4</v>
      </c>
    </row>
    <row r="509" spans="1:5" x14ac:dyDescent="0.25">
      <c r="A509">
        <v>508</v>
      </c>
      <c r="C509" s="2">
        <v>2</v>
      </c>
      <c r="E509" s="5">
        <v>4</v>
      </c>
    </row>
    <row r="510" spans="1:5" x14ac:dyDescent="0.25">
      <c r="A510">
        <v>509</v>
      </c>
      <c r="C510" s="2">
        <v>2</v>
      </c>
      <c r="D510" s="3">
        <v>3</v>
      </c>
      <c r="E510" s="5">
        <v>4</v>
      </c>
    </row>
    <row r="511" spans="1:5" x14ac:dyDescent="0.25">
      <c r="A511">
        <v>510</v>
      </c>
      <c r="C511" s="2">
        <v>2</v>
      </c>
      <c r="D511" s="3">
        <v>3</v>
      </c>
      <c r="E511" s="5">
        <v>4</v>
      </c>
    </row>
    <row r="512" spans="1:5" x14ac:dyDescent="0.25">
      <c r="A512">
        <v>511</v>
      </c>
      <c r="C512" s="2">
        <v>2</v>
      </c>
      <c r="D512" s="3">
        <v>3</v>
      </c>
      <c r="E512" s="5">
        <v>4</v>
      </c>
    </row>
    <row r="513" spans="1:5" x14ac:dyDescent="0.25">
      <c r="A513">
        <v>512</v>
      </c>
      <c r="C513" s="2">
        <v>2</v>
      </c>
      <c r="D513" s="3">
        <v>3</v>
      </c>
    </row>
    <row r="514" spans="1:5" x14ac:dyDescent="0.25">
      <c r="A514">
        <v>513</v>
      </c>
      <c r="C514" s="2">
        <v>2</v>
      </c>
      <c r="D514" s="3">
        <v>3</v>
      </c>
    </row>
    <row r="515" spans="1:5" x14ac:dyDescent="0.25">
      <c r="A515">
        <v>514</v>
      </c>
      <c r="C515" s="2">
        <v>2</v>
      </c>
      <c r="D515" s="3">
        <v>3</v>
      </c>
    </row>
    <row r="516" spans="1:5" x14ac:dyDescent="0.25">
      <c r="A516">
        <v>515</v>
      </c>
      <c r="C516" s="2">
        <v>2</v>
      </c>
      <c r="D516" s="3">
        <v>3</v>
      </c>
    </row>
    <row r="517" spans="1:5" x14ac:dyDescent="0.25">
      <c r="A517">
        <v>516</v>
      </c>
      <c r="C517" s="2">
        <v>2</v>
      </c>
      <c r="D517" s="3">
        <v>3</v>
      </c>
    </row>
    <row r="518" spans="1:5" x14ac:dyDescent="0.25">
      <c r="A518">
        <v>517</v>
      </c>
      <c r="C518" s="2">
        <v>2</v>
      </c>
      <c r="D518" s="3">
        <v>3</v>
      </c>
    </row>
    <row r="519" spans="1:5" x14ac:dyDescent="0.25">
      <c r="A519">
        <v>518</v>
      </c>
      <c r="C519" s="2">
        <v>2</v>
      </c>
      <c r="D519" s="3">
        <v>3</v>
      </c>
    </row>
    <row r="520" spans="1:5" x14ac:dyDescent="0.25">
      <c r="A520">
        <v>519</v>
      </c>
      <c r="B520" s="4">
        <v>1</v>
      </c>
      <c r="C520" s="2">
        <v>2</v>
      </c>
      <c r="D520" s="3">
        <v>3</v>
      </c>
    </row>
    <row r="521" spans="1:5" x14ac:dyDescent="0.25">
      <c r="A521">
        <v>520</v>
      </c>
      <c r="B521" s="4">
        <v>1</v>
      </c>
      <c r="C521" s="2">
        <v>2</v>
      </c>
      <c r="D521" s="3">
        <v>3</v>
      </c>
    </row>
    <row r="522" spans="1:5" x14ac:dyDescent="0.25">
      <c r="A522">
        <v>521</v>
      </c>
      <c r="B522" s="4">
        <v>1</v>
      </c>
      <c r="D522" s="3">
        <v>3</v>
      </c>
    </row>
    <row r="523" spans="1:5" x14ac:dyDescent="0.25">
      <c r="A523">
        <v>522</v>
      </c>
      <c r="B523" s="4">
        <v>1</v>
      </c>
      <c r="D523" s="3">
        <v>3</v>
      </c>
    </row>
    <row r="524" spans="1:5" x14ac:dyDescent="0.25">
      <c r="A524">
        <v>523</v>
      </c>
      <c r="B524" s="4">
        <v>1</v>
      </c>
      <c r="D524" s="3">
        <v>3</v>
      </c>
    </row>
    <row r="525" spans="1:5" x14ac:dyDescent="0.25">
      <c r="A525">
        <v>524</v>
      </c>
      <c r="B525" s="4">
        <v>1</v>
      </c>
      <c r="D525" s="3">
        <v>3</v>
      </c>
      <c r="E525" s="5">
        <v>4</v>
      </c>
    </row>
    <row r="526" spans="1:5" x14ac:dyDescent="0.25">
      <c r="A526">
        <v>525</v>
      </c>
      <c r="B526" s="4">
        <v>1</v>
      </c>
      <c r="D526" s="3">
        <v>3</v>
      </c>
      <c r="E526" s="5">
        <v>4</v>
      </c>
    </row>
    <row r="527" spans="1:5" x14ac:dyDescent="0.25">
      <c r="A527">
        <v>526</v>
      </c>
      <c r="B527" s="4">
        <v>1</v>
      </c>
      <c r="D527" s="3">
        <v>3</v>
      </c>
      <c r="E527" s="5">
        <v>4</v>
      </c>
    </row>
    <row r="528" spans="1:5" x14ac:dyDescent="0.25">
      <c r="A528">
        <v>527</v>
      </c>
      <c r="B528" s="4">
        <v>1</v>
      </c>
      <c r="E528" s="5">
        <v>4</v>
      </c>
    </row>
    <row r="529" spans="1:5" x14ac:dyDescent="0.25">
      <c r="A529">
        <v>528</v>
      </c>
      <c r="B529" s="4">
        <v>1</v>
      </c>
      <c r="E529" s="5">
        <v>4</v>
      </c>
    </row>
    <row r="530" spans="1:5" x14ac:dyDescent="0.25">
      <c r="A530">
        <v>529</v>
      </c>
      <c r="B530" s="4">
        <v>1</v>
      </c>
      <c r="E530" s="5">
        <v>4</v>
      </c>
    </row>
    <row r="531" spans="1:5" x14ac:dyDescent="0.25">
      <c r="A531">
        <v>530</v>
      </c>
      <c r="B531" s="4">
        <v>1</v>
      </c>
      <c r="E531" s="5">
        <v>4</v>
      </c>
    </row>
    <row r="532" spans="1:5" x14ac:dyDescent="0.25">
      <c r="A532">
        <v>531</v>
      </c>
      <c r="B532" s="4">
        <v>1</v>
      </c>
      <c r="E532" s="5">
        <v>4</v>
      </c>
    </row>
    <row r="533" spans="1:5" x14ac:dyDescent="0.25">
      <c r="A533">
        <v>532</v>
      </c>
      <c r="B533" s="4">
        <v>1</v>
      </c>
      <c r="E533" s="5">
        <v>4</v>
      </c>
    </row>
    <row r="534" spans="1:5" x14ac:dyDescent="0.25">
      <c r="A534">
        <v>533</v>
      </c>
      <c r="B534" s="4">
        <v>1</v>
      </c>
      <c r="E534" s="5">
        <v>4</v>
      </c>
    </row>
    <row r="535" spans="1:5" x14ac:dyDescent="0.25">
      <c r="A535">
        <v>534</v>
      </c>
      <c r="B535" s="4">
        <v>1</v>
      </c>
      <c r="C535" s="2">
        <v>2</v>
      </c>
      <c r="E535" s="5">
        <v>4</v>
      </c>
    </row>
    <row r="536" spans="1:5" x14ac:dyDescent="0.25">
      <c r="A536">
        <v>535</v>
      </c>
      <c r="B536" s="4">
        <v>1</v>
      </c>
      <c r="C536" s="2">
        <v>2</v>
      </c>
      <c r="E536" s="5">
        <v>4</v>
      </c>
    </row>
    <row r="537" spans="1:5" x14ac:dyDescent="0.25">
      <c r="A537">
        <v>536</v>
      </c>
      <c r="B537" s="4">
        <v>1</v>
      </c>
      <c r="C537" s="2">
        <v>2</v>
      </c>
      <c r="E537" s="5">
        <v>4</v>
      </c>
    </row>
    <row r="538" spans="1:5" x14ac:dyDescent="0.25">
      <c r="A538">
        <v>537</v>
      </c>
      <c r="B538" s="4">
        <v>1</v>
      </c>
      <c r="C538" s="2">
        <v>2</v>
      </c>
      <c r="E538" s="5">
        <v>4</v>
      </c>
    </row>
    <row r="539" spans="1:5" x14ac:dyDescent="0.25">
      <c r="A539">
        <v>538</v>
      </c>
      <c r="B539" s="4">
        <v>1</v>
      </c>
      <c r="C539" s="2">
        <v>2</v>
      </c>
      <c r="E539" s="5">
        <v>4</v>
      </c>
    </row>
    <row r="540" spans="1:5" x14ac:dyDescent="0.25">
      <c r="A540">
        <v>539</v>
      </c>
      <c r="C540" s="2">
        <v>2</v>
      </c>
      <c r="E540" s="5">
        <v>4</v>
      </c>
    </row>
    <row r="541" spans="1:5" x14ac:dyDescent="0.25">
      <c r="A541">
        <v>540</v>
      </c>
      <c r="C541" s="2">
        <v>2</v>
      </c>
      <c r="E541" s="5">
        <v>4</v>
      </c>
    </row>
    <row r="542" spans="1:5" x14ac:dyDescent="0.25">
      <c r="A542">
        <v>541</v>
      </c>
      <c r="C542" s="2">
        <v>2</v>
      </c>
      <c r="D542" s="3">
        <v>3</v>
      </c>
      <c r="E542" s="5">
        <v>4</v>
      </c>
    </row>
    <row r="543" spans="1:5" x14ac:dyDescent="0.25">
      <c r="A543">
        <v>542</v>
      </c>
      <c r="C543" s="2">
        <v>2</v>
      </c>
      <c r="D543" s="3">
        <v>3</v>
      </c>
      <c r="E543" s="5">
        <v>4</v>
      </c>
    </row>
    <row r="544" spans="1:5" x14ac:dyDescent="0.25">
      <c r="A544">
        <v>543</v>
      </c>
      <c r="C544" s="2">
        <v>2</v>
      </c>
      <c r="D544" s="3">
        <v>3</v>
      </c>
      <c r="E544" s="5">
        <v>4</v>
      </c>
    </row>
    <row r="545" spans="1:5" x14ac:dyDescent="0.25">
      <c r="A545">
        <v>544</v>
      </c>
      <c r="C545" s="2">
        <v>2</v>
      </c>
      <c r="D545" s="3">
        <v>3</v>
      </c>
      <c r="E545" s="5">
        <v>4</v>
      </c>
    </row>
    <row r="546" spans="1:5" x14ac:dyDescent="0.25">
      <c r="A546">
        <v>545</v>
      </c>
      <c r="C546" s="2">
        <v>2</v>
      </c>
      <c r="D546" s="3">
        <v>3</v>
      </c>
    </row>
    <row r="547" spans="1:5" x14ac:dyDescent="0.25">
      <c r="A547">
        <v>546</v>
      </c>
      <c r="C547" s="2">
        <v>2</v>
      </c>
      <c r="D547" s="3">
        <v>3</v>
      </c>
    </row>
    <row r="548" spans="1:5" x14ac:dyDescent="0.25">
      <c r="A548">
        <v>547</v>
      </c>
      <c r="C548" s="2">
        <v>2</v>
      </c>
      <c r="D548" s="3">
        <v>3</v>
      </c>
    </row>
    <row r="549" spans="1:5" x14ac:dyDescent="0.25">
      <c r="A549">
        <v>548</v>
      </c>
      <c r="C549" s="2">
        <v>2</v>
      </c>
      <c r="D549" s="3">
        <v>3</v>
      </c>
    </row>
    <row r="550" spans="1:5" x14ac:dyDescent="0.25">
      <c r="A550">
        <v>549</v>
      </c>
      <c r="C550" s="2">
        <v>2</v>
      </c>
      <c r="D550" s="3">
        <v>3</v>
      </c>
    </row>
    <row r="551" spans="1:5" x14ac:dyDescent="0.25">
      <c r="A551">
        <v>550</v>
      </c>
      <c r="C551" s="2">
        <v>2</v>
      </c>
      <c r="D551" s="3">
        <v>3</v>
      </c>
    </row>
    <row r="552" spans="1:5" x14ac:dyDescent="0.25">
      <c r="A552">
        <v>551</v>
      </c>
      <c r="C552" s="2">
        <v>2</v>
      </c>
      <c r="D552" s="3">
        <v>3</v>
      </c>
    </row>
    <row r="553" spans="1:5" x14ac:dyDescent="0.25">
      <c r="A553">
        <v>552</v>
      </c>
      <c r="B553" s="4">
        <v>1</v>
      </c>
      <c r="C553" s="2">
        <v>2</v>
      </c>
      <c r="D553" s="3">
        <v>3</v>
      </c>
    </row>
    <row r="554" spans="1:5" x14ac:dyDescent="0.25">
      <c r="A554">
        <v>553</v>
      </c>
      <c r="B554" s="4">
        <v>1</v>
      </c>
      <c r="C554" s="2">
        <v>2</v>
      </c>
      <c r="D554" s="3">
        <v>3</v>
      </c>
    </row>
    <row r="555" spans="1:5" x14ac:dyDescent="0.25">
      <c r="A555">
        <v>554</v>
      </c>
      <c r="B555" s="4">
        <v>1</v>
      </c>
      <c r="D555" s="3">
        <v>3</v>
      </c>
    </row>
    <row r="556" spans="1:5" x14ac:dyDescent="0.25">
      <c r="A556">
        <v>555</v>
      </c>
      <c r="B556" s="4">
        <v>1</v>
      </c>
      <c r="D556" s="3">
        <v>3</v>
      </c>
    </row>
    <row r="557" spans="1:5" x14ac:dyDescent="0.25">
      <c r="A557">
        <v>556</v>
      </c>
      <c r="B557" s="4">
        <v>1</v>
      </c>
      <c r="D557" s="3">
        <v>3</v>
      </c>
    </row>
    <row r="558" spans="1:5" x14ac:dyDescent="0.25">
      <c r="A558">
        <v>557</v>
      </c>
      <c r="B558" s="4">
        <v>1</v>
      </c>
      <c r="D558" s="3">
        <v>3</v>
      </c>
    </row>
    <row r="559" spans="1:5" x14ac:dyDescent="0.25">
      <c r="A559">
        <v>558</v>
      </c>
      <c r="B559" s="4">
        <v>1</v>
      </c>
      <c r="D559" s="3">
        <v>3</v>
      </c>
    </row>
    <row r="560" spans="1:5" x14ac:dyDescent="0.25">
      <c r="A560">
        <v>559</v>
      </c>
      <c r="B560" s="4">
        <v>1</v>
      </c>
      <c r="D560" s="3">
        <v>3</v>
      </c>
      <c r="E560" s="5">
        <v>4</v>
      </c>
    </row>
    <row r="561" spans="1:5" x14ac:dyDescent="0.25">
      <c r="A561">
        <v>560</v>
      </c>
      <c r="B561" s="4">
        <v>1</v>
      </c>
      <c r="D561" s="3">
        <v>3</v>
      </c>
      <c r="E561" s="5">
        <v>4</v>
      </c>
    </row>
    <row r="562" spans="1:5" x14ac:dyDescent="0.25">
      <c r="A562">
        <v>561</v>
      </c>
      <c r="B562" s="4">
        <v>1</v>
      </c>
      <c r="E562" s="5">
        <v>4</v>
      </c>
    </row>
    <row r="563" spans="1:5" x14ac:dyDescent="0.25">
      <c r="A563">
        <v>562</v>
      </c>
      <c r="B563" s="4">
        <v>1</v>
      </c>
      <c r="E563" s="5">
        <v>4</v>
      </c>
    </row>
    <row r="564" spans="1:5" x14ac:dyDescent="0.25">
      <c r="A564">
        <v>563</v>
      </c>
      <c r="B564" s="4">
        <v>1</v>
      </c>
      <c r="E564" s="5">
        <v>4</v>
      </c>
    </row>
    <row r="565" spans="1:5" x14ac:dyDescent="0.25">
      <c r="A565">
        <v>564</v>
      </c>
      <c r="B565" s="4">
        <v>1</v>
      </c>
      <c r="E565" s="5">
        <v>4</v>
      </c>
    </row>
    <row r="566" spans="1:5" x14ac:dyDescent="0.25">
      <c r="A566">
        <v>565</v>
      </c>
      <c r="B566" s="4">
        <v>1</v>
      </c>
      <c r="E566" s="5">
        <v>4</v>
      </c>
    </row>
    <row r="567" spans="1:5" x14ac:dyDescent="0.25">
      <c r="A567">
        <v>566</v>
      </c>
      <c r="B567" s="4">
        <v>1</v>
      </c>
      <c r="E567" s="5">
        <v>4</v>
      </c>
    </row>
    <row r="568" spans="1:5" x14ac:dyDescent="0.25">
      <c r="A568">
        <v>567</v>
      </c>
      <c r="B568" s="4">
        <v>1</v>
      </c>
      <c r="C568" s="2">
        <v>2</v>
      </c>
      <c r="E568" s="5">
        <v>4</v>
      </c>
    </row>
    <row r="569" spans="1:5" x14ac:dyDescent="0.25">
      <c r="A569">
        <v>568</v>
      </c>
      <c r="B569" s="4">
        <v>1</v>
      </c>
      <c r="C569" s="2">
        <v>2</v>
      </c>
      <c r="E569" s="5">
        <v>4</v>
      </c>
    </row>
    <row r="570" spans="1:5" x14ac:dyDescent="0.25">
      <c r="A570">
        <v>569</v>
      </c>
      <c r="B570" s="4">
        <v>1</v>
      </c>
      <c r="C570" s="2">
        <v>2</v>
      </c>
      <c r="E570" s="5">
        <v>4</v>
      </c>
    </row>
    <row r="571" spans="1:5" x14ac:dyDescent="0.25">
      <c r="A571">
        <v>570</v>
      </c>
      <c r="C571" s="2">
        <v>2</v>
      </c>
      <c r="E571" s="5">
        <v>4</v>
      </c>
    </row>
    <row r="572" spans="1:5" x14ac:dyDescent="0.25">
      <c r="A572">
        <v>571</v>
      </c>
      <c r="C572" s="2">
        <v>2</v>
      </c>
      <c r="E572" s="5">
        <v>4</v>
      </c>
    </row>
    <row r="573" spans="1:5" x14ac:dyDescent="0.25">
      <c r="A573">
        <v>572</v>
      </c>
      <c r="C573" s="2">
        <v>2</v>
      </c>
      <c r="E573" s="5">
        <v>4</v>
      </c>
    </row>
    <row r="574" spans="1:5" x14ac:dyDescent="0.25">
      <c r="A574">
        <v>573</v>
      </c>
      <c r="C574" s="2">
        <v>2</v>
      </c>
      <c r="E574" s="5">
        <v>4</v>
      </c>
    </row>
    <row r="575" spans="1:5" x14ac:dyDescent="0.25">
      <c r="A575">
        <v>574</v>
      </c>
      <c r="C575" s="2">
        <v>2</v>
      </c>
      <c r="E575" s="5">
        <v>4</v>
      </c>
    </row>
    <row r="576" spans="1:5" x14ac:dyDescent="0.25">
      <c r="A576">
        <v>575</v>
      </c>
      <c r="C576" s="2">
        <v>2</v>
      </c>
      <c r="D576" s="3">
        <v>3</v>
      </c>
      <c r="E576" s="5">
        <v>4</v>
      </c>
    </row>
    <row r="577" spans="1:5" x14ac:dyDescent="0.25">
      <c r="A577">
        <v>576</v>
      </c>
      <c r="C577" s="2">
        <v>2</v>
      </c>
      <c r="D577" s="3">
        <v>3</v>
      </c>
      <c r="E577" s="5">
        <v>4</v>
      </c>
    </row>
    <row r="578" spans="1:5" x14ac:dyDescent="0.25">
      <c r="A578">
        <v>577</v>
      </c>
      <c r="C578" s="2">
        <v>2</v>
      </c>
      <c r="D578" s="3">
        <v>3</v>
      </c>
      <c r="E578" s="5">
        <v>4</v>
      </c>
    </row>
    <row r="579" spans="1:5" x14ac:dyDescent="0.25">
      <c r="A579">
        <v>578</v>
      </c>
      <c r="C579" s="2">
        <v>2</v>
      </c>
      <c r="D579" s="3">
        <v>3</v>
      </c>
      <c r="E579" s="5">
        <v>4</v>
      </c>
    </row>
    <row r="580" spans="1:5" x14ac:dyDescent="0.25">
      <c r="A580">
        <v>579</v>
      </c>
      <c r="C580" s="2">
        <v>2</v>
      </c>
      <c r="D580" s="3">
        <v>3</v>
      </c>
    </row>
    <row r="581" spans="1:5" x14ac:dyDescent="0.25">
      <c r="A581">
        <v>580</v>
      </c>
      <c r="C581" s="2">
        <v>2</v>
      </c>
      <c r="D581" s="3">
        <v>3</v>
      </c>
    </row>
    <row r="582" spans="1:5" x14ac:dyDescent="0.25">
      <c r="A582">
        <v>581</v>
      </c>
      <c r="C582" s="2">
        <v>2</v>
      </c>
      <c r="D582" s="3">
        <v>3</v>
      </c>
    </row>
    <row r="583" spans="1:5" x14ac:dyDescent="0.25">
      <c r="A583">
        <v>582</v>
      </c>
      <c r="B583" s="4">
        <v>1</v>
      </c>
      <c r="C583" s="2">
        <v>2</v>
      </c>
      <c r="D583" s="3">
        <v>3</v>
      </c>
    </row>
    <row r="584" spans="1:5" x14ac:dyDescent="0.25">
      <c r="A584">
        <v>583</v>
      </c>
      <c r="B584" s="4">
        <v>1</v>
      </c>
      <c r="C584" s="2">
        <v>2</v>
      </c>
      <c r="D584" s="3">
        <v>3</v>
      </c>
    </row>
    <row r="585" spans="1:5" x14ac:dyDescent="0.25">
      <c r="A585">
        <v>584</v>
      </c>
      <c r="B585" s="4">
        <v>1</v>
      </c>
      <c r="C585" s="2">
        <v>2</v>
      </c>
      <c r="D585" s="3">
        <v>3</v>
      </c>
    </row>
    <row r="586" spans="1:5" x14ac:dyDescent="0.25">
      <c r="A586">
        <v>585</v>
      </c>
      <c r="B586" s="4">
        <v>1</v>
      </c>
      <c r="D586" s="3">
        <v>3</v>
      </c>
    </row>
    <row r="587" spans="1:5" x14ac:dyDescent="0.25">
      <c r="A587">
        <v>586</v>
      </c>
      <c r="B587" s="4">
        <v>1</v>
      </c>
      <c r="D587" s="3">
        <v>3</v>
      </c>
    </row>
    <row r="588" spans="1:5" x14ac:dyDescent="0.25">
      <c r="A588">
        <v>587</v>
      </c>
      <c r="B588" s="4">
        <v>1</v>
      </c>
      <c r="D588" s="3">
        <v>3</v>
      </c>
    </row>
    <row r="589" spans="1:5" x14ac:dyDescent="0.25">
      <c r="A589">
        <v>588</v>
      </c>
      <c r="B589" s="4">
        <v>1</v>
      </c>
      <c r="D589" s="3">
        <v>3</v>
      </c>
    </row>
    <row r="590" spans="1:5" x14ac:dyDescent="0.25">
      <c r="A590">
        <v>589</v>
      </c>
      <c r="B590" s="4">
        <v>1</v>
      </c>
      <c r="D590" s="3">
        <v>3</v>
      </c>
    </row>
    <row r="591" spans="1:5" x14ac:dyDescent="0.25">
      <c r="A591">
        <v>590</v>
      </c>
      <c r="B591" s="4">
        <v>1</v>
      </c>
      <c r="D591" s="3">
        <v>3</v>
      </c>
    </row>
    <row r="592" spans="1:5" x14ac:dyDescent="0.25">
      <c r="A592">
        <v>591</v>
      </c>
      <c r="B592" s="4">
        <v>1</v>
      </c>
      <c r="D592" s="3">
        <v>3</v>
      </c>
    </row>
    <row r="593" spans="1:5" x14ac:dyDescent="0.25">
      <c r="A593">
        <v>592</v>
      </c>
      <c r="B593" s="4">
        <v>1</v>
      </c>
      <c r="E593" s="5">
        <v>4</v>
      </c>
    </row>
    <row r="594" spans="1:5" x14ac:dyDescent="0.25">
      <c r="A594">
        <v>593</v>
      </c>
      <c r="B594" s="4">
        <v>1</v>
      </c>
      <c r="E594" s="5">
        <v>4</v>
      </c>
    </row>
    <row r="595" spans="1:5" x14ac:dyDescent="0.25">
      <c r="A595">
        <v>594</v>
      </c>
      <c r="B595" s="4">
        <v>1</v>
      </c>
      <c r="E595" s="5">
        <v>4</v>
      </c>
    </row>
    <row r="596" spans="1:5" x14ac:dyDescent="0.25">
      <c r="A596">
        <v>595</v>
      </c>
      <c r="B596" s="4">
        <v>1</v>
      </c>
      <c r="E596" s="5">
        <v>4</v>
      </c>
    </row>
    <row r="597" spans="1:5" x14ac:dyDescent="0.25">
      <c r="A597">
        <v>596</v>
      </c>
      <c r="B597" s="4">
        <v>1</v>
      </c>
      <c r="E597" s="5">
        <v>4</v>
      </c>
    </row>
    <row r="598" spans="1:5" x14ac:dyDescent="0.25">
      <c r="A598">
        <v>597</v>
      </c>
      <c r="B598" s="4">
        <v>1</v>
      </c>
      <c r="E598" s="5">
        <v>4</v>
      </c>
    </row>
    <row r="599" spans="1:5" x14ac:dyDescent="0.25">
      <c r="A599">
        <v>598</v>
      </c>
      <c r="B599" s="4">
        <v>1</v>
      </c>
      <c r="C599" s="2">
        <v>2</v>
      </c>
      <c r="E599" s="5">
        <v>4</v>
      </c>
    </row>
    <row r="600" spans="1:5" x14ac:dyDescent="0.25">
      <c r="A600">
        <v>599</v>
      </c>
      <c r="B600" s="4">
        <v>1</v>
      </c>
      <c r="C600" s="2">
        <v>2</v>
      </c>
      <c r="E600" s="5">
        <v>4</v>
      </c>
    </row>
    <row r="601" spans="1:5" x14ac:dyDescent="0.25">
      <c r="A601">
        <v>600</v>
      </c>
      <c r="C601" s="2">
        <v>2</v>
      </c>
      <c r="E601" s="5">
        <v>4</v>
      </c>
    </row>
    <row r="602" spans="1:5" x14ac:dyDescent="0.25">
      <c r="A602">
        <v>601</v>
      </c>
      <c r="C602" s="2">
        <v>2</v>
      </c>
      <c r="E602" s="5">
        <v>4</v>
      </c>
    </row>
    <row r="603" spans="1:5" x14ac:dyDescent="0.25">
      <c r="A603">
        <v>602</v>
      </c>
      <c r="C603" s="2">
        <v>2</v>
      </c>
      <c r="E603" s="5">
        <v>4</v>
      </c>
    </row>
    <row r="604" spans="1:5" x14ac:dyDescent="0.25">
      <c r="A604">
        <v>603</v>
      </c>
      <c r="C604" s="2">
        <v>2</v>
      </c>
      <c r="E604" s="5">
        <v>4</v>
      </c>
    </row>
    <row r="605" spans="1:5" x14ac:dyDescent="0.25">
      <c r="A605">
        <v>604</v>
      </c>
      <c r="C605" s="2">
        <v>2</v>
      </c>
      <c r="E605" s="5">
        <v>4</v>
      </c>
    </row>
    <row r="606" spans="1:5" x14ac:dyDescent="0.25">
      <c r="A606">
        <v>605</v>
      </c>
      <c r="C606" s="2">
        <v>2</v>
      </c>
      <c r="D606" s="3">
        <v>3</v>
      </c>
      <c r="E606" s="5">
        <v>4</v>
      </c>
    </row>
    <row r="607" spans="1:5" x14ac:dyDescent="0.25">
      <c r="A607">
        <v>606</v>
      </c>
      <c r="C607" s="2">
        <v>2</v>
      </c>
      <c r="D607" s="3">
        <v>3</v>
      </c>
      <c r="E607" s="5">
        <v>4</v>
      </c>
    </row>
    <row r="608" spans="1:5" x14ac:dyDescent="0.25">
      <c r="A608">
        <v>607</v>
      </c>
      <c r="C608" s="2">
        <v>2</v>
      </c>
      <c r="D608" s="3">
        <v>3</v>
      </c>
      <c r="E608" s="5">
        <v>4</v>
      </c>
    </row>
    <row r="609" spans="1:5" x14ac:dyDescent="0.25">
      <c r="A609">
        <v>608</v>
      </c>
      <c r="C609" s="2">
        <v>2</v>
      </c>
      <c r="D609" s="3">
        <v>3</v>
      </c>
      <c r="E609" s="5">
        <v>4</v>
      </c>
    </row>
    <row r="610" spans="1:5" x14ac:dyDescent="0.25">
      <c r="A610">
        <v>609</v>
      </c>
      <c r="C610" s="2">
        <v>2</v>
      </c>
      <c r="D610" s="3">
        <v>3</v>
      </c>
      <c r="E610" s="5">
        <v>4</v>
      </c>
    </row>
    <row r="611" spans="1:5" x14ac:dyDescent="0.25">
      <c r="A611">
        <v>610</v>
      </c>
      <c r="C611" s="2">
        <v>2</v>
      </c>
      <c r="D611" s="3">
        <v>3</v>
      </c>
    </row>
    <row r="612" spans="1:5" x14ac:dyDescent="0.25">
      <c r="A612">
        <v>611</v>
      </c>
      <c r="C612" s="2">
        <v>2</v>
      </c>
      <c r="D612" s="3">
        <v>3</v>
      </c>
    </row>
    <row r="613" spans="1:5" x14ac:dyDescent="0.25">
      <c r="A613">
        <v>612</v>
      </c>
      <c r="C613" s="2">
        <v>2</v>
      </c>
      <c r="D613" s="3">
        <v>3</v>
      </c>
    </row>
    <row r="614" spans="1:5" x14ac:dyDescent="0.25">
      <c r="A614">
        <v>613</v>
      </c>
      <c r="B614" s="4">
        <v>1</v>
      </c>
      <c r="C614" s="2">
        <v>2</v>
      </c>
      <c r="D614" s="3">
        <v>3</v>
      </c>
    </row>
    <row r="615" spans="1:5" x14ac:dyDescent="0.25">
      <c r="A615">
        <v>614</v>
      </c>
      <c r="B615" s="4">
        <v>1</v>
      </c>
      <c r="C615" s="2">
        <v>2</v>
      </c>
      <c r="D615" s="3">
        <v>3</v>
      </c>
    </row>
    <row r="616" spans="1:5" x14ac:dyDescent="0.25">
      <c r="A616">
        <v>615</v>
      </c>
      <c r="B616" s="4">
        <v>1</v>
      </c>
      <c r="D616" s="3">
        <v>3</v>
      </c>
    </row>
    <row r="617" spans="1:5" x14ac:dyDescent="0.25">
      <c r="A617">
        <v>616</v>
      </c>
      <c r="B617" s="4">
        <v>1</v>
      </c>
      <c r="D617" s="3">
        <v>3</v>
      </c>
    </row>
    <row r="618" spans="1:5" x14ac:dyDescent="0.25">
      <c r="A618">
        <v>617</v>
      </c>
      <c r="B618" s="4">
        <v>1</v>
      </c>
      <c r="D618" s="3">
        <v>3</v>
      </c>
    </row>
    <row r="619" spans="1:5" x14ac:dyDescent="0.25">
      <c r="A619">
        <v>618</v>
      </c>
      <c r="B619" s="4">
        <v>1</v>
      </c>
      <c r="D619" s="3">
        <v>3</v>
      </c>
    </row>
    <row r="620" spans="1:5" x14ac:dyDescent="0.25">
      <c r="A620">
        <v>619</v>
      </c>
      <c r="B620" s="4">
        <v>1</v>
      </c>
      <c r="D620" s="3">
        <v>3</v>
      </c>
    </row>
    <row r="621" spans="1:5" x14ac:dyDescent="0.25">
      <c r="A621">
        <v>620</v>
      </c>
      <c r="B621" s="4">
        <v>1</v>
      </c>
      <c r="D621" s="3">
        <v>3</v>
      </c>
    </row>
    <row r="622" spans="1:5" x14ac:dyDescent="0.25">
      <c r="A622">
        <v>621</v>
      </c>
      <c r="B622" s="4">
        <v>1</v>
      </c>
      <c r="D622" s="3">
        <v>3</v>
      </c>
      <c r="E622" s="5">
        <v>4</v>
      </c>
    </row>
    <row r="623" spans="1:5" x14ac:dyDescent="0.25">
      <c r="A623">
        <v>622</v>
      </c>
      <c r="B623" s="4">
        <v>1</v>
      </c>
      <c r="E623" s="5">
        <v>4</v>
      </c>
    </row>
    <row r="624" spans="1:5" x14ac:dyDescent="0.25">
      <c r="A624">
        <v>623</v>
      </c>
      <c r="B624" s="4">
        <v>1</v>
      </c>
      <c r="E624" s="5">
        <v>4</v>
      </c>
    </row>
    <row r="625" spans="1:5" x14ac:dyDescent="0.25">
      <c r="A625">
        <v>624</v>
      </c>
      <c r="B625" s="4">
        <v>1</v>
      </c>
      <c r="E625" s="5">
        <v>4</v>
      </c>
    </row>
    <row r="626" spans="1:5" x14ac:dyDescent="0.25">
      <c r="A626">
        <v>625</v>
      </c>
      <c r="B626" s="4">
        <v>1</v>
      </c>
      <c r="E626" s="5">
        <v>4</v>
      </c>
    </row>
    <row r="627" spans="1:5" x14ac:dyDescent="0.25">
      <c r="A627">
        <v>626</v>
      </c>
      <c r="B627" s="4">
        <v>1</v>
      </c>
      <c r="E627" s="5">
        <v>4</v>
      </c>
    </row>
    <row r="628" spans="1:5" x14ac:dyDescent="0.25">
      <c r="A628">
        <v>627</v>
      </c>
      <c r="B628" s="4">
        <v>1</v>
      </c>
      <c r="E628" s="5">
        <v>4</v>
      </c>
    </row>
    <row r="629" spans="1:5" x14ac:dyDescent="0.25">
      <c r="A629">
        <v>628</v>
      </c>
      <c r="B629" s="4">
        <v>1</v>
      </c>
      <c r="C629" s="2">
        <v>2</v>
      </c>
      <c r="E629" s="5">
        <v>4</v>
      </c>
    </row>
    <row r="630" spans="1:5" x14ac:dyDescent="0.25">
      <c r="A630">
        <v>629</v>
      </c>
      <c r="B630" s="4">
        <v>1</v>
      </c>
      <c r="C630" s="2">
        <v>2</v>
      </c>
      <c r="E630" s="5">
        <v>4</v>
      </c>
    </row>
    <row r="631" spans="1:5" x14ac:dyDescent="0.25">
      <c r="A631">
        <v>630</v>
      </c>
      <c r="B631" s="4">
        <v>1</v>
      </c>
      <c r="C631" s="2">
        <v>2</v>
      </c>
      <c r="E631" s="5">
        <v>4</v>
      </c>
    </row>
    <row r="632" spans="1:5" x14ac:dyDescent="0.25">
      <c r="A632">
        <v>631</v>
      </c>
      <c r="C632" s="2">
        <v>2</v>
      </c>
      <c r="E632" s="5">
        <v>4</v>
      </c>
    </row>
    <row r="633" spans="1:5" x14ac:dyDescent="0.25">
      <c r="A633">
        <v>632</v>
      </c>
      <c r="C633" s="2">
        <v>2</v>
      </c>
      <c r="E633" s="5">
        <v>4</v>
      </c>
    </row>
    <row r="634" spans="1:5" x14ac:dyDescent="0.25">
      <c r="A634">
        <v>633</v>
      </c>
      <c r="C634" s="2">
        <v>2</v>
      </c>
      <c r="E634" s="5">
        <v>4</v>
      </c>
    </row>
    <row r="635" spans="1:5" x14ac:dyDescent="0.25">
      <c r="A635">
        <v>634</v>
      </c>
      <c r="C635" s="2">
        <v>2</v>
      </c>
      <c r="E635" s="5">
        <v>4</v>
      </c>
    </row>
    <row r="636" spans="1:5" x14ac:dyDescent="0.25">
      <c r="A636">
        <v>635</v>
      </c>
      <c r="C636" s="2">
        <v>2</v>
      </c>
      <c r="E636" s="5">
        <v>4</v>
      </c>
    </row>
    <row r="637" spans="1:5" x14ac:dyDescent="0.25">
      <c r="A637">
        <v>636</v>
      </c>
      <c r="C637" s="2">
        <v>2</v>
      </c>
      <c r="D637" s="3">
        <v>3</v>
      </c>
      <c r="E637" s="5">
        <v>4</v>
      </c>
    </row>
    <row r="638" spans="1:5" x14ac:dyDescent="0.25">
      <c r="A638">
        <v>637</v>
      </c>
      <c r="C638" s="2">
        <v>2</v>
      </c>
      <c r="D638" s="3">
        <v>3</v>
      </c>
      <c r="E638" s="5">
        <v>4</v>
      </c>
    </row>
    <row r="639" spans="1:5" x14ac:dyDescent="0.25">
      <c r="A639">
        <v>638</v>
      </c>
      <c r="C639" s="2">
        <v>2</v>
      </c>
      <c r="D639" s="3">
        <v>3</v>
      </c>
      <c r="E639" s="5">
        <v>4</v>
      </c>
    </row>
    <row r="640" spans="1:5" x14ac:dyDescent="0.25">
      <c r="A640">
        <v>639</v>
      </c>
      <c r="C640" s="2">
        <v>2</v>
      </c>
      <c r="D640" s="3">
        <v>3</v>
      </c>
    </row>
    <row r="641" spans="1:5" x14ac:dyDescent="0.25">
      <c r="A641">
        <v>640</v>
      </c>
      <c r="C641" s="2">
        <v>2</v>
      </c>
      <c r="D641" s="3">
        <v>3</v>
      </c>
    </row>
    <row r="642" spans="1:5" x14ac:dyDescent="0.25">
      <c r="A642">
        <v>641</v>
      </c>
      <c r="C642" s="2">
        <v>2</v>
      </c>
      <c r="D642" s="3">
        <v>3</v>
      </c>
    </row>
    <row r="643" spans="1:5" x14ac:dyDescent="0.25">
      <c r="A643">
        <v>642</v>
      </c>
      <c r="C643" s="2">
        <v>2</v>
      </c>
      <c r="D643" s="3">
        <v>3</v>
      </c>
    </row>
    <row r="644" spans="1:5" x14ac:dyDescent="0.25">
      <c r="A644">
        <v>643</v>
      </c>
      <c r="B644" s="4">
        <v>1</v>
      </c>
      <c r="C644" s="2">
        <v>2</v>
      </c>
      <c r="D644" s="3">
        <v>3</v>
      </c>
    </row>
    <row r="645" spans="1:5" x14ac:dyDescent="0.25">
      <c r="A645">
        <v>644</v>
      </c>
      <c r="B645" s="4">
        <v>1</v>
      </c>
      <c r="C645" s="2">
        <v>2</v>
      </c>
      <c r="D645" s="3">
        <v>3</v>
      </c>
    </row>
    <row r="646" spans="1:5" x14ac:dyDescent="0.25">
      <c r="A646">
        <v>645</v>
      </c>
      <c r="B646" s="4">
        <v>1</v>
      </c>
      <c r="D646" s="3">
        <v>3</v>
      </c>
    </row>
    <row r="647" spans="1:5" x14ac:dyDescent="0.25">
      <c r="A647">
        <v>646</v>
      </c>
      <c r="B647" s="4">
        <v>1</v>
      </c>
      <c r="D647" s="3">
        <v>3</v>
      </c>
    </row>
    <row r="648" spans="1:5" x14ac:dyDescent="0.25">
      <c r="A648">
        <v>647</v>
      </c>
      <c r="B648" s="4">
        <v>1</v>
      </c>
      <c r="D648" s="3">
        <v>3</v>
      </c>
    </row>
    <row r="649" spans="1:5" x14ac:dyDescent="0.25">
      <c r="A649">
        <v>648</v>
      </c>
      <c r="B649" s="4">
        <v>1</v>
      </c>
      <c r="D649" s="3">
        <v>3</v>
      </c>
    </row>
    <row r="650" spans="1:5" x14ac:dyDescent="0.25">
      <c r="A650">
        <v>649</v>
      </c>
      <c r="B650" s="4">
        <v>1</v>
      </c>
      <c r="D650" s="3">
        <v>3</v>
      </c>
    </row>
    <row r="651" spans="1:5" x14ac:dyDescent="0.25">
      <c r="A651">
        <v>650</v>
      </c>
      <c r="B651" s="4">
        <v>1</v>
      </c>
      <c r="D651" s="3">
        <v>3</v>
      </c>
    </row>
    <row r="652" spans="1:5" x14ac:dyDescent="0.25">
      <c r="A652">
        <v>651</v>
      </c>
      <c r="B652" s="4">
        <v>1</v>
      </c>
      <c r="D652" s="3">
        <v>3</v>
      </c>
      <c r="E652" s="5">
        <v>4</v>
      </c>
    </row>
    <row r="653" spans="1:5" x14ac:dyDescent="0.25">
      <c r="A653">
        <v>652</v>
      </c>
      <c r="B653" s="4">
        <v>1</v>
      </c>
      <c r="E653" s="5">
        <v>4</v>
      </c>
    </row>
    <row r="654" spans="1:5" x14ac:dyDescent="0.25">
      <c r="A654">
        <v>653</v>
      </c>
      <c r="B654" s="4">
        <v>1</v>
      </c>
      <c r="E654" s="5">
        <v>4</v>
      </c>
    </row>
    <row r="655" spans="1:5" x14ac:dyDescent="0.25">
      <c r="A655">
        <v>654</v>
      </c>
      <c r="B655" s="4">
        <v>1</v>
      </c>
      <c r="E655" s="5">
        <v>4</v>
      </c>
    </row>
    <row r="656" spans="1:5" x14ac:dyDescent="0.25">
      <c r="A656">
        <v>655</v>
      </c>
      <c r="B656" s="4">
        <v>1</v>
      </c>
      <c r="E656" s="5">
        <v>4</v>
      </c>
    </row>
    <row r="657" spans="1:5" x14ac:dyDescent="0.25">
      <c r="A657">
        <v>656</v>
      </c>
      <c r="B657" s="4">
        <v>1</v>
      </c>
      <c r="E657" s="5">
        <v>4</v>
      </c>
    </row>
    <row r="658" spans="1:5" x14ac:dyDescent="0.25">
      <c r="A658">
        <v>657</v>
      </c>
      <c r="B658" s="4">
        <v>1</v>
      </c>
      <c r="E658" s="5">
        <v>4</v>
      </c>
    </row>
    <row r="659" spans="1:5" x14ac:dyDescent="0.25">
      <c r="A659">
        <v>658</v>
      </c>
      <c r="B659" s="4">
        <v>1</v>
      </c>
      <c r="E659" s="5">
        <v>4</v>
      </c>
    </row>
    <row r="660" spans="1:5" x14ac:dyDescent="0.25">
      <c r="A660">
        <v>659</v>
      </c>
      <c r="B660" s="4">
        <v>1</v>
      </c>
      <c r="E660" s="5">
        <v>4</v>
      </c>
    </row>
    <row r="661" spans="1:5" x14ac:dyDescent="0.25">
      <c r="A661">
        <v>660</v>
      </c>
      <c r="B661" s="4">
        <v>1</v>
      </c>
      <c r="C661" s="2">
        <v>2</v>
      </c>
      <c r="E661" s="5">
        <v>4</v>
      </c>
    </row>
    <row r="662" spans="1:5" x14ac:dyDescent="0.25">
      <c r="A662">
        <v>661</v>
      </c>
      <c r="C662" s="2">
        <v>2</v>
      </c>
      <c r="E662" s="5">
        <v>4</v>
      </c>
    </row>
    <row r="663" spans="1:5" x14ac:dyDescent="0.25">
      <c r="A663">
        <v>662</v>
      </c>
      <c r="C663" s="2">
        <v>2</v>
      </c>
      <c r="E663" s="5">
        <v>4</v>
      </c>
    </row>
    <row r="664" spans="1:5" x14ac:dyDescent="0.25">
      <c r="A664">
        <v>663</v>
      </c>
      <c r="C664" s="2">
        <v>2</v>
      </c>
      <c r="E664" s="5">
        <v>4</v>
      </c>
    </row>
    <row r="665" spans="1:5" x14ac:dyDescent="0.25">
      <c r="A665">
        <v>664</v>
      </c>
      <c r="C665" s="2">
        <v>2</v>
      </c>
      <c r="E665" s="5">
        <v>4</v>
      </c>
    </row>
    <row r="666" spans="1:5" x14ac:dyDescent="0.25">
      <c r="A666">
        <v>665</v>
      </c>
      <c r="C666" s="2">
        <v>2</v>
      </c>
      <c r="D666" s="3">
        <v>3</v>
      </c>
      <c r="E666" s="5">
        <v>4</v>
      </c>
    </row>
    <row r="667" spans="1:5" x14ac:dyDescent="0.25">
      <c r="A667">
        <v>666</v>
      </c>
      <c r="C667" s="2">
        <v>2</v>
      </c>
      <c r="D667" s="3">
        <v>3</v>
      </c>
      <c r="E667" s="5">
        <v>4</v>
      </c>
    </row>
    <row r="668" spans="1:5" x14ac:dyDescent="0.25">
      <c r="A668">
        <v>667</v>
      </c>
      <c r="C668" s="2">
        <v>2</v>
      </c>
      <c r="D668" s="3">
        <v>3</v>
      </c>
      <c r="E668" s="5">
        <v>4</v>
      </c>
    </row>
    <row r="669" spans="1:5" x14ac:dyDescent="0.25">
      <c r="A669">
        <v>668</v>
      </c>
      <c r="C669" s="2">
        <v>2</v>
      </c>
      <c r="D669" s="3">
        <v>3</v>
      </c>
      <c r="E669" s="5">
        <v>4</v>
      </c>
    </row>
    <row r="670" spans="1:5" x14ac:dyDescent="0.25">
      <c r="A670">
        <v>669</v>
      </c>
      <c r="C670" s="2">
        <v>2</v>
      </c>
      <c r="D670" s="3">
        <v>3</v>
      </c>
      <c r="E670" s="5">
        <v>4</v>
      </c>
    </row>
    <row r="671" spans="1:5" x14ac:dyDescent="0.25">
      <c r="A671">
        <v>670</v>
      </c>
      <c r="C671" s="2">
        <v>2</v>
      </c>
      <c r="D671" s="3">
        <v>3</v>
      </c>
    </row>
    <row r="672" spans="1:5" x14ac:dyDescent="0.25">
      <c r="A672">
        <v>671</v>
      </c>
      <c r="C672" s="2">
        <v>2</v>
      </c>
      <c r="D672" s="3">
        <v>3</v>
      </c>
    </row>
    <row r="673" spans="1:5" x14ac:dyDescent="0.25">
      <c r="A673">
        <v>672</v>
      </c>
      <c r="C673" s="2">
        <v>2</v>
      </c>
      <c r="D673" s="3">
        <v>3</v>
      </c>
    </row>
    <row r="674" spans="1:5" x14ac:dyDescent="0.25">
      <c r="A674">
        <v>673</v>
      </c>
      <c r="C674" s="2">
        <v>2</v>
      </c>
      <c r="D674" s="3">
        <v>3</v>
      </c>
    </row>
    <row r="675" spans="1:5" x14ac:dyDescent="0.25">
      <c r="A675">
        <v>674</v>
      </c>
      <c r="C675" s="2">
        <v>2</v>
      </c>
      <c r="D675" s="3">
        <v>3</v>
      </c>
    </row>
    <row r="676" spans="1:5" x14ac:dyDescent="0.25">
      <c r="A676">
        <v>675</v>
      </c>
      <c r="C676" s="2">
        <v>2</v>
      </c>
      <c r="D676" s="3">
        <v>3</v>
      </c>
    </row>
    <row r="677" spans="1:5" x14ac:dyDescent="0.25">
      <c r="A677">
        <v>676</v>
      </c>
      <c r="B677" s="4">
        <v>1</v>
      </c>
      <c r="D677" s="3">
        <v>3</v>
      </c>
    </row>
    <row r="678" spans="1:5" x14ac:dyDescent="0.25">
      <c r="A678">
        <v>677</v>
      </c>
      <c r="B678" s="4">
        <v>1</v>
      </c>
      <c r="D678" s="3">
        <v>3</v>
      </c>
    </row>
    <row r="679" spans="1:5" x14ac:dyDescent="0.25">
      <c r="A679">
        <v>678</v>
      </c>
      <c r="B679" s="4">
        <v>1</v>
      </c>
      <c r="D679" s="3">
        <v>3</v>
      </c>
    </row>
    <row r="680" spans="1:5" x14ac:dyDescent="0.25">
      <c r="A680">
        <v>679</v>
      </c>
      <c r="B680" s="4">
        <v>1</v>
      </c>
      <c r="D680" s="3">
        <v>3</v>
      </c>
    </row>
    <row r="681" spans="1:5" x14ac:dyDescent="0.25">
      <c r="A681">
        <v>680</v>
      </c>
      <c r="B681" s="4">
        <v>1</v>
      </c>
      <c r="D681" s="3">
        <v>3</v>
      </c>
    </row>
    <row r="682" spans="1:5" x14ac:dyDescent="0.25">
      <c r="A682">
        <v>681</v>
      </c>
      <c r="B682" s="4">
        <v>1</v>
      </c>
    </row>
    <row r="683" spans="1:5" x14ac:dyDescent="0.25">
      <c r="A683">
        <v>682</v>
      </c>
      <c r="B683" s="4">
        <v>1</v>
      </c>
      <c r="E683" s="5">
        <v>4</v>
      </c>
    </row>
    <row r="684" spans="1:5" x14ac:dyDescent="0.25">
      <c r="A684">
        <v>683</v>
      </c>
      <c r="B684" s="4">
        <v>1</v>
      </c>
      <c r="E684" s="5">
        <v>4</v>
      </c>
    </row>
    <row r="685" spans="1:5" x14ac:dyDescent="0.25">
      <c r="A685">
        <v>684</v>
      </c>
      <c r="B685" s="4">
        <v>1</v>
      </c>
      <c r="E685" s="5">
        <v>4</v>
      </c>
    </row>
    <row r="686" spans="1:5" x14ac:dyDescent="0.25">
      <c r="A686">
        <v>685</v>
      </c>
      <c r="B686" s="4">
        <v>1</v>
      </c>
      <c r="E686" s="5">
        <v>4</v>
      </c>
    </row>
    <row r="687" spans="1:5" x14ac:dyDescent="0.25">
      <c r="A687">
        <v>686</v>
      </c>
      <c r="B687" s="4">
        <v>1</v>
      </c>
      <c r="E687" s="5">
        <v>4</v>
      </c>
    </row>
    <row r="688" spans="1:5" x14ac:dyDescent="0.25">
      <c r="A688">
        <v>687</v>
      </c>
      <c r="B688" s="4">
        <v>1</v>
      </c>
      <c r="E688" s="5">
        <v>4</v>
      </c>
    </row>
    <row r="689" spans="1:5" x14ac:dyDescent="0.25">
      <c r="A689">
        <v>688</v>
      </c>
      <c r="B689" s="4">
        <v>1</v>
      </c>
      <c r="E689" s="5">
        <v>4</v>
      </c>
    </row>
    <row r="690" spans="1:5" x14ac:dyDescent="0.25">
      <c r="A690">
        <v>689</v>
      </c>
      <c r="B690" s="4">
        <v>1</v>
      </c>
      <c r="E690" s="5">
        <v>4</v>
      </c>
    </row>
    <row r="691" spans="1:5" x14ac:dyDescent="0.25">
      <c r="A691">
        <v>690</v>
      </c>
      <c r="B691" s="4">
        <v>1</v>
      </c>
      <c r="C691" s="2">
        <v>2</v>
      </c>
      <c r="E691" s="5">
        <v>4</v>
      </c>
    </row>
    <row r="692" spans="1:5" x14ac:dyDescent="0.25">
      <c r="A692">
        <v>691</v>
      </c>
      <c r="B692" s="4">
        <v>1</v>
      </c>
      <c r="C692" s="2">
        <v>2</v>
      </c>
      <c r="E692" s="5">
        <v>4</v>
      </c>
    </row>
    <row r="693" spans="1:5" x14ac:dyDescent="0.25">
      <c r="A693">
        <v>692</v>
      </c>
      <c r="B693" s="4">
        <v>1</v>
      </c>
      <c r="C693" s="2">
        <v>2</v>
      </c>
      <c r="E693" s="5">
        <v>4</v>
      </c>
    </row>
    <row r="694" spans="1:5" x14ac:dyDescent="0.25">
      <c r="A694">
        <v>693</v>
      </c>
      <c r="C694" s="2">
        <v>2</v>
      </c>
      <c r="E694" s="5">
        <v>4</v>
      </c>
    </row>
    <row r="695" spans="1:5" x14ac:dyDescent="0.25">
      <c r="A695">
        <v>694</v>
      </c>
      <c r="C695" s="2">
        <v>2</v>
      </c>
      <c r="E695" s="5">
        <v>4</v>
      </c>
    </row>
    <row r="696" spans="1:5" x14ac:dyDescent="0.25">
      <c r="A696">
        <v>695</v>
      </c>
      <c r="C696" s="2">
        <v>2</v>
      </c>
      <c r="E696" s="5">
        <v>4</v>
      </c>
    </row>
    <row r="697" spans="1:5" x14ac:dyDescent="0.25">
      <c r="A697">
        <v>696</v>
      </c>
      <c r="C697" s="2">
        <v>2</v>
      </c>
      <c r="D697" s="3">
        <v>3</v>
      </c>
      <c r="E697" s="5">
        <v>4</v>
      </c>
    </row>
    <row r="698" spans="1:5" x14ac:dyDescent="0.25">
      <c r="A698">
        <v>697</v>
      </c>
      <c r="C698" s="2">
        <v>2</v>
      </c>
      <c r="D698" s="3">
        <v>3</v>
      </c>
      <c r="E698" s="5">
        <v>4</v>
      </c>
    </row>
    <row r="699" spans="1:5" x14ac:dyDescent="0.25">
      <c r="A699">
        <v>698</v>
      </c>
      <c r="C699" s="2">
        <v>2</v>
      </c>
      <c r="D699" s="3">
        <v>3</v>
      </c>
      <c r="E699" s="5">
        <v>4</v>
      </c>
    </row>
    <row r="700" spans="1:5" x14ac:dyDescent="0.25">
      <c r="A700">
        <v>699</v>
      </c>
      <c r="C700" s="2">
        <v>2</v>
      </c>
      <c r="D700" s="3">
        <v>3</v>
      </c>
      <c r="E700" s="5">
        <v>4</v>
      </c>
    </row>
    <row r="701" spans="1:5" x14ac:dyDescent="0.25">
      <c r="A701">
        <v>700</v>
      </c>
      <c r="C701" s="2">
        <v>2</v>
      </c>
      <c r="D701" s="3">
        <v>3</v>
      </c>
      <c r="E701" s="5">
        <v>4</v>
      </c>
    </row>
    <row r="702" spans="1:5" x14ac:dyDescent="0.25">
      <c r="A702">
        <v>701</v>
      </c>
      <c r="C702" s="2">
        <v>2</v>
      </c>
      <c r="D702" s="3">
        <v>3</v>
      </c>
    </row>
    <row r="703" spans="1:5" x14ac:dyDescent="0.25">
      <c r="A703">
        <v>702</v>
      </c>
      <c r="C703" s="2">
        <v>2</v>
      </c>
      <c r="D703" s="3">
        <v>3</v>
      </c>
    </row>
    <row r="704" spans="1:5" x14ac:dyDescent="0.25">
      <c r="A704">
        <v>703</v>
      </c>
      <c r="C704" s="2">
        <v>2</v>
      </c>
      <c r="D704" s="3">
        <v>3</v>
      </c>
    </row>
    <row r="705" spans="1:5" x14ac:dyDescent="0.25">
      <c r="A705">
        <v>704</v>
      </c>
      <c r="C705" s="2">
        <v>2</v>
      </c>
      <c r="D705" s="3">
        <v>3</v>
      </c>
    </row>
    <row r="706" spans="1:5" x14ac:dyDescent="0.25">
      <c r="A706">
        <v>705</v>
      </c>
      <c r="C706" s="2">
        <v>2</v>
      </c>
      <c r="D706" s="3">
        <v>3</v>
      </c>
    </row>
    <row r="707" spans="1:5" x14ac:dyDescent="0.25">
      <c r="A707">
        <v>706</v>
      </c>
      <c r="B707" s="4">
        <v>1</v>
      </c>
      <c r="C707" s="2">
        <v>2</v>
      </c>
      <c r="D707" s="3">
        <v>3</v>
      </c>
    </row>
    <row r="708" spans="1:5" x14ac:dyDescent="0.25">
      <c r="A708">
        <v>707</v>
      </c>
      <c r="B708" s="4">
        <v>1</v>
      </c>
      <c r="C708" s="2">
        <v>2</v>
      </c>
      <c r="D708" s="3">
        <v>3</v>
      </c>
    </row>
    <row r="709" spans="1:5" x14ac:dyDescent="0.25">
      <c r="A709">
        <v>708</v>
      </c>
      <c r="B709" s="4">
        <v>1</v>
      </c>
      <c r="D709" s="3">
        <v>3</v>
      </c>
    </row>
    <row r="710" spans="1:5" x14ac:dyDescent="0.25">
      <c r="A710">
        <v>709</v>
      </c>
      <c r="B710" s="4">
        <v>1</v>
      </c>
      <c r="D710" s="3">
        <v>3</v>
      </c>
    </row>
    <row r="711" spans="1:5" x14ac:dyDescent="0.25">
      <c r="A711">
        <v>710</v>
      </c>
      <c r="B711" s="4">
        <v>1</v>
      </c>
      <c r="D711" s="3">
        <v>3</v>
      </c>
    </row>
    <row r="712" spans="1:5" x14ac:dyDescent="0.25">
      <c r="A712">
        <v>711</v>
      </c>
      <c r="B712" s="4">
        <v>1</v>
      </c>
      <c r="D712" s="3">
        <v>3</v>
      </c>
    </row>
    <row r="713" spans="1:5" x14ac:dyDescent="0.25">
      <c r="A713">
        <v>712</v>
      </c>
      <c r="B713" s="4">
        <v>1</v>
      </c>
      <c r="D713" s="3">
        <v>3</v>
      </c>
    </row>
    <row r="714" spans="1:5" x14ac:dyDescent="0.25">
      <c r="A714">
        <v>713</v>
      </c>
      <c r="B714" s="4">
        <v>1</v>
      </c>
      <c r="D714" s="3">
        <v>3</v>
      </c>
      <c r="E714" s="5">
        <v>4</v>
      </c>
    </row>
    <row r="715" spans="1:5" x14ac:dyDescent="0.25">
      <c r="A715">
        <v>714</v>
      </c>
      <c r="B715" s="4">
        <v>1</v>
      </c>
      <c r="E715" s="5">
        <v>4</v>
      </c>
    </row>
    <row r="716" spans="1:5" x14ac:dyDescent="0.25">
      <c r="A716">
        <v>715</v>
      </c>
      <c r="B716" s="4">
        <v>1</v>
      </c>
      <c r="E716" s="5">
        <v>4</v>
      </c>
    </row>
    <row r="717" spans="1:5" x14ac:dyDescent="0.25">
      <c r="A717">
        <v>716</v>
      </c>
      <c r="B717" s="4">
        <v>1</v>
      </c>
      <c r="E717" s="5">
        <v>4</v>
      </c>
    </row>
    <row r="718" spans="1:5" x14ac:dyDescent="0.25">
      <c r="A718">
        <v>717</v>
      </c>
      <c r="B718" s="4">
        <v>1</v>
      </c>
      <c r="E718" s="5">
        <v>4</v>
      </c>
    </row>
    <row r="719" spans="1:5" x14ac:dyDescent="0.25">
      <c r="A719">
        <v>718</v>
      </c>
      <c r="B719" s="4">
        <v>1</v>
      </c>
      <c r="E719" s="5">
        <v>4</v>
      </c>
    </row>
    <row r="720" spans="1:5" x14ac:dyDescent="0.25">
      <c r="A720">
        <v>719</v>
      </c>
      <c r="B720" s="4">
        <v>1</v>
      </c>
      <c r="E720" s="5">
        <v>4</v>
      </c>
    </row>
    <row r="721" spans="1:5" x14ac:dyDescent="0.25">
      <c r="A721">
        <v>720</v>
      </c>
      <c r="B721" s="4">
        <v>1</v>
      </c>
      <c r="E721" s="5">
        <v>4</v>
      </c>
    </row>
    <row r="722" spans="1:5" x14ac:dyDescent="0.25">
      <c r="A722">
        <v>721</v>
      </c>
      <c r="B722" s="4">
        <v>1</v>
      </c>
      <c r="C722" s="2">
        <v>2</v>
      </c>
      <c r="E722" s="5">
        <v>4</v>
      </c>
    </row>
    <row r="723" spans="1:5" x14ac:dyDescent="0.25">
      <c r="A723">
        <v>722</v>
      </c>
      <c r="B723" s="4">
        <v>1</v>
      </c>
      <c r="C723" s="2">
        <v>2</v>
      </c>
      <c r="E723" s="5">
        <v>4</v>
      </c>
    </row>
    <row r="724" spans="1:5" x14ac:dyDescent="0.25">
      <c r="A724">
        <v>723</v>
      </c>
      <c r="C724" s="2">
        <v>2</v>
      </c>
      <c r="E724" s="5">
        <v>4</v>
      </c>
    </row>
    <row r="725" spans="1:5" x14ac:dyDescent="0.25">
      <c r="A725">
        <v>724</v>
      </c>
      <c r="C725" s="2">
        <v>2</v>
      </c>
      <c r="E725" s="5">
        <v>4</v>
      </c>
    </row>
    <row r="726" spans="1:5" x14ac:dyDescent="0.25">
      <c r="A726">
        <v>725</v>
      </c>
      <c r="C726" s="2">
        <v>2</v>
      </c>
      <c r="E726" s="5">
        <v>4</v>
      </c>
    </row>
    <row r="727" spans="1:5" x14ac:dyDescent="0.25">
      <c r="A727">
        <v>726</v>
      </c>
      <c r="C727" s="2">
        <v>2</v>
      </c>
      <c r="E727" s="5">
        <v>4</v>
      </c>
    </row>
    <row r="728" spans="1:5" x14ac:dyDescent="0.25">
      <c r="A728">
        <v>727</v>
      </c>
      <c r="C728" s="2">
        <v>2</v>
      </c>
      <c r="D728" s="3">
        <v>3</v>
      </c>
      <c r="E728" s="5">
        <v>4</v>
      </c>
    </row>
    <row r="729" spans="1:5" x14ac:dyDescent="0.25">
      <c r="A729">
        <v>728</v>
      </c>
      <c r="C729" s="2">
        <v>2</v>
      </c>
      <c r="D729" s="3">
        <v>3</v>
      </c>
      <c r="E729" s="5">
        <v>4</v>
      </c>
    </row>
    <row r="730" spans="1:5" x14ac:dyDescent="0.25">
      <c r="A730">
        <v>729</v>
      </c>
      <c r="C730" s="2">
        <v>2</v>
      </c>
      <c r="D730" s="3">
        <v>3</v>
      </c>
      <c r="E730" s="5">
        <v>4</v>
      </c>
    </row>
    <row r="731" spans="1:5" x14ac:dyDescent="0.25">
      <c r="A731">
        <v>730</v>
      </c>
      <c r="C731" s="2">
        <v>2</v>
      </c>
      <c r="D731" s="3">
        <v>3</v>
      </c>
      <c r="E731" s="5">
        <v>4</v>
      </c>
    </row>
    <row r="732" spans="1:5" x14ac:dyDescent="0.25">
      <c r="A732">
        <v>731</v>
      </c>
      <c r="C732" s="2">
        <v>2</v>
      </c>
      <c r="D732" s="3">
        <v>3</v>
      </c>
      <c r="E732" s="5">
        <v>4</v>
      </c>
    </row>
    <row r="733" spans="1:5" x14ac:dyDescent="0.25">
      <c r="A733">
        <v>732</v>
      </c>
      <c r="C733" s="2">
        <v>2</v>
      </c>
      <c r="D733" s="3">
        <v>3</v>
      </c>
      <c r="E733" s="5">
        <v>4</v>
      </c>
    </row>
    <row r="734" spans="1:5" x14ac:dyDescent="0.25">
      <c r="A734">
        <v>733</v>
      </c>
      <c r="C734" s="2">
        <v>2</v>
      </c>
      <c r="D734" s="3">
        <v>3</v>
      </c>
    </row>
    <row r="735" spans="1:5" x14ac:dyDescent="0.25">
      <c r="A735">
        <v>734</v>
      </c>
      <c r="C735" s="2">
        <v>2</v>
      </c>
      <c r="D735" s="3">
        <v>3</v>
      </c>
    </row>
    <row r="736" spans="1:5" x14ac:dyDescent="0.25">
      <c r="A736">
        <v>735</v>
      </c>
      <c r="C736" s="2">
        <v>2</v>
      </c>
      <c r="D736" s="3">
        <v>3</v>
      </c>
    </row>
    <row r="737" spans="1:5" x14ac:dyDescent="0.25">
      <c r="A737">
        <v>736</v>
      </c>
      <c r="C737" s="2">
        <v>2</v>
      </c>
      <c r="D737" s="3">
        <v>3</v>
      </c>
    </row>
    <row r="738" spans="1:5" x14ac:dyDescent="0.25">
      <c r="A738">
        <v>737</v>
      </c>
      <c r="C738" s="2">
        <v>2</v>
      </c>
      <c r="D738" s="3">
        <v>3</v>
      </c>
    </row>
    <row r="739" spans="1:5" x14ac:dyDescent="0.25">
      <c r="A739">
        <v>738</v>
      </c>
      <c r="B739" s="4">
        <v>1</v>
      </c>
      <c r="C739" s="2">
        <v>2</v>
      </c>
      <c r="D739" s="3">
        <v>3</v>
      </c>
    </row>
    <row r="740" spans="1:5" x14ac:dyDescent="0.25">
      <c r="A740">
        <v>739</v>
      </c>
      <c r="B740" s="4">
        <v>1</v>
      </c>
      <c r="D740" s="3">
        <v>3</v>
      </c>
    </row>
    <row r="741" spans="1:5" x14ac:dyDescent="0.25">
      <c r="A741">
        <v>740</v>
      </c>
      <c r="B741" s="4">
        <v>1</v>
      </c>
      <c r="D741" s="3">
        <v>3</v>
      </c>
    </row>
    <row r="742" spans="1:5" x14ac:dyDescent="0.25">
      <c r="A742">
        <v>741</v>
      </c>
      <c r="B742" s="4">
        <v>1</v>
      </c>
      <c r="D742" s="3">
        <v>3</v>
      </c>
    </row>
    <row r="743" spans="1:5" x14ac:dyDescent="0.25">
      <c r="A743">
        <v>742</v>
      </c>
      <c r="B743" s="4">
        <v>1</v>
      </c>
      <c r="D743" s="3">
        <v>3</v>
      </c>
    </row>
    <row r="744" spans="1:5" x14ac:dyDescent="0.25">
      <c r="A744">
        <v>743</v>
      </c>
      <c r="B744" s="4">
        <v>1</v>
      </c>
      <c r="D744" s="3">
        <v>3</v>
      </c>
    </row>
    <row r="745" spans="1:5" x14ac:dyDescent="0.25">
      <c r="A745">
        <v>744</v>
      </c>
      <c r="B745" s="4">
        <v>1</v>
      </c>
      <c r="E745" s="5">
        <v>4</v>
      </c>
    </row>
    <row r="746" spans="1:5" x14ac:dyDescent="0.25">
      <c r="A746">
        <v>745</v>
      </c>
      <c r="B746" s="4">
        <v>1</v>
      </c>
      <c r="E746" s="5">
        <v>4</v>
      </c>
    </row>
    <row r="747" spans="1:5" x14ac:dyDescent="0.25">
      <c r="A747">
        <v>746</v>
      </c>
      <c r="B747" s="4">
        <v>1</v>
      </c>
      <c r="E747" s="5">
        <v>4</v>
      </c>
    </row>
    <row r="748" spans="1:5" x14ac:dyDescent="0.25">
      <c r="A748">
        <v>747</v>
      </c>
      <c r="B748" s="4">
        <v>1</v>
      </c>
      <c r="E748" s="5">
        <v>4</v>
      </c>
    </row>
    <row r="749" spans="1:5" x14ac:dyDescent="0.25">
      <c r="A749">
        <v>748</v>
      </c>
      <c r="B749" s="4">
        <v>1</v>
      </c>
      <c r="E749" s="5">
        <v>4</v>
      </c>
    </row>
    <row r="750" spans="1:5" x14ac:dyDescent="0.25">
      <c r="A750">
        <v>749</v>
      </c>
      <c r="B750" s="4">
        <v>1</v>
      </c>
      <c r="E750" s="5">
        <v>4</v>
      </c>
    </row>
    <row r="751" spans="1:5" x14ac:dyDescent="0.25">
      <c r="A751">
        <v>750</v>
      </c>
      <c r="B751" s="4">
        <v>1</v>
      </c>
      <c r="E751" s="5">
        <v>4</v>
      </c>
    </row>
    <row r="752" spans="1:5" x14ac:dyDescent="0.25">
      <c r="A752">
        <v>751</v>
      </c>
      <c r="B752" s="4">
        <v>1</v>
      </c>
      <c r="E752" s="5">
        <v>4</v>
      </c>
    </row>
    <row r="753" spans="1:6" x14ac:dyDescent="0.25">
      <c r="A753">
        <v>752</v>
      </c>
      <c r="B753" s="4">
        <v>1</v>
      </c>
      <c r="E753" s="5">
        <v>4</v>
      </c>
    </row>
    <row r="754" spans="1:6" x14ac:dyDescent="0.25">
      <c r="A754">
        <v>753</v>
      </c>
      <c r="B754" s="4">
        <v>1</v>
      </c>
      <c r="E754" s="5">
        <v>4</v>
      </c>
    </row>
    <row r="755" spans="1:6" x14ac:dyDescent="0.25">
      <c r="A755">
        <v>754</v>
      </c>
      <c r="B755" s="4">
        <v>1</v>
      </c>
      <c r="C755" s="2">
        <v>2</v>
      </c>
      <c r="E755" s="5">
        <v>4</v>
      </c>
    </row>
    <row r="756" spans="1:6" x14ac:dyDescent="0.25">
      <c r="A756">
        <v>755</v>
      </c>
      <c r="B756" s="4">
        <v>1</v>
      </c>
      <c r="C756" s="2">
        <v>2</v>
      </c>
      <c r="E756" s="5">
        <v>4</v>
      </c>
    </row>
    <row r="757" spans="1:6" x14ac:dyDescent="0.25">
      <c r="A757">
        <v>756</v>
      </c>
      <c r="B757" s="4">
        <v>1</v>
      </c>
      <c r="C757" s="2">
        <v>2</v>
      </c>
      <c r="E757" s="5">
        <v>4</v>
      </c>
    </row>
    <row r="758" spans="1:6" x14ac:dyDescent="0.25">
      <c r="A758">
        <v>757</v>
      </c>
      <c r="B758" s="4">
        <v>1</v>
      </c>
      <c r="C758" s="2">
        <v>2</v>
      </c>
      <c r="E758" s="5">
        <v>4</v>
      </c>
    </row>
    <row r="759" spans="1:6" x14ac:dyDescent="0.25">
      <c r="A759">
        <v>758</v>
      </c>
      <c r="B759" s="4">
        <v>1</v>
      </c>
      <c r="C759" s="2">
        <v>2</v>
      </c>
      <c r="E759" s="5">
        <v>4</v>
      </c>
    </row>
    <row r="760" spans="1:6" x14ac:dyDescent="0.25">
      <c r="A760">
        <v>759</v>
      </c>
      <c r="C760" s="2">
        <v>2</v>
      </c>
      <c r="E760" s="5">
        <v>4</v>
      </c>
    </row>
    <row r="761" spans="1:6" x14ac:dyDescent="0.25">
      <c r="A761">
        <v>760</v>
      </c>
      <c r="C761" s="2">
        <v>2</v>
      </c>
      <c r="E761" s="5">
        <v>4</v>
      </c>
      <c r="F761" t="s">
        <v>22</v>
      </c>
    </row>
    <row r="762" spans="1:6" x14ac:dyDescent="0.25">
      <c r="A762">
        <v>761</v>
      </c>
    </row>
    <row r="763" spans="1:6" x14ac:dyDescent="0.25">
      <c r="A763">
        <v>762</v>
      </c>
      <c r="F763" t="s">
        <v>22</v>
      </c>
    </row>
    <row r="764" spans="1:6" x14ac:dyDescent="0.25">
      <c r="A764">
        <v>763</v>
      </c>
      <c r="B764" s="4">
        <v>1</v>
      </c>
    </row>
    <row r="765" spans="1:6" x14ac:dyDescent="0.25">
      <c r="A765">
        <v>764</v>
      </c>
      <c r="B765" s="4">
        <v>1</v>
      </c>
    </row>
    <row r="766" spans="1:6" x14ac:dyDescent="0.25">
      <c r="A766">
        <v>765</v>
      </c>
      <c r="B766" s="4">
        <v>1</v>
      </c>
    </row>
    <row r="767" spans="1:6" x14ac:dyDescent="0.25">
      <c r="A767">
        <v>766</v>
      </c>
      <c r="B767" s="4">
        <v>1</v>
      </c>
    </row>
    <row r="768" spans="1:6" x14ac:dyDescent="0.25">
      <c r="A768">
        <v>767</v>
      </c>
      <c r="B768" s="4">
        <v>1</v>
      </c>
    </row>
    <row r="769" spans="1:5" x14ac:dyDescent="0.25">
      <c r="A769">
        <v>768</v>
      </c>
      <c r="B769" s="4">
        <v>1</v>
      </c>
    </row>
    <row r="770" spans="1:5" x14ac:dyDescent="0.25">
      <c r="A770">
        <v>769</v>
      </c>
      <c r="B770" s="4">
        <v>1</v>
      </c>
    </row>
    <row r="771" spans="1:5" x14ac:dyDescent="0.25">
      <c r="A771">
        <v>770</v>
      </c>
      <c r="B771" s="4">
        <v>1</v>
      </c>
    </row>
    <row r="772" spans="1:5" x14ac:dyDescent="0.25">
      <c r="A772">
        <v>771</v>
      </c>
      <c r="B772" s="4">
        <v>1</v>
      </c>
    </row>
    <row r="773" spans="1:5" x14ac:dyDescent="0.25">
      <c r="A773">
        <v>772</v>
      </c>
      <c r="B773" s="4">
        <v>1</v>
      </c>
    </row>
    <row r="774" spans="1:5" x14ac:dyDescent="0.25">
      <c r="A774">
        <v>773</v>
      </c>
      <c r="B774" s="4">
        <v>1</v>
      </c>
    </row>
    <row r="775" spans="1:5" x14ac:dyDescent="0.25">
      <c r="A775">
        <v>774</v>
      </c>
      <c r="B775" s="4">
        <v>1</v>
      </c>
    </row>
    <row r="776" spans="1:5" x14ac:dyDescent="0.25">
      <c r="A776">
        <v>775</v>
      </c>
      <c r="B776" s="4">
        <v>1</v>
      </c>
      <c r="E776" s="5">
        <v>4</v>
      </c>
    </row>
    <row r="777" spans="1:5" x14ac:dyDescent="0.25">
      <c r="A777">
        <v>776</v>
      </c>
      <c r="B777" s="4">
        <v>1</v>
      </c>
      <c r="E777" s="5">
        <v>4</v>
      </c>
    </row>
    <row r="778" spans="1:5" x14ac:dyDescent="0.25">
      <c r="A778">
        <v>777</v>
      </c>
      <c r="B778" s="4">
        <v>1</v>
      </c>
      <c r="E778" s="5">
        <v>4</v>
      </c>
    </row>
    <row r="779" spans="1:5" x14ac:dyDescent="0.25">
      <c r="A779">
        <v>778</v>
      </c>
      <c r="B779" s="4">
        <v>1</v>
      </c>
      <c r="C779" s="2">
        <v>2</v>
      </c>
      <c r="E779" s="5">
        <v>4</v>
      </c>
    </row>
    <row r="780" spans="1:5" x14ac:dyDescent="0.25">
      <c r="A780">
        <v>779</v>
      </c>
      <c r="B780" s="4">
        <v>1</v>
      </c>
      <c r="C780" s="2">
        <v>2</v>
      </c>
      <c r="E780" s="5">
        <v>4</v>
      </c>
    </row>
    <row r="781" spans="1:5" x14ac:dyDescent="0.25">
      <c r="A781">
        <v>780</v>
      </c>
      <c r="B781" s="4">
        <v>1</v>
      </c>
      <c r="C781" s="2">
        <v>2</v>
      </c>
      <c r="E781" s="5">
        <v>4</v>
      </c>
    </row>
    <row r="782" spans="1:5" x14ac:dyDescent="0.25">
      <c r="A782">
        <v>781</v>
      </c>
      <c r="C782" s="2">
        <v>2</v>
      </c>
      <c r="E782" s="5">
        <v>4</v>
      </c>
    </row>
    <row r="783" spans="1:5" x14ac:dyDescent="0.25">
      <c r="A783">
        <v>782</v>
      </c>
      <c r="C783" s="2">
        <v>2</v>
      </c>
      <c r="E783" s="5">
        <v>4</v>
      </c>
    </row>
    <row r="784" spans="1:5" x14ac:dyDescent="0.25">
      <c r="A784">
        <v>783</v>
      </c>
      <c r="C784" s="2">
        <v>2</v>
      </c>
      <c r="E784" s="5">
        <v>4</v>
      </c>
    </row>
    <row r="785" spans="1:5" x14ac:dyDescent="0.25">
      <c r="A785">
        <v>784</v>
      </c>
      <c r="C785" s="2">
        <v>2</v>
      </c>
      <c r="E785" s="5">
        <v>4</v>
      </c>
    </row>
    <row r="786" spans="1:5" x14ac:dyDescent="0.25">
      <c r="A786">
        <v>785</v>
      </c>
      <c r="C786" s="2">
        <v>2</v>
      </c>
      <c r="E786" s="5">
        <v>4</v>
      </c>
    </row>
    <row r="787" spans="1:5" x14ac:dyDescent="0.25">
      <c r="A787">
        <v>786</v>
      </c>
      <c r="C787" s="2">
        <v>2</v>
      </c>
      <c r="E787" s="5">
        <v>4</v>
      </c>
    </row>
    <row r="788" spans="1:5" x14ac:dyDescent="0.25">
      <c r="A788">
        <v>787</v>
      </c>
      <c r="C788" s="2">
        <v>2</v>
      </c>
      <c r="E788" s="5">
        <v>4</v>
      </c>
    </row>
    <row r="789" spans="1:5" x14ac:dyDescent="0.25">
      <c r="A789">
        <v>788</v>
      </c>
      <c r="C789" s="2">
        <v>2</v>
      </c>
      <c r="E789" s="5">
        <v>4</v>
      </c>
    </row>
    <row r="790" spans="1:5" x14ac:dyDescent="0.25">
      <c r="A790">
        <v>789</v>
      </c>
      <c r="C790" s="2">
        <v>2</v>
      </c>
      <c r="E790" s="5">
        <v>4</v>
      </c>
    </row>
    <row r="791" spans="1:5" x14ac:dyDescent="0.25">
      <c r="A791">
        <v>790</v>
      </c>
      <c r="C791" s="2">
        <v>2</v>
      </c>
      <c r="E791" s="5">
        <v>4</v>
      </c>
    </row>
    <row r="792" spans="1:5" x14ac:dyDescent="0.25">
      <c r="A792">
        <v>791</v>
      </c>
      <c r="C792" s="2">
        <v>2</v>
      </c>
      <c r="D792" s="3">
        <v>3</v>
      </c>
      <c r="E792" s="5">
        <v>4</v>
      </c>
    </row>
    <row r="793" spans="1:5" x14ac:dyDescent="0.25">
      <c r="A793">
        <v>792</v>
      </c>
      <c r="C793" s="2">
        <v>2</v>
      </c>
      <c r="D793" s="3">
        <v>3</v>
      </c>
      <c r="E793" s="5">
        <v>4</v>
      </c>
    </row>
    <row r="794" spans="1:5" x14ac:dyDescent="0.25">
      <c r="A794">
        <v>793</v>
      </c>
      <c r="B794" s="4">
        <v>1</v>
      </c>
      <c r="C794" s="2">
        <v>2</v>
      </c>
      <c r="D794" s="3">
        <v>3</v>
      </c>
    </row>
    <row r="795" spans="1:5" x14ac:dyDescent="0.25">
      <c r="A795">
        <v>794</v>
      </c>
      <c r="B795" s="4">
        <v>1</v>
      </c>
      <c r="C795" s="2">
        <v>2</v>
      </c>
      <c r="D795" s="3">
        <v>3</v>
      </c>
    </row>
    <row r="796" spans="1:5" x14ac:dyDescent="0.25">
      <c r="A796">
        <v>795</v>
      </c>
      <c r="B796" s="4">
        <v>1</v>
      </c>
      <c r="D796" s="3">
        <v>3</v>
      </c>
    </row>
    <row r="797" spans="1:5" x14ac:dyDescent="0.25">
      <c r="A797">
        <v>796</v>
      </c>
      <c r="B797" s="4">
        <v>1</v>
      </c>
      <c r="D797" s="3">
        <v>3</v>
      </c>
    </row>
    <row r="798" spans="1:5" x14ac:dyDescent="0.25">
      <c r="A798">
        <v>797</v>
      </c>
      <c r="B798" s="4">
        <v>1</v>
      </c>
      <c r="D798" s="3">
        <v>3</v>
      </c>
    </row>
    <row r="799" spans="1:5" x14ac:dyDescent="0.25">
      <c r="A799">
        <v>798</v>
      </c>
      <c r="B799" s="4">
        <v>1</v>
      </c>
      <c r="D799" s="3">
        <v>3</v>
      </c>
    </row>
    <row r="800" spans="1:5" x14ac:dyDescent="0.25">
      <c r="A800">
        <v>799</v>
      </c>
      <c r="B800" s="4">
        <v>1</v>
      </c>
      <c r="D800" s="3">
        <v>3</v>
      </c>
    </row>
    <row r="801" spans="1:5" x14ac:dyDescent="0.25">
      <c r="A801">
        <v>800</v>
      </c>
      <c r="B801" s="4">
        <v>1</v>
      </c>
      <c r="D801" s="3">
        <v>3</v>
      </c>
    </row>
    <row r="802" spans="1:5" x14ac:dyDescent="0.25">
      <c r="A802">
        <v>801</v>
      </c>
      <c r="B802" s="4">
        <v>1</v>
      </c>
      <c r="D802" s="3">
        <v>3</v>
      </c>
    </row>
    <row r="803" spans="1:5" x14ac:dyDescent="0.25">
      <c r="A803">
        <v>802</v>
      </c>
      <c r="B803" s="4">
        <v>1</v>
      </c>
      <c r="D803" s="3">
        <v>3</v>
      </c>
    </row>
    <row r="804" spans="1:5" x14ac:dyDescent="0.25">
      <c r="A804">
        <v>803</v>
      </c>
      <c r="B804" s="4">
        <v>1</v>
      </c>
      <c r="D804" s="3">
        <v>3</v>
      </c>
    </row>
    <row r="805" spans="1:5" x14ac:dyDescent="0.25">
      <c r="A805">
        <v>804</v>
      </c>
      <c r="B805" s="4">
        <v>1</v>
      </c>
      <c r="D805" s="3">
        <v>3</v>
      </c>
    </row>
    <row r="806" spans="1:5" x14ac:dyDescent="0.25">
      <c r="A806">
        <v>805</v>
      </c>
      <c r="B806" s="4">
        <v>1</v>
      </c>
      <c r="D806" s="3">
        <v>3</v>
      </c>
    </row>
    <row r="807" spans="1:5" x14ac:dyDescent="0.25">
      <c r="A807">
        <v>806</v>
      </c>
      <c r="B807" s="4">
        <v>1</v>
      </c>
      <c r="E807" s="5">
        <v>4</v>
      </c>
    </row>
    <row r="808" spans="1:5" x14ac:dyDescent="0.25">
      <c r="A808">
        <v>807</v>
      </c>
      <c r="B808" s="4">
        <v>1</v>
      </c>
      <c r="E808" s="5">
        <v>4</v>
      </c>
    </row>
    <row r="809" spans="1:5" x14ac:dyDescent="0.25">
      <c r="A809">
        <v>808</v>
      </c>
      <c r="B809" s="4">
        <v>1</v>
      </c>
      <c r="C809" s="2">
        <v>2</v>
      </c>
      <c r="E809" s="5">
        <v>4</v>
      </c>
    </row>
    <row r="810" spans="1:5" x14ac:dyDescent="0.25">
      <c r="A810">
        <v>809</v>
      </c>
      <c r="C810" s="2">
        <v>2</v>
      </c>
      <c r="E810" s="5">
        <v>4</v>
      </c>
    </row>
    <row r="811" spans="1:5" x14ac:dyDescent="0.25">
      <c r="A811">
        <v>810</v>
      </c>
      <c r="C811" s="2">
        <v>2</v>
      </c>
      <c r="E811" s="5">
        <v>4</v>
      </c>
    </row>
    <row r="812" spans="1:5" x14ac:dyDescent="0.25">
      <c r="A812">
        <v>811</v>
      </c>
      <c r="C812" s="2">
        <v>2</v>
      </c>
      <c r="E812" s="5">
        <v>4</v>
      </c>
    </row>
    <row r="813" spans="1:5" x14ac:dyDescent="0.25">
      <c r="A813">
        <v>812</v>
      </c>
      <c r="C813" s="2">
        <v>2</v>
      </c>
      <c r="E813" s="5">
        <v>4</v>
      </c>
    </row>
    <row r="814" spans="1:5" x14ac:dyDescent="0.25">
      <c r="A814">
        <v>813</v>
      </c>
      <c r="C814" s="2">
        <v>2</v>
      </c>
      <c r="E814" s="5">
        <v>4</v>
      </c>
    </row>
    <row r="815" spans="1:5" x14ac:dyDescent="0.25">
      <c r="A815">
        <v>814</v>
      </c>
      <c r="C815" s="2">
        <v>2</v>
      </c>
      <c r="E815" s="5">
        <v>4</v>
      </c>
    </row>
    <row r="816" spans="1:5" x14ac:dyDescent="0.25">
      <c r="A816">
        <v>815</v>
      </c>
      <c r="C816" s="2">
        <v>2</v>
      </c>
      <c r="E816" s="5">
        <v>4</v>
      </c>
    </row>
    <row r="817" spans="1:5" x14ac:dyDescent="0.25">
      <c r="A817">
        <v>816</v>
      </c>
      <c r="C817" s="2">
        <v>2</v>
      </c>
      <c r="E817" s="5">
        <v>4</v>
      </c>
    </row>
    <row r="818" spans="1:5" x14ac:dyDescent="0.25">
      <c r="A818">
        <v>817</v>
      </c>
      <c r="C818" s="2">
        <v>2</v>
      </c>
      <c r="E818" s="5">
        <v>4</v>
      </c>
    </row>
    <row r="819" spans="1:5" x14ac:dyDescent="0.25">
      <c r="A819">
        <v>818</v>
      </c>
      <c r="C819" s="2">
        <v>2</v>
      </c>
      <c r="E819" s="5">
        <v>4</v>
      </c>
    </row>
    <row r="820" spans="1:5" x14ac:dyDescent="0.25">
      <c r="A820">
        <v>819</v>
      </c>
      <c r="C820" s="2">
        <v>2</v>
      </c>
      <c r="E820" s="5">
        <v>4</v>
      </c>
    </row>
    <row r="821" spans="1:5" x14ac:dyDescent="0.25">
      <c r="A821">
        <v>820</v>
      </c>
      <c r="C821" s="2">
        <v>2</v>
      </c>
      <c r="E821" s="5">
        <v>4</v>
      </c>
    </row>
    <row r="822" spans="1:5" x14ac:dyDescent="0.25">
      <c r="A822">
        <v>821</v>
      </c>
      <c r="C822" s="2">
        <v>2</v>
      </c>
      <c r="D822" s="3">
        <v>3</v>
      </c>
      <c r="E822" s="5">
        <v>4</v>
      </c>
    </row>
    <row r="823" spans="1:5" x14ac:dyDescent="0.25">
      <c r="A823">
        <v>822</v>
      </c>
      <c r="B823" s="4">
        <v>1</v>
      </c>
      <c r="C823" s="2">
        <v>2</v>
      </c>
      <c r="D823" s="3">
        <v>3</v>
      </c>
      <c r="E823" s="5">
        <v>4</v>
      </c>
    </row>
    <row r="824" spans="1:5" x14ac:dyDescent="0.25">
      <c r="A824">
        <v>823</v>
      </c>
      <c r="B824" s="4">
        <v>1</v>
      </c>
      <c r="D824" s="3">
        <v>3</v>
      </c>
    </row>
    <row r="825" spans="1:5" x14ac:dyDescent="0.25">
      <c r="A825">
        <v>824</v>
      </c>
      <c r="B825" s="4">
        <v>1</v>
      </c>
      <c r="D825" s="3">
        <v>3</v>
      </c>
    </row>
    <row r="826" spans="1:5" x14ac:dyDescent="0.25">
      <c r="A826">
        <v>825</v>
      </c>
      <c r="B826" s="4">
        <v>1</v>
      </c>
      <c r="D826" s="3">
        <v>3</v>
      </c>
    </row>
    <row r="827" spans="1:5" x14ac:dyDescent="0.25">
      <c r="A827">
        <v>826</v>
      </c>
      <c r="B827" s="4">
        <v>1</v>
      </c>
      <c r="D827" s="3">
        <v>3</v>
      </c>
    </row>
    <row r="828" spans="1:5" x14ac:dyDescent="0.25">
      <c r="A828">
        <v>827</v>
      </c>
      <c r="B828" s="4">
        <v>1</v>
      </c>
      <c r="D828" s="3">
        <v>3</v>
      </c>
    </row>
    <row r="829" spans="1:5" x14ac:dyDescent="0.25">
      <c r="A829">
        <v>828</v>
      </c>
      <c r="B829" s="4">
        <v>1</v>
      </c>
      <c r="D829" s="3">
        <v>3</v>
      </c>
    </row>
    <row r="830" spans="1:5" x14ac:dyDescent="0.25">
      <c r="A830">
        <v>829</v>
      </c>
      <c r="B830" s="4">
        <v>1</v>
      </c>
      <c r="D830" s="3">
        <v>3</v>
      </c>
    </row>
    <row r="831" spans="1:5" x14ac:dyDescent="0.25">
      <c r="A831">
        <v>830</v>
      </c>
      <c r="B831" s="4">
        <v>1</v>
      </c>
      <c r="D831" s="3">
        <v>3</v>
      </c>
    </row>
    <row r="832" spans="1:5" x14ac:dyDescent="0.25">
      <c r="A832">
        <v>831</v>
      </c>
      <c r="B832" s="4">
        <v>1</v>
      </c>
      <c r="D832" s="3">
        <v>3</v>
      </c>
    </row>
    <row r="833" spans="1:5" x14ac:dyDescent="0.25">
      <c r="A833">
        <v>832</v>
      </c>
      <c r="B833" s="4">
        <v>1</v>
      </c>
      <c r="D833" s="3">
        <v>3</v>
      </c>
    </row>
    <row r="834" spans="1:5" x14ac:dyDescent="0.25">
      <c r="A834">
        <v>833</v>
      </c>
      <c r="B834" s="4">
        <v>1</v>
      </c>
      <c r="D834" s="3">
        <v>3</v>
      </c>
    </row>
    <row r="835" spans="1:5" x14ac:dyDescent="0.25">
      <c r="A835">
        <v>834</v>
      </c>
      <c r="B835" s="4">
        <v>1</v>
      </c>
      <c r="D835" s="3">
        <v>3</v>
      </c>
    </row>
    <row r="836" spans="1:5" x14ac:dyDescent="0.25">
      <c r="A836">
        <v>835</v>
      </c>
      <c r="B836" s="4">
        <v>1</v>
      </c>
      <c r="D836" s="3">
        <v>3</v>
      </c>
      <c r="E836" s="5">
        <v>4</v>
      </c>
    </row>
    <row r="837" spans="1:5" x14ac:dyDescent="0.25">
      <c r="A837">
        <v>836</v>
      </c>
      <c r="B837" s="4">
        <v>1</v>
      </c>
      <c r="E837" s="5">
        <v>4</v>
      </c>
    </row>
    <row r="838" spans="1:5" x14ac:dyDescent="0.25">
      <c r="A838">
        <v>837</v>
      </c>
      <c r="B838" s="4">
        <v>1</v>
      </c>
      <c r="C838" s="2">
        <v>2</v>
      </c>
      <c r="E838" s="5">
        <v>4</v>
      </c>
    </row>
    <row r="839" spans="1:5" x14ac:dyDescent="0.25">
      <c r="A839">
        <v>838</v>
      </c>
      <c r="C839" s="2">
        <v>2</v>
      </c>
      <c r="E839" s="5">
        <v>4</v>
      </c>
    </row>
    <row r="840" spans="1:5" x14ac:dyDescent="0.25">
      <c r="A840">
        <v>839</v>
      </c>
      <c r="C840" s="2">
        <v>2</v>
      </c>
      <c r="E840" s="5">
        <v>4</v>
      </c>
    </row>
    <row r="841" spans="1:5" x14ac:dyDescent="0.25">
      <c r="A841">
        <v>840</v>
      </c>
      <c r="C841" s="2">
        <v>2</v>
      </c>
      <c r="E841" s="5">
        <v>4</v>
      </c>
    </row>
    <row r="842" spans="1:5" x14ac:dyDescent="0.25">
      <c r="A842">
        <v>841</v>
      </c>
      <c r="C842" s="2">
        <v>2</v>
      </c>
      <c r="E842" s="5">
        <v>4</v>
      </c>
    </row>
    <row r="843" spans="1:5" x14ac:dyDescent="0.25">
      <c r="A843">
        <v>842</v>
      </c>
      <c r="C843" s="2">
        <v>2</v>
      </c>
      <c r="E843" s="5">
        <v>4</v>
      </c>
    </row>
    <row r="844" spans="1:5" x14ac:dyDescent="0.25">
      <c r="A844">
        <v>843</v>
      </c>
      <c r="C844" s="2">
        <v>2</v>
      </c>
      <c r="E844" s="5">
        <v>4</v>
      </c>
    </row>
    <row r="845" spans="1:5" x14ac:dyDescent="0.25">
      <c r="A845">
        <v>844</v>
      </c>
      <c r="C845" s="2">
        <v>2</v>
      </c>
      <c r="E845" s="5">
        <v>4</v>
      </c>
    </row>
    <row r="846" spans="1:5" x14ac:dyDescent="0.25">
      <c r="A846">
        <v>845</v>
      </c>
      <c r="C846" s="2">
        <v>2</v>
      </c>
      <c r="E846" s="5">
        <v>4</v>
      </c>
    </row>
    <row r="847" spans="1:5" x14ac:dyDescent="0.25">
      <c r="A847">
        <v>846</v>
      </c>
      <c r="C847" s="2">
        <v>2</v>
      </c>
      <c r="E847" s="5">
        <v>4</v>
      </c>
    </row>
    <row r="848" spans="1:5" x14ac:dyDescent="0.25">
      <c r="A848">
        <v>847</v>
      </c>
      <c r="C848" s="2">
        <v>2</v>
      </c>
      <c r="E848" s="5">
        <v>4</v>
      </c>
    </row>
    <row r="849" spans="1:5" x14ac:dyDescent="0.25">
      <c r="A849">
        <v>848</v>
      </c>
      <c r="C849" s="2">
        <v>2</v>
      </c>
      <c r="E849" s="5">
        <v>4</v>
      </c>
    </row>
    <row r="850" spans="1:5" x14ac:dyDescent="0.25">
      <c r="A850">
        <v>849</v>
      </c>
      <c r="C850" s="2">
        <v>2</v>
      </c>
      <c r="E850" s="5">
        <v>4</v>
      </c>
    </row>
    <row r="851" spans="1:5" x14ac:dyDescent="0.25">
      <c r="A851">
        <v>850</v>
      </c>
      <c r="C851" s="2">
        <v>2</v>
      </c>
      <c r="D851" s="3">
        <v>3</v>
      </c>
      <c r="E851" s="5">
        <v>4</v>
      </c>
    </row>
    <row r="852" spans="1:5" x14ac:dyDescent="0.25">
      <c r="A852">
        <v>851</v>
      </c>
      <c r="B852" s="4">
        <v>1</v>
      </c>
      <c r="C852" s="2">
        <v>2</v>
      </c>
      <c r="D852" s="3">
        <v>3</v>
      </c>
      <c r="E852" s="5">
        <v>4</v>
      </c>
    </row>
    <row r="853" spans="1:5" x14ac:dyDescent="0.25">
      <c r="A853">
        <v>852</v>
      </c>
      <c r="B853" s="4">
        <v>1</v>
      </c>
      <c r="D853" s="3">
        <v>3</v>
      </c>
    </row>
    <row r="854" spans="1:5" x14ac:dyDescent="0.25">
      <c r="A854">
        <v>853</v>
      </c>
      <c r="B854" s="4">
        <v>1</v>
      </c>
      <c r="D854" s="3">
        <v>3</v>
      </c>
    </row>
    <row r="855" spans="1:5" x14ac:dyDescent="0.25">
      <c r="A855">
        <v>854</v>
      </c>
      <c r="B855" s="4">
        <v>1</v>
      </c>
      <c r="D855" s="3">
        <v>3</v>
      </c>
    </row>
    <row r="856" spans="1:5" x14ac:dyDescent="0.25">
      <c r="A856">
        <v>855</v>
      </c>
      <c r="B856" s="4">
        <v>1</v>
      </c>
      <c r="D856" s="3">
        <v>3</v>
      </c>
    </row>
    <row r="857" spans="1:5" x14ac:dyDescent="0.25">
      <c r="A857">
        <v>856</v>
      </c>
      <c r="B857" s="4">
        <v>1</v>
      </c>
      <c r="D857" s="3">
        <v>3</v>
      </c>
    </row>
    <row r="858" spans="1:5" x14ac:dyDescent="0.25">
      <c r="A858">
        <v>857</v>
      </c>
      <c r="B858" s="4">
        <v>1</v>
      </c>
      <c r="D858" s="3">
        <v>3</v>
      </c>
    </row>
    <row r="859" spans="1:5" x14ac:dyDescent="0.25">
      <c r="A859">
        <v>858</v>
      </c>
      <c r="B859" s="4">
        <v>1</v>
      </c>
      <c r="D859" s="3">
        <v>3</v>
      </c>
    </row>
    <row r="860" spans="1:5" x14ac:dyDescent="0.25">
      <c r="A860">
        <v>859</v>
      </c>
      <c r="B860" s="4">
        <v>1</v>
      </c>
      <c r="D860" s="3">
        <v>3</v>
      </c>
    </row>
    <row r="861" spans="1:5" x14ac:dyDescent="0.25">
      <c r="A861">
        <v>860</v>
      </c>
      <c r="B861" s="4">
        <v>1</v>
      </c>
      <c r="D861" s="3">
        <v>3</v>
      </c>
    </row>
    <row r="862" spans="1:5" x14ac:dyDescent="0.25">
      <c r="A862">
        <v>861</v>
      </c>
      <c r="B862" s="4">
        <v>1</v>
      </c>
      <c r="D862" s="3">
        <v>3</v>
      </c>
    </row>
    <row r="863" spans="1:5" x14ac:dyDescent="0.25">
      <c r="A863">
        <v>862</v>
      </c>
      <c r="B863" s="4">
        <v>1</v>
      </c>
      <c r="D863" s="3">
        <v>3</v>
      </c>
    </row>
    <row r="864" spans="1:5" x14ac:dyDescent="0.25">
      <c r="A864">
        <v>863</v>
      </c>
      <c r="B864" s="4">
        <v>1</v>
      </c>
      <c r="D864" s="3">
        <v>3</v>
      </c>
    </row>
    <row r="865" spans="1:5" x14ac:dyDescent="0.25">
      <c r="A865">
        <v>864</v>
      </c>
      <c r="B865" s="4">
        <v>1</v>
      </c>
      <c r="C865" s="2">
        <v>2</v>
      </c>
      <c r="D865" s="3">
        <v>3</v>
      </c>
    </row>
    <row r="866" spans="1:5" x14ac:dyDescent="0.25">
      <c r="A866">
        <v>865</v>
      </c>
      <c r="B866" s="4">
        <v>1</v>
      </c>
      <c r="C866" s="2">
        <v>2</v>
      </c>
    </row>
    <row r="867" spans="1:5" x14ac:dyDescent="0.25">
      <c r="A867">
        <v>866</v>
      </c>
      <c r="C867" s="2">
        <v>2</v>
      </c>
    </row>
    <row r="868" spans="1:5" x14ac:dyDescent="0.25">
      <c r="A868">
        <v>867</v>
      </c>
      <c r="C868" s="2">
        <v>2</v>
      </c>
      <c r="E868" s="5">
        <v>4</v>
      </c>
    </row>
    <row r="869" spans="1:5" x14ac:dyDescent="0.25">
      <c r="A869">
        <v>868</v>
      </c>
      <c r="C869" s="2">
        <v>2</v>
      </c>
      <c r="E869" s="5">
        <v>4</v>
      </c>
    </row>
    <row r="870" spans="1:5" x14ac:dyDescent="0.25">
      <c r="A870">
        <v>869</v>
      </c>
      <c r="C870" s="2">
        <v>2</v>
      </c>
      <c r="E870" s="5">
        <v>4</v>
      </c>
    </row>
    <row r="871" spans="1:5" x14ac:dyDescent="0.25">
      <c r="A871">
        <v>870</v>
      </c>
      <c r="C871" s="2">
        <v>2</v>
      </c>
      <c r="E871" s="5">
        <v>4</v>
      </c>
    </row>
    <row r="872" spans="1:5" x14ac:dyDescent="0.25">
      <c r="A872">
        <v>871</v>
      </c>
      <c r="C872" s="2">
        <v>2</v>
      </c>
      <c r="E872" s="5">
        <v>4</v>
      </c>
    </row>
    <row r="873" spans="1:5" x14ac:dyDescent="0.25">
      <c r="A873">
        <v>872</v>
      </c>
      <c r="C873" s="2">
        <v>2</v>
      </c>
      <c r="E873" s="5">
        <v>4</v>
      </c>
    </row>
    <row r="874" spans="1:5" x14ac:dyDescent="0.25">
      <c r="A874">
        <v>873</v>
      </c>
      <c r="C874" s="2">
        <v>2</v>
      </c>
      <c r="E874" s="5">
        <v>4</v>
      </c>
    </row>
    <row r="875" spans="1:5" x14ac:dyDescent="0.25">
      <c r="A875">
        <v>874</v>
      </c>
      <c r="C875" s="2">
        <v>2</v>
      </c>
      <c r="E875" s="5">
        <v>4</v>
      </c>
    </row>
    <row r="876" spans="1:5" x14ac:dyDescent="0.25">
      <c r="A876">
        <v>875</v>
      </c>
      <c r="C876" s="2">
        <v>2</v>
      </c>
      <c r="E876" s="5">
        <v>4</v>
      </c>
    </row>
    <row r="877" spans="1:5" x14ac:dyDescent="0.25">
      <c r="A877">
        <v>876</v>
      </c>
      <c r="C877" s="2">
        <v>2</v>
      </c>
      <c r="E877" s="5">
        <v>4</v>
      </c>
    </row>
    <row r="878" spans="1:5" x14ac:dyDescent="0.25">
      <c r="A878">
        <v>877</v>
      </c>
      <c r="C878" s="2">
        <v>2</v>
      </c>
      <c r="E878" s="5">
        <v>4</v>
      </c>
    </row>
    <row r="879" spans="1:5" x14ac:dyDescent="0.25">
      <c r="A879">
        <v>878</v>
      </c>
      <c r="C879" s="2">
        <v>2</v>
      </c>
      <c r="E879" s="5">
        <v>4</v>
      </c>
    </row>
    <row r="880" spans="1:5" x14ac:dyDescent="0.25">
      <c r="A880">
        <v>879</v>
      </c>
      <c r="B880" s="4">
        <v>1</v>
      </c>
      <c r="E880" s="5">
        <v>4</v>
      </c>
    </row>
    <row r="881" spans="1:5" x14ac:dyDescent="0.25">
      <c r="A881">
        <v>880</v>
      </c>
      <c r="B881" s="4">
        <v>1</v>
      </c>
      <c r="D881" s="3">
        <v>3</v>
      </c>
      <c r="E881" s="5">
        <v>4</v>
      </c>
    </row>
    <row r="882" spans="1:5" x14ac:dyDescent="0.25">
      <c r="A882">
        <v>881</v>
      </c>
      <c r="B882" s="4">
        <v>1</v>
      </c>
      <c r="D882" s="3">
        <v>3</v>
      </c>
      <c r="E882" s="5">
        <v>4</v>
      </c>
    </row>
    <row r="883" spans="1:5" x14ac:dyDescent="0.25">
      <c r="A883">
        <v>882</v>
      </c>
      <c r="B883" s="4">
        <v>1</v>
      </c>
      <c r="D883" s="3">
        <v>3</v>
      </c>
      <c r="E883" s="5">
        <v>4</v>
      </c>
    </row>
    <row r="884" spans="1:5" x14ac:dyDescent="0.25">
      <c r="A884">
        <v>883</v>
      </c>
      <c r="B884" s="4">
        <v>1</v>
      </c>
      <c r="D884" s="3">
        <v>3</v>
      </c>
      <c r="E884" s="5">
        <v>4</v>
      </c>
    </row>
    <row r="885" spans="1:5" x14ac:dyDescent="0.25">
      <c r="A885">
        <v>884</v>
      </c>
      <c r="B885" s="4">
        <v>1</v>
      </c>
      <c r="D885" s="3">
        <v>3</v>
      </c>
    </row>
    <row r="886" spans="1:5" x14ac:dyDescent="0.25">
      <c r="A886">
        <v>885</v>
      </c>
      <c r="B886" s="4">
        <v>1</v>
      </c>
      <c r="D886" s="3">
        <v>3</v>
      </c>
    </row>
    <row r="887" spans="1:5" x14ac:dyDescent="0.25">
      <c r="A887">
        <v>886</v>
      </c>
      <c r="B887" s="4">
        <v>1</v>
      </c>
      <c r="D887" s="3">
        <v>3</v>
      </c>
    </row>
    <row r="888" spans="1:5" x14ac:dyDescent="0.25">
      <c r="A888">
        <v>887</v>
      </c>
      <c r="B888" s="4">
        <v>1</v>
      </c>
      <c r="D888" s="3">
        <v>3</v>
      </c>
    </row>
    <row r="889" spans="1:5" x14ac:dyDescent="0.25">
      <c r="A889">
        <v>888</v>
      </c>
      <c r="B889" s="4">
        <v>1</v>
      </c>
      <c r="D889" s="3">
        <v>3</v>
      </c>
    </row>
    <row r="890" spans="1:5" x14ac:dyDescent="0.25">
      <c r="A890">
        <v>889</v>
      </c>
      <c r="B890" s="4">
        <v>1</v>
      </c>
      <c r="D890" s="3">
        <v>3</v>
      </c>
    </row>
    <row r="891" spans="1:5" x14ac:dyDescent="0.25">
      <c r="A891">
        <v>890</v>
      </c>
      <c r="B891" s="4">
        <v>1</v>
      </c>
      <c r="D891" s="3">
        <v>3</v>
      </c>
    </row>
    <row r="892" spans="1:5" x14ac:dyDescent="0.25">
      <c r="A892">
        <v>891</v>
      </c>
      <c r="B892" s="4">
        <v>1</v>
      </c>
      <c r="D892" s="3">
        <v>3</v>
      </c>
    </row>
    <row r="893" spans="1:5" x14ac:dyDescent="0.25">
      <c r="A893">
        <v>892</v>
      </c>
      <c r="B893" s="4">
        <v>1</v>
      </c>
      <c r="C893" s="2">
        <v>2</v>
      </c>
      <c r="D893" s="3">
        <v>3</v>
      </c>
    </row>
    <row r="894" spans="1:5" x14ac:dyDescent="0.25">
      <c r="A894">
        <v>893</v>
      </c>
      <c r="B894" s="4">
        <v>1</v>
      </c>
      <c r="C894" s="2">
        <v>2</v>
      </c>
      <c r="D894" s="3">
        <v>3</v>
      </c>
    </row>
    <row r="895" spans="1:5" x14ac:dyDescent="0.25">
      <c r="A895">
        <v>894</v>
      </c>
      <c r="C895" s="2">
        <v>2</v>
      </c>
      <c r="D895" s="3">
        <v>3</v>
      </c>
    </row>
    <row r="896" spans="1:5" x14ac:dyDescent="0.25">
      <c r="A896">
        <v>895</v>
      </c>
      <c r="C896" s="2">
        <v>2</v>
      </c>
    </row>
    <row r="897" spans="1:5" x14ac:dyDescent="0.25">
      <c r="A897">
        <v>896</v>
      </c>
      <c r="C897" s="2">
        <v>2</v>
      </c>
    </row>
    <row r="898" spans="1:5" x14ac:dyDescent="0.25">
      <c r="A898">
        <v>897</v>
      </c>
      <c r="C898" s="2">
        <v>2</v>
      </c>
      <c r="E898" s="5">
        <v>4</v>
      </c>
    </row>
    <row r="899" spans="1:5" x14ac:dyDescent="0.25">
      <c r="A899">
        <v>898</v>
      </c>
      <c r="C899" s="2">
        <v>2</v>
      </c>
      <c r="E899" s="5">
        <v>4</v>
      </c>
    </row>
    <row r="900" spans="1:5" x14ac:dyDescent="0.25">
      <c r="A900">
        <v>899</v>
      </c>
      <c r="C900" s="2">
        <v>2</v>
      </c>
      <c r="E900" s="5">
        <v>4</v>
      </c>
    </row>
    <row r="901" spans="1:5" x14ac:dyDescent="0.25">
      <c r="A901">
        <v>900</v>
      </c>
      <c r="C901" s="2">
        <v>2</v>
      </c>
      <c r="E901" s="5">
        <v>4</v>
      </c>
    </row>
    <row r="902" spans="1:5" x14ac:dyDescent="0.25">
      <c r="A902">
        <v>901</v>
      </c>
      <c r="C902" s="2">
        <v>2</v>
      </c>
      <c r="E902" s="5">
        <v>4</v>
      </c>
    </row>
    <row r="903" spans="1:5" x14ac:dyDescent="0.25">
      <c r="A903">
        <v>902</v>
      </c>
      <c r="C903" s="2">
        <v>2</v>
      </c>
      <c r="E903" s="5">
        <v>4</v>
      </c>
    </row>
    <row r="904" spans="1:5" x14ac:dyDescent="0.25">
      <c r="A904">
        <v>903</v>
      </c>
      <c r="C904" s="2">
        <v>2</v>
      </c>
      <c r="E904" s="5">
        <v>4</v>
      </c>
    </row>
    <row r="905" spans="1:5" x14ac:dyDescent="0.25">
      <c r="A905">
        <v>904</v>
      </c>
      <c r="C905" s="2">
        <v>2</v>
      </c>
      <c r="E905" s="5">
        <v>4</v>
      </c>
    </row>
    <row r="906" spans="1:5" x14ac:dyDescent="0.25">
      <c r="A906">
        <v>905</v>
      </c>
      <c r="B906" s="4">
        <v>1</v>
      </c>
      <c r="C906" s="2">
        <v>2</v>
      </c>
      <c r="E906" s="5">
        <v>4</v>
      </c>
    </row>
    <row r="907" spans="1:5" x14ac:dyDescent="0.25">
      <c r="A907">
        <v>906</v>
      </c>
      <c r="B907" s="4">
        <v>1</v>
      </c>
      <c r="C907" s="2">
        <v>2</v>
      </c>
      <c r="E907" s="5">
        <v>4</v>
      </c>
    </row>
    <row r="908" spans="1:5" x14ac:dyDescent="0.25">
      <c r="A908">
        <v>907</v>
      </c>
      <c r="B908" s="4">
        <v>1</v>
      </c>
      <c r="E908" s="5">
        <v>4</v>
      </c>
    </row>
    <row r="909" spans="1:5" x14ac:dyDescent="0.25">
      <c r="A909">
        <v>908</v>
      </c>
      <c r="B909" s="4">
        <v>1</v>
      </c>
      <c r="E909" s="5">
        <v>4</v>
      </c>
    </row>
    <row r="910" spans="1:5" x14ac:dyDescent="0.25">
      <c r="A910">
        <v>909</v>
      </c>
      <c r="B910" s="4">
        <v>1</v>
      </c>
      <c r="E910" s="5">
        <v>4</v>
      </c>
    </row>
    <row r="911" spans="1:5" x14ac:dyDescent="0.25">
      <c r="A911">
        <v>910</v>
      </c>
      <c r="B911" s="4">
        <v>1</v>
      </c>
      <c r="D911" s="3">
        <v>3</v>
      </c>
      <c r="E911" s="5">
        <v>4</v>
      </c>
    </row>
    <row r="912" spans="1:5" x14ac:dyDescent="0.25">
      <c r="A912">
        <v>911</v>
      </c>
      <c r="B912" s="4">
        <v>1</v>
      </c>
      <c r="D912" s="3">
        <v>3</v>
      </c>
      <c r="E912" s="5">
        <v>4</v>
      </c>
    </row>
    <row r="913" spans="1:5" x14ac:dyDescent="0.25">
      <c r="A913">
        <v>912</v>
      </c>
      <c r="B913" s="4">
        <v>1</v>
      </c>
      <c r="D913" s="3">
        <v>3</v>
      </c>
      <c r="E913" s="5">
        <v>4</v>
      </c>
    </row>
    <row r="914" spans="1:5" x14ac:dyDescent="0.25">
      <c r="A914">
        <v>913</v>
      </c>
      <c r="B914" s="4">
        <v>1</v>
      </c>
      <c r="D914" s="3">
        <v>3</v>
      </c>
      <c r="E914" s="5">
        <v>4</v>
      </c>
    </row>
    <row r="915" spans="1:5" x14ac:dyDescent="0.25">
      <c r="A915">
        <v>914</v>
      </c>
      <c r="B915" s="4">
        <v>1</v>
      </c>
      <c r="D915" s="3">
        <v>3</v>
      </c>
      <c r="E915" s="5">
        <v>4</v>
      </c>
    </row>
    <row r="916" spans="1:5" x14ac:dyDescent="0.25">
      <c r="A916">
        <v>915</v>
      </c>
      <c r="B916" s="4">
        <v>1</v>
      </c>
      <c r="D916" s="3">
        <v>3</v>
      </c>
    </row>
    <row r="917" spans="1:5" x14ac:dyDescent="0.25">
      <c r="A917">
        <v>916</v>
      </c>
      <c r="B917" s="4">
        <v>1</v>
      </c>
      <c r="D917" s="3">
        <v>3</v>
      </c>
    </row>
    <row r="918" spans="1:5" x14ac:dyDescent="0.25">
      <c r="A918">
        <v>917</v>
      </c>
      <c r="B918" s="4">
        <v>1</v>
      </c>
      <c r="D918" s="3">
        <v>3</v>
      </c>
    </row>
    <row r="919" spans="1:5" x14ac:dyDescent="0.25">
      <c r="A919">
        <v>918</v>
      </c>
      <c r="B919" s="4">
        <v>1</v>
      </c>
      <c r="D919" s="3">
        <v>3</v>
      </c>
    </row>
    <row r="920" spans="1:5" x14ac:dyDescent="0.25">
      <c r="A920">
        <v>919</v>
      </c>
      <c r="B920" s="4">
        <v>1</v>
      </c>
      <c r="C920" s="2">
        <v>2</v>
      </c>
      <c r="D920" s="3">
        <v>3</v>
      </c>
    </row>
    <row r="921" spans="1:5" x14ac:dyDescent="0.25">
      <c r="A921">
        <v>920</v>
      </c>
      <c r="B921" s="4">
        <v>1</v>
      </c>
      <c r="C921" s="2">
        <v>2</v>
      </c>
      <c r="D921" s="3">
        <v>3</v>
      </c>
    </row>
    <row r="922" spans="1:5" x14ac:dyDescent="0.25">
      <c r="A922">
        <v>921</v>
      </c>
      <c r="C922" s="2">
        <v>2</v>
      </c>
      <c r="D922" s="3">
        <v>3</v>
      </c>
    </row>
    <row r="923" spans="1:5" x14ac:dyDescent="0.25">
      <c r="A923">
        <v>922</v>
      </c>
      <c r="C923" s="2">
        <v>2</v>
      </c>
      <c r="D923" s="3">
        <v>3</v>
      </c>
    </row>
    <row r="924" spans="1:5" x14ac:dyDescent="0.25">
      <c r="A924">
        <v>923</v>
      </c>
      <c r="C924" s="2">
        <v>2</v>
      </c>
      <c r="D924" s="3">
        <v>3</v>
      </c>
    </row>
    <row r="925" spans="1:5" x14ac:dyDescent="0.25">
      <c r="A925">
        <v>924</v>
      </c>
      <c r="C925" s="2">
        <v>2</v>
      </c>
      <c r="D925" s="3">
        <v>3</v>
      </c>
    </row>
    <row r="926" spans="1:5" x14ac:dyDescent="0.25">
      <c r="A926">
        <v>925</v>
      </c>
      <c r="C926" s="2">
        <v>2</v>
      </c>
      <c r="D926" s="3">
        <v>3</v>
      </c>
    </row>
    <row r="927" spans="1:5" x14ac:dyDescent="0.25">
      <c r="A927">
        <v>926</v>
      </c>
      <c r="C927" s="2">
        <v>2</v>
      </c>
      <c r="D927" s="3">
        <v>3</v>
      </c>
    </row>
    <row r="928" spans="1:5" x14ac:dyDescent="0.25">
      <c r="A928">
        <v>927</v>
      </c>
      <c r="C928" s="2">
        <v>2</v>
      </c>
    </row>
    <row r="929" spans="1:7" x14ac:dyDescent="0.25">
      <c r="A929">
        <v>928</v>
      </c>
      <c r="C929" s="2">
        <v>2</v>
      </c>
      <c r="E929" s="5">
        <v>4</v>
      </c>
    </row>
    <row r="930" spans="1:7" x14ac:dyDescent="0.25">
      <c r="A930">
        <v>929</v>
      </c>
      <c r="C930" s="2">
        <v>2</v>
      </c>
      <c r="E930" s="5">
        <v>4</v>
      </c>
    </row>
    <row r="931" spans="1:7" x14ac:dyDescent="0.25">
      <c r="A931">
        <v>930</v>
      </c>
      <c r="C931" s="2">
        <v>2</v>
      </c>
      <c r="E931" s="5">
        <v>4</v>
      </c>
    </row>
    <row r="932" spans="1:7" x14ac:dyDescent="0.25">
      <c r="A932">
        <v>931</v>
      </c>
      <c r="C932" s="2">
        <v>2</v>
      </c>
      <c r="E932" s="5">
        <v>4</v>
      </c>
    </row>
    <row r="933" spans="1:7" x14ac:dyDescent="0.25">
      <c r="A933">
        <v>932</v>
      </c>
      <c r="B933" s="4">
        <v>1</v>
      </c>
      <c r="C933" s="2">
        <v>2</v>
      </c>
      <c r="E933" s="5">
        <v>4</v>
      </c>
    </row>
    <row r="934" spans="1:7" x14ac:dyDescent="0.25">
      <c r="A934">
        <v>933</v>
      </c>
      <c r="B934" s="4">
        <v>1</v>
      </c>
      <c r="C934" s="2">
        <v>2</v>
      </c>
      <c r="E934" s="5">
        <v>4</v>
      </c>
    </row>
    <row r="935" spans="1:7" x14ac:dyDescent="0.25">
      <c r="A935">
        <v>934</v>
      </c>
      <c r="B935" s="4">
        <v>1</v>
      </c>
      <c r="E935" s="5">
        <v>4</v>
      </c>
    </row>
    <row r="936" spans="1:7" x14ac:dyDescent="0.25">
      <c r="A936">
        <v>935</v>
      </c>
      <c r="B936" s="4">
        <v>1</v>
      </c>
      <c r="E936" s="5">
        <v>4</v>
      </c>
    </row>
    <row r="937" spans="1:7" x14ac:dyDescent="0.25">
      <c r="A937">
        <v>936</v>
      </c>
      <c r="B937" s="4">
        <v>1</v>
      </c>
      <c r="E937" s="5">
        <v>4</v>
      </c>
    </row>
    <row r="938" spans="1:7" x14ac:dyDescent="0.25">
      <c r="A938">
        <v>937</v>
      </c>
      <c r="B938" s="4">
        <v>1</v>
      </c>
      <c r="E938" s="5">
        <v>4</v>
      </c>
    </row>
    <row r="939" spans="1:7" x14ac:dyDescent="0.25">
      <c r="A939">
        <v>938</v>
      </c>
      <c r="B939" s="4">
        <v>1</v>
      </c>
      <c r="E939" s="5">
        <v>4</v>
      </c>
    </row>
    <row r="940" spans="1:7" x14ac:dyDescent="0.25">
      <c r="A940">
        <v>939</v>
      </c>
      <c r="B940" s="4">
        <v>1</v>
      </c>
      <c r="E940" s="5">
        <v>4</v>
      </c>
    </row>
    <row r="941" spans="1:7" x14ac:dyDescent="0.25">
      <c r="A941">
        <v>940</v>
      </c>
      <c r="B941" s="4">
        <v>1</v>
      </c>
      <c r="E941" s="5">
        <v>4</v>
      </c>
    </row>
    <row r="942" spans="1:7" x14ac:dyDescent="0.25">
      <c r="A942">
        <v>941</v>
      </c>
      <c r="B942" s="4">
        <v>1</v>
      </c>
      <c r="E942" s="5">
        <v>4</v>
      </c>
      <c r="G942" s="3" t="s">
        <v>234</v>
      </c>
    </row>
    <row r="943" spans="1:7" x14ac:dyDescent="0.25">
      <c r="A943">
        <v>942</v>
      </c>
      <c r="B943" s="4">
        <v>1</v>
      </c>
      <c r="E943" s="5">
        <v>4</v>
      </c>
      <c r="G943" s="3" t="s">
        <v>234</v>
      </c>
    </row>
    <row r="944" spans="1:7" x14ac:dyDescent="0.25">
      <c r="A944">
        <v>943</v>
      </c>
      <c r="B944" s="4">
        <v>1</v>
      </c>
      <c r="E944" s="5">
        <v>4</v>
      </c>
      <c r="G944" s="3" t="s">
        <v>234</v>
      </c>
    </row>
    <row r="945" spans="1:7" x14ac:dyDescent="0.25">
      <c r="A945">
        <v>944</v>
      </c>
      <c r="B945" s="4">
        <v>1</v>
      </c>
      <c r="G945" s="3" t="s">
        <v>234</v>
      </c>
    </row>
    <row r="946" spans="1:7" x14ac:dyDescent="0.25">
      <c r="A946">
        <v>945</v>
      </c>
      <c r="B946" s="4">
        <v>1</v>
      </c>
      <c r="G946" s="3" t="s">
        <v>234</v>
      </c>
    </row>
    <row r="947" spans="1:7" x14ac:dyDescent="0.25">
      <c r="A947">
        <v>946</v>
      </c>
      <c r="B947" s="4">
        <v>1</v>
      </c>
      <c r="G947" s="3" t="s">
        <v>234</v>
      </c>
    </row>
    <row r="948" spans="1:7" x14ac:dyDescent="0.25">
      <c r="A948">
        <v>947</v>
      </c>
      <c r="B948" s="4">
        <v>1</v>
      </c>
      <c r="G948" s="3" t="s">
        <v>234</v>
      </c>
    </row>
    <row r="949" spans="1:7" x14ac:dyDescent="0.25">
      <c r="A949">
        <v>948</v>
      </c>
      <c r="B949" s="4">
        <v>1</v>
      </c>
      <c r="C949" s="2">
        <v>2</v>
      </c>
      <c r="G949" s="3" t="s">
        <v>234</v>
      </c>
    </row>
    <row r="950" spans="1:7" x14ac:dyDescent="0.25">
      <c r="A950">
        <v>949</v>
      </c>
      <c r="B950" s="4">
        <v>1</v>
      </c>
      <c r="C950" s="2">
        <v>2</v>
      </c>
      <c r="G950" s="3" t="s">
        <v>234</v>
      </c>
    </row>
    <row r="951" spans="1:7" x14ac:dyDescent="0.25">
      <c r="A951">
        <v>950</v>
      </c>
      <c r="C951" s="2">
        <v>2</v>
      </c>
      <c r="G951" s="3" t="s">
        <v>234</v>
      </c>
    </row>
    <row r="952" spans="1:7" x14ac:dyDescent="0.25">
      <c r="A952">
        <v>951</v>
      </c>
      <c r="C952" s="2">
        <v>2</v>
      </c>
      <c r="G952" s="3" t="s">
        <v>234</v>
      </c>
    </row>
    <row r="953" spans="1:7" x14ac:dyDescent="0.25">
      <c r="A953">
        <v>952</v>
      </c>
      <c r="C953" s="2">
        <v>2</v>
      </c>
    </row>
    <row r="954" spans="1:7" x14ac:dyDescent="0.25">
      <c r="A954">
        <v>953</v>
      </c>
      <c r="C954" s="2">
        <v>2</v>
      </c>
    </row>
    <row r="955" spans="1:7" x14ac:dyDescent="0.25">
      <c r="A955">
        <v>954</v>
      </c>
      <c r="C955" s="2">
        <v>2</v>
      </c>
    </row>
    <row r="956" spans="1:7" x14ac:dyDescent="0.25">
      <c r="A956">
        <v>955</v>
      </c>
      <c r="C956" s="2">
        <v>2</v>
      </c>
    </row>
    <row r="957" spans="1:7" x14ac:dyDescent="0.25">
      <c r="A957">
        <v>956</v>
      </c>
      <c r="C957" s="2">
        <v>2</v>
      </c>
      <c r="E957" s="5">
        <v>4</v>
      </c>
    </row>
    <row r="958" spans="1:7" x14ac:dyDescent="0.25">
      <c r="A958">
        <v>957</v>
      </c>
      <c r="C958" s="2">
        <v>2</v>
      </c>
      <c r="E958" s="5">
        <v>4</v>
      </c>
    </row>
    <row r="959" spans="1:7" x14ac:dyDescent="0.25">
      <c r="A959">
        <v>958</v>
      </c>
      <c r="C959" s="2">
        <v>2</v>
      </c>
      <c r="E959" s="5">
        <v>4</v>
      </c>
    </row>
    <row r="960" spans="1:7" x14ac:dyDescent="0.25">
      <c r="A960">
        <v>959</v>
      </c>
      <c r="C960" s="2">
        <v>2</v>
      </c>
      <c r="D960" s="3">
        <v>3</v>
      </c>
      <c r="E960" s="5">
        <v>4</v>
      </c>
    </row>
    <row r="961" spans="1:5" x14ac:dyDescent="0.25">
      <c r="A961">
        <v>960</v>
      </c>
      <c r="B961" s="4">
        <v>1</v>
      </c>
      <c r="C961" s="2">
        <v>2</v>
      </c>
      <c r="D961" s="3">
        <v>3</v>
      </c>
      <c r="E961" s="5">
        <v>4</v>
      </c>
    </row>
    <row r="962" spans="1:5" x14ac:dyDescent="0.25">
      <c r="A962">
        <v>961</v>
      </c>
      <c r="B962" s="4">
        <v>1</v>
      </c>
      <c r="C962" s="2">
        <v>2</v>
      </c>
      <c r="D962" s="3">
        <v>3</v>
      </c>
      <c r="E962" s="5">
        <v>4</v>
      </c>
    </row>
    <row r="963" spans="1:5" x14ac:dyDescent="0.25">
      <c r="A963">
        <v>962</v>
      </c>
      <c r="B963" s="4">
        <v>1</v>
      </c>
      <c r="C963" s="2">
        <v>2</v>
      </c>
      <c r="D963" s="3">
        <v>3</v>
      </c>
      <c r="E963" s="5">
        <v>4</v>
      </c>
    </row>
    <row r="964" spans="1:5" x14ac:dyDescent="0.25">
      <c r="A964">
        <v>963</v>
      </c>
      <c r="B964" s="4">
        <v>1</v>
      </c>
      <c r="C964" s="2">
        <v>2</v>
      </c>
      <c r="D964" s="3">
        <v>3</v>
      </c>
      <c r="E964" s="5">
        <v>4</v>
      </c>
    </row>
    <row r="965" spans="1:5" x14ac:dyDescent="0.25">
      <c r="A965">
        <v>964</v>
      </c>
      <c r="B965" s="4">
        <v>1</v>
      </c>
      <c r="C965" s="2">
        <v>2</v>
      </c>
      <c r="D965" s="3">
        <v>3</v>
      </c>
      <c r="E965" s="5">
        <v>4</v>
      </c>
    </row>
    <row r="966" spans="1:5" x14ac:dyDescent="0.25">
      <c r="A966">
        <v>965</v>
      </c>
      <c r="B966" s="4">
        <v>1</v>
      </c>
      <c r="C966" s="2">
        <v>2</v>
      </c>
      <c r="D966" s="3">
        <v>3</v>
      </c>
      <c r="E966" s="5">
        <v>4</v>
      </c>
    </row>
    <row r="967" spans="1:5" x14ac:dyDescent="0.25">
      <c r="A967">
        <v>966</v>
      </c>
      <c r="B967" s="4">
        <v>1</v>
      </c>
      <c r="D967" s="3">
        <v>3</v>
      </c>
      <c r="E967" s="5">
        <v>4</v>
      </c>
    </row>
    <row r="968" spans="1:5" x14ac:dyDescent="0.25">
      <c r="A968">
        <v>967</v>
      </c>
      <c r="B968" s="4">
        <v>1</v>
      </c>
      <c r="D968" s="3">
        <v>3</v>
      </c>
      <c r="E968" s="5">
        <v>4</v>
      </c>
    </row>
    <row r="969" spans="1:5" x14ac:dyDescent="0.25">
      <c r="A969">
        <v>968</v>
      </c>
      <c r="B969" s="4">
        <v>1</v>
      </c>
      <c r="D969" s="3">
        <v>3</v>
      </c>
      <c r="E969" s="5">
        <v>4</v>
      </c>
    </row>
    <row r="970" spans="1:5" x14ac:dyDescent="0.25">
      <c r="A970">
        <v>969</v>
      </c>
      <c r="B970" s="4">
        <v>1</v>
      </c>
      <c r="D970" s="3">
        <v>3</v>
      </c>
      <c r="E970" s="5">
        <v>4</v>
      </c>
    </row>
    <row r="971" spans="1:5" x14ac:dyDescent="0.25">
      <c r="A971">
        <v>970</v>
      </c>
      <c r="B971" s="4">
        <v>1</v>
      </c>
      <c r="D971" s="3">
        <v>3</v>
      </c>
      <c r="E971" s="5">
        <v>4</v>
      </c>
    </row>
    <row r="972" spans="1:5" x14ac:dyDescent="0.25">
      <c r="A972">
        <v>971</v>
      </c>
      <c r="B972" s="4">
        <v>1</v>
      </c>
      <c r="D972" s="3">
        <v>3</v>
      </c>
      <c r="E972" s="5">
        <v>4</v>
      </c>
    </row>
    <row r="973" spans="1:5" x14ac:dyDescent="0.25">
      <c r="A973">
        <v>972</v>
      </c>
      <c r="B973" s="4">
        <v>1</v>
      </c>
      <c r="D973" s="3">
        <v>3</v>
      </c>
      <c r="E973" s="5">
        <v>4</v>
      </c>
    </row>
    <row r="974" spans="1:5" x14ac:dyDescent="0.25">
      <c r="A974">
        <v>973</v>
      </c>
      <c r="B974" s="4">
        <v>1</v>
      </c>
      <c r="D974" s="3">
        <v>3</v>
      </c>
      <c r="E974" s="5">
        <v>4</v>
      </c>
    </row>
    <row r="975" spans="1:5" x14ac:dyDescent="0.25">
      <c r="A975">
        <v>974</v>
      </c>
      <c r="B975" s="4">
        <v>1</v>
      </c>
      <c r="D975" s="3">
        <v>3</v>
      </c>
      <c r="E975" s="5">
        <v>4</v>
      </c>
    </row>
    <row r="976" spans="1:5" x14ac:dyDescent="0.25">
      <c r="A976">
        <v>975</v>
      </c>
      <c r="B976" s="4">
        <v>1</v>
      </c>
      <c r="E976" s="5">
        <v>4</v>
      </c>
    </row>
    <row r="977" spans="1:5" x14ac:dyDescent="0.25">
      <c r="A977">
        <v>976</v>
      </c>
      <c r="B977" s="4">
        <v>1</v>
      </c>
      <c r="E977" s="5">
        <v>4</v>
      </c>
    </row>
    <row r="978" spans="1:5" x14ac:dyDescent="0.25">
      <c r="A978">
        <v>977</v>
      </c>
      <c r="B978" s="4">
        <v>1</v>
      </c>
      <c r="C978" s="2">
        <v>2</v>
      </c>
    </row>
    <row r="979" spans="1:5" x14ac:dyDescent="0.25">
      <c r="A979">
        <v>978</v>
      </c>
      <c r="B979" s="4">
        <v>1</v>
      </c>
      <c r="C979" s="2">
        <v>2</v>
      </c>
    </row>
    <row r="980" spans="1:5" x14ac:dyDescent="0.25">
      <c r="A980">
        <v>979</v>
      </c>
      <c r="B980" s="4">
        <v>1</v>
      </c>
      <c r="C980" s="2">
        <v>2</v>
      </c>
    </row>
    <row r="981" spans="1:5" x14ac:dyDescent="0.25">
      <c r="A981">
        <v>980</v>
      </c>
      <c r="C981" s="2">
        <v>2</v>
      </c>
    </row>
    <row r="982" spans="1:5" x14ac:dyDescent="0.25">
      <c r="A982">
        <v>981</v>
      </c>
      <c r="C982" s="2">
        <v>2</v>
      </c>
    </row>
    <row r="983" spans="1:5" x14ac:dyDescent="0.25">
      <c r="A983">
        <v>982</v>
      </c>
      <c r="C983" s="2">
        <v>2</v>
      </c>
    </row>
    <row r="984" spans="1:5" x14ac:dyDescent="0.25">
      <c r="A984">
        <v>983</v>
      </c>
      <c r="C984" s="2">
        <v>2</v>
      </c>
    </row>
    <row r="985" spans="1:5" x14ac:dyDescent="0.25">
      <c r="A985">
        <v>984</v>
      </c>
      <c r="C985" s="2">
        <v>2</v>
      </c>
    </row>
    <row r="986" spans="1:5" x14ac:dyDescent="0.25">
      <c r="A986">
        <v>985</v>
      </c>
      <c r="C986" s="2">
        <v>2</v>
      </c>
      <c r="D986" s="3">
        <v>3</v>
      </c>
      <c r="E986" s="5">
        <v>4</v>
      </c>
    </row>
    <row r="987" spans="1:5" x14ac:dyDescent="0.25">
      <c r="A987">
        <v>986</v>
      </c>
      <c r="C987" s="2">
        <v>2</v>
      </c>
      <c r="D987" s="3">
        <v>3</v>
      </c>
      <c r="E987" s="5">
        <v>4</v>
      </c>
    </row>
    <row r="988" spans="1:5" x14ac:dyDescent="0.25">
      <c r="A988">
        <v>987</v>
      </c>
      <c r="C988" s="2">
        <v>2</v>
      </c>
      <c r="D988" s="3">
        <v>3</v>
      </c>
      <c r="E988" s="5">
        <v>4</v>
      </c>
    </row>
    <row r="989" spans="1:5" x14ac:dyDescent="0.25">
      <c r="A989">
        <v>988</v>
      </c>
      <c r="C989" s="2">
        <v>2</v>
      </c>
      <c r="D989" s="3">
        <v>3</v>
      </c>
      <c r="E989" s="5">
        <v>4</v>
      </c>
    </row>
    <row r="990" spans="1:5" x14ac:dyDescent="0.25">
      <c r="A990">
        <v>989</v>
      </c>
      <c r="C990" s="2">
        <v>2</v>
      </c>
      <c r="D990" s="3">
        <v>3</v>
      </c>
      <c r="E990" s="5">
        <v>4</v>
      </c>
    </row>
    <row r="991" spans="1:5" x14ac:dyDescent="0.25">
      <c r="A991">
        <v>990</v>
      </c>
      <c r="C991" s="2">
        <v>2</v>
      </c>
      <c r="D991" s="3">
        <v>3</v>
      </c>
      <c r="E991" s="5">
        <v>4</v>
      </c>
    </row>
    <row r="992" spans="1:5" x14ac:dyDescent="0.25">
      <c r="A992">
        <v>991</v>
      </c>
      <c r="C992" s="2">
        <v>2</v>
      </c>
      <c r="D992" s="3">
        <v>3</v>
      </c>
      <c r="E992" s="5">
        <v>4</v>
      </c>
    </row>
    <row r="993" spans="1:5" x14ac:dyDescent="0.25">
      <c r="A993">
        <v>992</v>
      </c>
      <c r="C993" s="2">
        <v>2</v>
      </c>
      <c r="D993" s="3">
        <v>3</v>
      </c>
      <c r="E993" s="5">
        <v>4</v>
      </c>
    </row>
    <row r="994" spans="1:5" x14ac:dyDescent="0.25">
      <c r="A994">
        <v>993</v>
      </c>
      <c r="C994" s="2">
        <v>2</v>
      </c>
      <c r="D994" s="3">
        <v>3</v>
      </c>
      <c r="E994" s="5">
        <v>4</v>
      </c>
    </row>
    <row r="995" spans="1:5" x14ac:dyDescent="0.25">
      <c r="A995">
        <v>994</v>
      </c>
      <c r="C995" s="2">
        <v>2</v>
      </c>
      <c r="D995" s="3">
        <v>3</v>
      </c>
      <c r="E995" s="5">
        <v>4</v>
      </c>
    </row>
    <row r="996" spans="1:5" x14ac:dyDescent="0.25">
      <c r="A996">
        <v>995</v>
      </c>
      <c r="B996" s="4">
        <v>1</v>
      </c>
      <c r="C996" s="2">
        <v>2</v>
      </c>
      <c r="D996" s="3">
        <v>3</v>
      </c>
      <c r="E996" s="5">
        <v>4</v>
      </c>
    </row>
    <row r="997" spans="1:5" x14ac:dyDescent="0.25">
      <c r="A997">
        <v>996</v>
      </c>
      <c r="B997" s="4">
        <v>1</v>
      </c>
      <c r="C997" s="2">
        <v>2</v>
      </c>
      <c r="D997" s="3">
        <v>3</v>
      </c>
      <c r="E997" s="5">
        <v>4</v>
      </c>
    </row>
    <row r="998" spans="1:5" x14ac:dyDescent="0.25">
      <c r="A998">
        <v>997</v>
      </c>
      <c r="B998" s="4">
        <v>1</v>
      </c>
      <c r="D998" s="3">
        <v>3</v>
      </c>
      <c r="E998" s="5">
        <v>4</v>
      </c>
    </row>
    <row r="999" spans="1:5" x14ac:dyDescent="0.25">
      <c r="A999">
        <v>998</v>
      </c>
      <c r="B999" s="4">
        <v>1</v>
      </c>
      <c r="D999" s="3">
        <v>3</v>
      </c>
      <c r="E999" s="5">
        <v>4</v>
      </c>
    </row>
    <row r="1000" spans="1:5" x14ac:dyDescent="0.25">
      <c r="A1000">
        <v>999</v>
      </c>
      <c r="B1000" s="4">
        <v>1</v>
      </c>
      <c r="D1000" s="3">
        <v>3</v>
      </c>
      <c r="E1000" s="5">
        <v>4</v>
      </c>
    </row>
    <row r="1001" spans="1:5" x14ac:dyDescent="0.25">
      <c r="A1001">
        <v>1000</v>
      </c>
      <c r="B1001" s="4">
        <v>1</v>
      </c>
      <c r="D1001" s="3">
        <v>3</v>
      </c>
      <c r="E1001" s="5">
        <v>4</v>
      </c>
    </row>
    <row r="1002" spans="1:5" x14ac:dyDescent="0.25">
      <c r="A1002">
        <v>1001</v>
      </c>
      <c r="B1002" s="4">
        <v>1</v>
      </c>
      <c r="D1002" s="3">
        <v>3</v>
      </c>
      <c r="E1002" s="5">
        <v>4</v>
      </c>
    </row>
    <row r="1003" spans="1:5" x14ac:dyDescent="0.25">
      <c r="A1003">
        <v>1002</v>
      </c>
      <c r="B1003" s="4">
        <v>1</v>
      </c>
      <c r="D1003" s="3">
        <v>3</v>
      </c>
      <c r="E1003" s="5">
        <v>4</v>
      </c>
    </row>
    <row r="1004" spans="1:5" x14ac:dyDescent="0.25">
      <c r="A1004">
        <v>1003</v>
      </c>
      <c r="B1004" s="4">
        <v>1</v>
      </c>
      <c r="D1004" s="3">
        <v>3</v>
      </c>
      <c r="E1004" s="5">
        <v>4</v>
      </c>
    </row>
    <row r="1005" spans="1:5" x14ac:dyDescent="0.25">
      <c r="A1005">
        <v>1004</v>
      </c>
      <c r="B1005" s="4">
        <v>1</v>
      </c>
      <c r="D1005" s="3">
        <v>3</v>
      </c>
    </row>
    <row r="1006" spans="1:5" x14ac:dyDescent="0.25">
      <c r="A1006">
        <v>1005</v>
      </c>
      <c r="B1006" s="4">
        <v>1</v>
      </c>
      <c r="D1006" s="3">
        <v>3</v>
      </c>
    </row>
    <row r="1007" spans="1:5" x14ac:dyDescent="0.25">
      <c r="A1007">
        <v>1006</v>
      </c>
      <c r="B1007" s="4">
        <v>1</v>
      </c>
    </row>
    <row r="1008" spans="1:5" x14ac:dyDescent="0.25">
      <c r="A1008">
        <v>1007</v>
      </c>
      <c r="B1008" s="4">
        <v>1</v>
      </c>
    </row>
    <row r="1009" spans="1:8" x14ac:dyDescent="0.25">
      <c r="A1009">
        <v>1008</v>
      </c>
      <c r="B1009" s="4">
        <v>1</v>
      </c>
    </row>
    <row r="1010" spans="1:8" x14ac:dyDescent="0.25">
      <c r="A1010">
        <v>1009</v>
      </c>
      <c r="B1010" s="4">
        <v>1</v>
      </c>
    </row>
    <row r="1011" spans="1:8" x14ac:dyDescent="0.25">
      <c r="A1011">
        <v>1010</v>
      </c>
      <c r="B1011" s="4">
        <v>1</v>
      </c>
    </row>
    <row r="1012" spans="1:8" x14ac:dyDescent="0.25">
      <c r="A1012">
        <v>1011</v>
      </c>
      <c r="B1012" s="4">
        <v>1</v>
      </c>
      <c r="C1012" s="2">
        <v>2</v>
      </c>
    </row>
    <row r="1013" spans="1:8" x14ac:dyDescent="0.25">
      <c r="A1013">
        <v>1012</v>
      </c>
      <c r="B1013" s="4">
        <v>1</v>
      </c>
      <c r="C1013" s="2">
        <v>2</v>
      </c>
      <c r="H1013" s="5" t="s">
        <v>233</v>
      </c>
    </row>
    <row r="1014" spans="1:8" x14ac:dyDescent="0.25">
      <c r="A1014">
        <v>1013</v>
      </c>
      <c r="B1014" s="4">
        <v>1</v>
      </c>
      <c r="C1014" s="2">
        <v>2</v>
      </c>
      <c r="D1014" s="3">
        <v>3</v>
      </c>
      <c r="H1014" s="5" t="s">
        <v>233</v>
      </c>
    </row>
    <row r="1015" spans="1:8" x14ac:dyDescent="0.25">
      <c r="A1015">
        <v>1014</v>
      </c>
      <c r="C1015" s="2">
        <v>2</v>
      </c>
      <c r="D1015" s="3">
        <v>3</v>
      </c>
      <c r="H1015" s="5" t="s">
        <v>233</v>
      </c>
    </row>
    <row r="1016" spans="1:8" x14ac:dyDescent="0.25">
      <c r="A1016">
        <v>1015</v>
      </c>
      <c r="C1016" s="2">
        <v>2</v>
      </c>
      <c r="D1016" s="3">
        <v>3</v>
      </c>
      <c r="H1016" s="5" t="s">
        <v>233</v>
      </c>
    </row>
    <row r="1017" spans="1:8" x14ac:dyDescent="0.25">
      <c r="A1017">
        <v>1016</v>
      </c>
      <c r="C1017" s="2">
        <v>2</v>
      </c>
      <c r="D1017" s="3">
        <v>3</v>
      </c>
      <c r="H1017" s="5" t="s">
        <v>233</v>
      </c>
    </row>
    <row r="1018" spans="1:8" x14ac:dyDescent="0.25">
      <c r="A1018">
        <v>1017</v>
      </c>
      <c r="C1018" s="2">
        <v>2</v>
      </c>
      <c r="D1018" s="3">
        <v>3</v>
      </c>
      <c r="H1018" s="5" t="s">
        <v>233</v>
      </c>
    </row>
    <row r="1019" spans="1:8" x14ac:dyDescent="0.25">
      <c r="A1019">
        <v>1018</v>
      </c>
      <c r="C1019" s="2">
        <v>2</v>
      </c>
      <c r="D1019" s="3">
        <v>3</v>
      </c>
      <c r="H1019" s="5" t="s">
        <v>233</v>
      </c>
    </row>
    <row r="1020" spans="1:8" x14ac:dyDescent="0.25">
      <c r="A1020">
        <v>1019</v>
      </c>
      <c r="C1020" s="2">
        <v>2</v>
      </c>
      <c r="D1020" s="3">
        <v>3</v>
      </c>
      <c r="H1020" s="5" t="s">
        <v>233</v>
      </c>
    </row>
    <row r="1021" spans="1:8" x14ac:dyDescent="0.25">
      <c r="A1021">
        <v>1020</v>
      </c>
      <c r="C1021" s="2">
        <v>2</v>
      </c>
      <c r="D1021" s="3">
        <v>3</v>
      </c>
      <c r="H1021" s="5" t="s">
        <v>233</v>
      </c>
    </row>
    <row r="1022" spans="1:8" x14ac:dyDescent="0.25">
      <c r="A1022">
        <v>1021</v>
      </c>
      <c r="C1022" s="2">
        <v>2</v>
      </c>
      <c r="D1022" s="3">
        <v>3</v>
      </c>
      <c r="H1022" s="5" t="s">
        <v>233</v>
      </c>
    </row>
    <row r="1023" spans="1:8" x14ac:dyDescent="0.25">
      <c r="A1023">
        <v>1022</v>
      </c>
      <c r="C1023" s="2">
        <v>2</v>
      </c>
      <c r="D1023" s="3">
        <v>3</v>
      </c>
      <c r="H1023" s="5" t="s">
        <v>233</v>
      </c>
    </row>
    <row r="1024" spans="1:8" x14ac:dyDescent="0.25">
      <c r="A1024">
        <v>1023</v>
      </c>
      <c r="C1024" s="2">
        <v>2</v>
      </c>
      <c r="D1024" s="3">
        <v>3</v>
      </c>
      <c r="H1024" s="5" t="s">
        <v>233</v>
      </c>
    </row>
    <row r="1025" spans="1:8" x14ac:dyDescent="0.25">
      <c r="A1025">
        <v>1024</v>
      </c>
      <c r="C1025" s="2">
        <v>2</v>
      </c>
      <c r="D1025" s="3">
        <v>3</v>
      </c>
      <c r="H1025" s="5" t="s">
        <v>233</v>
      </c>
    </row>
    <row r="1026" spans="1:8" x14ac:dyDescent="0.25">
      <c r="A1026">
        <v>1025</v>
      </c>
      <c r="C1026" s="2">
        <v>2</v>
      </c>
      <c r="D1026" s="3">
        <v>3</v>
      </c>
    </row>
    <row r="1027" spans="1:8" x14ac:dyDescent="0.25">
      <c r="A1027">
        <v>1026</v>
      </c>
      <c r="C1027" s="2">
        <v>2</v>
      </c>
      <c r="D1027" s="3">
        <v>3</v>
      </c>
    </row>
    <row r="1028" spans="1:8" x14ac:dyDescent="0.25">
      <c r="A1028">
        <v>1027</v>
      </c>
      <c r="B1028" s="4">
        <v>1</v>
      </c>
      <c r="C1028" s="2">
        <v>2</v>
      </c>
      <c r="D1028" s="3">
        <v>3</v>
      </c>
    </row>
    <row r="1029" spans="1:8" x14ac:dyDescent="0.25">
      <c r="A1029">
        <v>1028</v>
      </c>
      <c r="B1029" s="4">
        <v>1</v>
      </c>
      <c r="C1029" s="2">
        <v>2</v>
      </c>
      <c r="D1029" s="3">
        <v>3</v>
      </c>
    </row>
    <row r="1030" spans="1:8" x14ac:dyDescent="0.25">
      <c r="A1030">
        <v>1029</v>
      </c>
      <c r="B1030" s="4">
        <v>1</v>
      </c>
      <c r="C1030" s="2">
        <v>2</v>
      </c>
      <c r="D1030" s="3">
        <v>3</v>
      </c>
    </row>
    <row r="1031" spans="1:8" x14ac:dyDescent="0.25">
      <c r="A1031">
        <v>1030</v>
      </c>
      <c r="B1031" s="4">
        <v>1</v>
      </c>
      <c r="C1031" s="2">
        <v>2</v>
      </c>
      <c r="D1031" s="3">
        <v>3</v>
      </c>
    </row>
    <row r="1032" spans="1:8" x14ac:dyDescent="0.25">
      <c r="A1032">
        <v>1031</v>
      </c>
      <c r="B1032" s="4">
        <v>1</v>
      </c>
      <c r="C1032" s="2">
        <v>2</v>
      </c>
      <c r="D1032" s="3">
        <v>3</v>
      </c>
    </row>
    <row r="1033" spans="1:8" x14ac:dyDescent="0.25">
      <c r="A1033">
        <v>1032</v>
      </c>
      <c r="B1033" s="4">
        <v>1</v>
      </c>
    </row>
    <row r="1034" spans="1:8" x14ac:dyDescent="0.25">
      <c r="A1034">
        <v>1033</v>
      </c>
      <c r="B1034" s="4">
        <v>1</v>
      </c>
    </row>
    <row r="1035" spans="1:8" x14ac:dyDescent="0.25">
      <c r="A1035">
        <v>1034</v>
      </c>
      <c r="B1035" s="4">
        <v>1</v>
      </c>
    </row>
    <row r="1036" spans="1:8" x14ac:dyDescent="0.25">
      <c r="A1036">
        <v>1035</v>
      </c>
      <c r="B1036" s="4">
        <v>1</v>
      </c>
      <c r="E1036" s="5">
        <v>4</v>
      </c>
    </row>
    <row r="1037" spans="1:8" x14ac:dyDescent="0.25">
      <c r="A1037">
        <v>1036</v>
      </c>
      <c r="B1037" s="4">
        <v>1</v>
      </c>
      <c r="E1037" s="5">
        <v>4</v>
      </c>
    </row>
    <row r="1038" spans="1:8" x14ac:dyDescent="0.25">
      <c r="A1038">
        <v>1037</v>
      </c>
      <c r="B1038" s="4">
        <v>1</v>
      </c>
      <c r="E1038" s="5">
        <v>4</v>
      </c>
    </row>
    <row r="1039" spans="1:8" x14ac:dyDescent="0.25">
      <c r="A1039">
        <v>1038</v>
      </c>
      <c r="B1039" s="4">
        <v>1</v>
      </c>
      <c r="E1039" s="5">
        <v>4</v>
      </c>
    </row>
    <row r="1040" spans="1:8" x14ac:dyDescent="0.25">
      <c r="A1040">
        <v>1039</v>
      </c>
      <c r="B1040" s="4">
        <v>1</v>
      </c>
      <c r="E1040" s="5">
        <v>4</v>
      </c>
    </row>
    <row r="1041" spans="1:5" x14ac:dyDescent="0.25">
      <c r="A1041">
        <v>1040</v>
      </c>
      <c r="B1041" s="4">
        <v>1</v>
      </c>
      <c r="D1041" s="3">
        <v>3</v>
      </c>
      <c r="E1041" s="5">
        <v>4</v>
      </c>
    </row>
    <row r="1042" spans="1:5" x14ac:dyDescent="0.25">
      <c r="A1042">
        <v>1041</v>
      </c>
      <c r="B1042" s="4">
        <v>1</v>
      </c>
      <c r="D1042" s="3">
        <v>3</v>
      </c>
      <c r="E1042" s="5">
        <v>4</v>
      </c>
    </row>
    <row r="1043" spans="1:5" x14ac:dyDescent="0.25">
      <c r="A1043">
        <v>1042</v>
      </c>
      <c r="B1043" s="4">
        <v>1</v>
      </c>
      <c r="D1043" s="3">
        <v>3</v>
      </c>
      <c r="E1043" s="5">
        <v>4</v>
      </c>
    </row>
    <row r="1044" spans="1:5" x14ac:dyDescent="0.25">
      <c r="A1044">
        <v>1043</v>
      </c>
      <c r="B1044" s="4">
        <v>1</v>
      </c>
      <c r="D1044" s="3">
        <v>3</v>
      </c>
      <c r="E1044" s="5">
        <v>4</v>
      </c>
    </row>
    <row r="1045" spans="1:5" x14ac:dyDescent="0.25">
      <c r="A1045">
        <v>1044</v>
      </c>
      <c r="B1045" s="4">
        <v>1</v>
      </c>
      <c r="D1045" s="3">
        <v>3</v>
      </c>
      <c r="E1045" s="5">
        <v>4</v>
      </c>
    </row>
    <row r="1046" spans="1:5" x14ac:dyDescent="0.25">
      <c r="A1046">
        <v>1045</v>
      </c>
      <c r="B1046" s="4">
        <v>1</v>
      </c>
      <c r="C1046" s="2">
        <v>2</v>
      </c>
      <c r="D1046" s="3">
        <v>3</v>
      </c>
      <c r="E1046" s="5">
        <v>4</v>
      </c>
    </row>
    <row r="1047" spans="1:5" x14ac:dyDescent="0.25">
      <c r="A1047">
        <v>1046</v>
      </c>
      <c r="C1047" s="2">
        <v>2</v>
      </c>
      <c r="D1047" s="3">
        <v>3</v>
      </c>
      <c r="E1047" s="5">
        <v>4</v>
      </c>
    </row>
    <row r="1048" spans="1:5" x14ac:dyDescent="0.25">
      <c r="A1048">
        <v>1047</v>
      </c>
      <c r="C1048" s="2">
        <v>2</v>
      </c>
      <c r="D1048" s="3">
        <v>3</v>
      </c>
      <c r="E1048" s="5">
        <v>4</v>
      </c>
    </row>
    <row r="1049" spans="1:5" x14ac:dyDescent="0.25">
      <c r="A1049">
        <v>1048</v>
      </c>
      <c r="C1049" s="2">
        <v>2</v>
      </c>
      <c r="D1049" s="3">
        <v>3</v>
      </c>
      <c r="E1049" s="5">
        <v>4</v>
      </c>
    </row>
    <row r="1050" spans="1:5" x14ac:dyDescent="0.25">
      <c r="A1050">
        <v>1049</v>
      </c>
      <c r="C1050" s="2">
        <v>2</v>
      </c>
      <c r="D1050" s="3">
        <v>3</v>
      </c>
      <c r="E1050" s="5">
        <v>4</v>
      </c>
    </row>
    <row r="1051" spans="1:5" x14ac:dyDescent="0.25">
      <c r="A1051">
        <v>1050</v>
      </c>
      <c r="C1051" s="2">
        <v>2</v>
      </c>
      <c r="D1051" s="3">
        <v>3</v>
      </c>
      <c r="E1051" s="5">
        <v>4</v>
      </c>
    </row>
    <row r="1052" spans="1:5" x14ac:dyDescent="0.25">
      <c r="A1052">
        <v>1051</v>
      </c>
      <c r="C1052" s="2">
        <v>2</v>
      </c>
      <c r="D1052" s="3">
        <v>3</v>
      </c>
      <c r="E1052" s="5">
        <v>4</v>
      </c>
    </row>
    <row r="1053" spans="1:5" x14ac:dyDescent="0.25">
      <c r="A1053">
        <v>1052</v>
      </c>
      <c r="C1053" s="2">
        <v>2</v>
      </c>
      <c r="D1053" s="3">
        <v>3</v>
      </c>
      <c r="E1053" s="5">
        <v>4</v>
      </c>
    </row>
    <row r="1054" spans="1:5" x14ac:dyDescent="0.25">
      <c r="A1054">
        <v>1053</v>
      </c>
      <c r="C1054" s="2">
        <v>2</v>
      </c>
      <c r="D1054" s="3">
        <v>3</v>
      </c>
    </row>
    <row r="1055" spans="1:5" x14ac:dyDescent="0.25">
      <c r="A1055">
        <v>1054</v>
      </c>
      <c r="C1055" s="2">
        <v>2</v>
      </c>
      <c r="D1055" s="3">
        <v>3</v>
      </c>
    </row>
    <row r="1056" spans="1:5" x14ac:dyDescent="0.25">
      <c r="A1056">
        <v>1055</v>
      </c>
      <c r="C1056" s="2">
        <v>2</v>
      </c>
      <c r="D1056" s="3">
        <v>3</v>
      </c>
    </row>
    <row r="1057" spans="1:5" x14ac:dyDescent="0.25">
      <c r="A1057">
        <v>1056</v>
      </c>
      <c r="C1057" s="2">
        <v>2</v>
      </c>
      <c r="D1057" s="3">
        <v>3</v>
      </c>
    </row>
    <row r="1058" spans="1:5" x14ac:dyDescent="0.25">
      <c r="A1058">
        <v>1057</v>
      </c>
      <c r="C1058" s="2">
        <v>2</v>
      </c>
      <c r="D1058" s="3">
        <v>3</v>
      </c>
    </row>
    <row r="1059" spans="1:5" x14ac:dyDescent="0.25">
      <c r="A1059">
        <v>1058</v>
      </c>
      <c r="C1059" s="2">
        <v>2</v>
      </c>
      <c r="D1059" s="3">
        <v>3</v>
      </c>
    </row>
    <row r="1060" spans="1:5" x14ac:dyDescent="0.25">
      <c r="A1060">
        <v>1059</v>
      </c>
      <c r="C1060" s="2">
        <v>2</v>
      </c>
      <c r="D1060" s="3">
        <v>3</v>
      </c>
    </row>
    <row r="1061" spans="1:5" x14ac:dyDescent="0.25">
      <c r="A1061">
        <v>1060</v>
      </c>
      <c r="C1061" s="2">
        <v>2</v>
      </c>
    </row>
    <row r="1062" spans="1:5" x14ac:dyDescent="0.25">
      <c r="A1062">
        <v>1061</v>
      </c>
      <c r="B1062" s="4">
        <v>1</v>
      </c>
      <c r="C1062" s="2">
        <v>2</v>
      </c>
      <c r="E1062" s="5">
        <v>4</v>
      </c>
    </row>
    <row r="1063" spans="1:5" x14ac:dyDescent="0.25">
      <c r="A1063">
        <v>1062</v>
      </c>
      <c r="B1063" s="4">
        <v>1</v>
      </c>
      <c r="C1063" s="2">
        <v>2</v>
      </c>
      <c r="E1063" s="5">
        <v>4</v>
      </c>
    </row>
    <row r="1064" spans="1:5" x14ac:dyDescent="0.25">
      <c r="A1064">
        <v>1063</v>
      </c>
      <c r="B1064" s="4">
        <v>1</v>
      </c>
      <c r="C1064" s="2">
        <v>2</v>
      </c>
      <c r="E1064" s="5">
        <v>4</v>
      </c>
    </row>
    <row r="1065" spans="1:5" x14ac:dyDescent="0.25">
      <c r="A1065">
        <v>1064</v>
      </c>
      <c r="B1065" s="4">
        <v>1</v>
      </c>
      <c r="E1065" s="5">
        <v>4</v>
      </c>
    </row>
    <row r="1066" spans="1:5" x14ac:dyDescent="0.25">
      <c r="A1066">
        <v>1065</v>
      </c>
      <c r="B1066" s="4">
        <v>1</v>
      </c>
      <c r="E1066" s="5">
        <v>4</v>
      </c>
    </row>
    <row r="1067" spans="1:5" x14ac:dyDescent="0.25">
      <c r="A1067">
        <v>1066</v>
      </c>
      <c r="B1067" s="4">
        <v>1</v>
      </c>
      <c r="E1067" s="5">
        <v>4</v>
      </c>
    </row>
    <row r="1068" spans="1:5" x14ac:dyDescent="0.25">
      <c r="A1068">
        <v>1067</v>
      </c>
      <c r="B1068" s="4">
        <v>1</v>
      </c>
      <c r="E1068" s="5">
        <v>4</v>
      </c>
    </row>
    <row r="1069" spans="1:5" x14ac:dyDescent="0.25">
      <c r="A1069">
        <v>1068</v>
      </c>
      <c r="B1069" s="4">
        <v>1</v>
      </c>
      <c r="E1069" s="5">
        <v>4</v>
      </c>
    </row>
    <row r="1070" spans="1:5" x14ac:dyDescent="0.25">
      <c r="A1070">
        <v>1069</v>
      </c>
      <c r="B1070" s="4">
        <v>1</v>
      </c>
      <c r="E1070" s="5">
        <v>4</v>
      </c>
    </row>
    <row r="1071" spans="1:5" x14ac:dyDescent="0.25">
      <c r="A1071">
        <v>1070</v>
      </c>
      <c r="B1071" s="4">
        <v>1</v>
      </c>
      <c r="E1071" s="5">
        <v>4</v>
      </c>
    </row>
    <row r="1072" spans="1:5" x14ac:dyDescent="0.25">
      <c r="A1072">
        <v>1071</v>
      </c>
      <c r="B1072" s="4">
        <v>1</v>
      </c>
      <c r="E1072" s="5">
        <v>4</v>
      </c>
    </row>
    <row r="1073" spans="1:5" x14ac:dyDescent="0.25">
      <c r="A1073">
        <v>1072</v>
      </c>
      <c r="B1073" s="4">
        <v>1</v>
      </c>
      <c r="E1073" s="5">
        <v>4</v>
      </c>
    </row>
    <row r="1074" spans="1:5" x14ac:dyDescent="0.25">
      <c r="A1074">
        <v>1073</v>
      </c>
      <c r="B1074" s="4">
        <v>1</v>
      </c>
      <c r="E1074" s="5">
        <v>4</v>
      </c>
    </row>
    <row r="1075" spans="1:5" x14ac:dyDescent="0.25">
      <c r="A1075">
        <v>1074</v>
      </c>
      <c r="B1075" s="4">
        <v>1</v>
      </c>
      <c r="E1075" s="5">
        <v>4</v>
      </c>
    </row>
    <row r="1076" spans="1:5" x14ac:dyDescent="0.25">
      <c r="A1076">
        <v>1075</v>
      </c>
      <c r="B1076" s="4">
        <v>1</v>
      </c>
      <c r="C1076" s="2">
        <v>2</v>
      </c>
      <c r="E1076" s="5">
        <v>4</v>
      </c>
    </row>
    <row r="1077" spans="1:5" x14ac:dyDescent="0.25">
      <c r="A1077">
        <v>1076</v>
      </c>
      <c r="B1077" s="4">
        <v>1</v>
      </c>
      <c r="C1077" s="2">
        <v>2</v>
      </c>
      <c r="D1077" s="3">
        <v>3</v>
      </c>
      <c r="E1077" s="5">
        <v>4</v>
      </c>
    </row>
    <row r="1078" spans="1:5" x14ac:dyDescent="0.25">
      <c r="A1078">
        <v>1077</v>
      </c>
      <c r="B1078" s="4">
        <v>1</v>
      </c>
      <c r="C1078" s="2">
        <v>2</v>
      </c>
      <c r="D1078" s="3">
        <v>3</v>
      </c>
      <c r="E1078" s="5">
        <v>4</v>
      </c>
    </row>
    <row r="1079" spans="1:5" x14ac:dyDescent="0.25">
      <c r="A1079">
        <v>1078</v>
      </c>
      <c r="C1079" s="2">
        <v>2</v>
      </c>
      <c r="D1079" s="3">
        <v>3</v>
      </c>
      <c r="E1079" s="5">
        <v>4</v>
      </c>
    </row>
    <row r="1080" spans="1:5" x14ac:dyDescent="0.25">
      <c r="A1080">
        <v>1079</v>
      </c>
      <c r="C1080" s="2">
        <v>2</v>
      </c>
      <c r="D1080" s="3">
        <v>3</v>
      </c>
      <c r="E1080" s="5">
        <v>4</v>
      </c>
    </row>
    <row r="1081" spans="1:5" x14ac:dyDescent="0.25">
      <c r="A1081">
        <v>1080</v>
      </c>
      <c r="C1081" s="2">
        <v>2</v>
      </c>
      <c r="D1081" s="3">
        <v>3</v>
      </c>
    </row>
    <row r="1082" spans="1:5" x14ac:dyDescent="0.25">
      <c r="A1082">
        <v>1081</v>
      </c>
      <c r="C1082" s="2">
        <v>2</v>
      </c>
      <c r="D1082" s="3">
        <v>3</v>
      </c>
    </row>
    <row r="1083" spans="1:5" x14ac:dyDescent="0.25">
      <c r="A1083">
        <v>1082</v>
      </c>
      <c r="C1083" s="2">
        <v>2</v>
      </c>
      <c r="D1083" s="3">
        <v>3</v>
      </c>
    </row>
    <row r="1084" spans="1:5" x14ac:dyDescent="0.25">
      <c r="A1084">
        <v>1083</v>
      </c>
      <c r="C1084" s="2">
        <v>2</v>
      </c>
      <c r="D1084" s="3">
        <v>3</v>
      </c>
    </row>
    <row r="1085" spans="1:5" x14ac:dyDescent="0.25">
      <c r="A1085">
        <v>1084</v>
      </c>
      <c r="C1085" s="2">
        <v>2</v>
      </c>
      <c r="D1085" s="3">
        <v>3</v>
      </c>
    </row>
    <row r="1086" spans="1:5" x14ac:dyDescent="0.25">
      <c r="A1086">
        <v>1085</v>
      </c>
      <c r="C1086" s="2">
        <v>2</v>
      </c>
      <c r="D1086" s="3">
        <v>3</v>
      </c>
    </row>
    <row r="1087" spans="1:5" x14ac:dyDescent="0.25">
      <c r="A1087">
        <v>1086</v>
      </c>
      <c r="C1087" s="2">
        <v>2</v>
      </c>
      <c r="D1087" s="3">
        <v>3</v>
      </c>
    </row>
    <row r="1088" spans="1:5" x14ac:dyDescent="0.25">
      <c r="A1088">
        <v>1087</v>
      </c>
      <c r="C1088" s="2">
        <v>2</v>
      </c>
      <c r="D1088" s="3">
        <v>3</v>
      </c>
    </row>
    <row r="1089" spans="1:5" x14ac:dyDescent="0.25">
      <c r="A1089">
        <v>1088</v>
      </c>
      <c r="C1089" s="2">
        <v>2</v>
      </c>
      <c r="D1089" s="3">
        <v>3</v>
      </c>
    </row>
    <row r="1090" spans="1:5" x14ac:dyDescent="0.25">
      <c r="A1090">
        <v>1089</v>
      </c>
      <c r="C1090" s="2">
        <v>2</v>
      </c>
      <c r="D1090" s="3">
        <v>3</v>
      </c>
    </row>
    <row r="1091" spans="1:5" x14ac:dyDescent="0.25">
      <c r="A1091">
        <v>1090</v>
      </c>
      <c r="B1091" s="4">
        <v>1</v>
      </c>
      <c r="C1091" s="2">
        <v>2</v>
      </c>
      <c r="D1091" s="3">
        <v>3</v>
      </c>
    </row>
    <row r="1092" spans="1:5" x14ac:dyDescent="0.25">
      <c r="A1092">
        <v>1091</v>
      </c>
      <c r="B1092" s="4">
        <v>1</v>
      </c>
      <c r="E1092" s="5">
        <v>4</v>
      </c>
    </row>
    <row r="1093" spans="1:5" x14ac:dyDescent="0.25">
      <c r="A1093">
        <v>1092</v>
      </c>
      <c r="B1093" s="4">
        <v>1</v>
      </c>
      <c r="E1093" s="5">
        <v>4</v>
      </c>
    </row>
    <row r="1094" spans="1:5" x14ac:dyDescent="0.25">
      <c r="A1094">
        <v>1093</v>
      </c>
      <c r="B1094" s="4">
        <v>1</v>
      </c>
      <c r="E1094" s="5">
        <v>4</v>
      </c>
    </row>
    <row r="1095" spans="1:5" x14ac:dyDescent="0.25">
      <c r="A1095">
        <v>1094</v>
      </c>
      <c r="B1095" s="4">
        <v>1</v>
      </c>
      <c r="E1095" s="5">
        <v>4</v>
      </c>
    </row>
    <row r="1096" spans="1:5" x14ac:dyDescent="0.25">
      <c r="A1096">
        <v>1095</v>
      </c>
      <c r="B1096" s="4">
        <v>1</v>
      </c>
      <c r="E1096" s="5">
        <v>4</v>
      </c>
    </row>
    <row r="1097" spans="1:5" x14ac:dyDescent="0.25">
      <c r="A1097">
        <v>1096</v>
      </c>
      <c r="B1097" s="4">
        <v>1</v>
      </c>
      <c r="E1097" s="5">
        <v>4</v>
      </c>
    </row>
    <row r="1098" spans="1:5" x14ac:dyDescent="0.25">
      <c r="A1098">
        <v>1097</v>
      </c>
      <c r="B1098" s="4">
        <v>1</v>
      </c>
      <c r="E1098" s="5">
        <v>4</v>
      </c>
    </row>
    <row r="1099" spans="1:5" x14ac:dyDescent="0.25">
      <c r="A1099">
        <v>1098</v>
      </c>
      <c r="B1099" s="4">
        <v>1</v>
      </c>
      <c r="E1099" s="5">
        <v>4</v>
      </c>
    </row>
    <row r="1100" spans="1:5" x14ac:dyDescent="0.25">
      <c r="A1100">
        <v>1099</v>
      </c>
      <c r="B1100" s="4">
        <v>1</v>
      </c>
      <c r="E1100" s="5">
        <v>4</v>
      </c>
    </row>
    <row r="1101" spans="1:5" x14ac:dyDescent="0.25">
      <c r="A1101">
        <v>1100</v>
      </c>
      <c r="B1101" s="4">
        <v>1</v>
      </c>
      <c r="E1101" s="5">
        <v>4</v>
      </c>
    </row>
    <row r="1102" spans="1:5" x14ac:dyDescent="0.25">
      <c r="A1102">
        <v>1101</v>
      </c>
      <c r="B1102" s="4">
        <v>1</v>
      </c>
      <c r="E1102" s="5">
        <v>4</v>
      </c>
    </row>
    <row r="1103" spans="1:5" x14ac:dyDescent="0.25">
      <c r="A1103">
        <v>1102</v>
      </c>
      <c r="B1103" s="4">
        <v>1</v>
      </c>
      <c r="E1103" s="5">
        <v>4</v>
      </c>
    </row>
    <row r="1104" spans="1:5" x14ac:dyDescent="0.25">
      <c r="A1104">
        <v>1103</v>
      </c>
      <c r="B1104" s="4">
        <v>1</v>
      </c>
      <c r="C1104" s="2">
        <v>2</v>
      </c>
      <c r="E1104" s="5">
        <v>4</v>
      </c>
    </row>
    <row r="1105" spans="1:5" x14ac:dyDescent="0.25">
      <c r="A1105">
        <v>1104</v>
      </c>
      <c r="B1105" s="4">
        <v>1</v>
      </c>
      <c r="C1105" s="2">
        <v>2</v>
      </c>
      <c r="E1105" s="5">
        <v>4</v>
      </c>
    </row>
    <row r="1106" spans="1:5" x14ac:dyDescent="0.25">
      <c r="A1106">
        <v>1105</v>
      </c>
      <c r="B1106" s="4">
        <v>1</v>
      </c>
      <c r="C1106" s="2">
        <v>2</v>
      </c>
      <c r="E1106" s="5">
        <v>4</v>
      </c>
    </row>
    <row r="1107" spans="1:5" x14ac:dyDescent="0.25">
      <c r="A1107">
        <v>1106</v>
      </c>
      <c r="C1107" s="2">
        <v>2</v>
      </c>
      <c r="E1107" s="5">
        <v>4</v>
      </c>
    </row>
    <row r="1108" spans="1:5" x14ac:dyDescent="0.25">
      <c r="A1108">
        <v>1107</v>
      </c>
      <c r="C1108" s="2">
        <v>2</v>
      </c>
      <c r="E1108" s="5">
        <v>4</v>
      </c>
    </row>
    <row r="1109" spans="1:5" x14ac:dyDescent="0.25">
      <c r="A1109">
        <v>1108</v>
      </c>
      <c r="C1109" s="2">
        <v>2</v>
      </c>
      <c r="D1109" s="3">
        <v>3</v>
      </c>
    </row>
    <row r="1110" spans="1:5" x14ac:dyDescent="0.25">
      <c r="A1110">
        <v>1109</v>
      </c>
      <c r="C1110" s="2">
        <v>2</v>
      </c>
      <c r="D1110" s="3">
        <v>3</v>
      </c>
    </row>
    <row r="1111" spans="1:5" x14ac:dyDescent="0.25">
      <c r="A1111">
        <v>1110</v>
      </c>
      <c r="C1111" s="2">
        <v>2</v>
      </c>
      <c r="D1111" s="3">
        <v>3</v>
      </c>
    </row>
    <row r="1112" spans="1:5" x14ac:dyDescent="0.25">
      <c r="A1112">
        <v>1111</v>
      </c>
      <c r="C1112" s="2">
        <v>2</v>
      </c>
      <c r="D1112" s="3">
        <v>3</v>
      </c>
    </row>
    <row r="1113" spans="1:5" x14ac:dyDescent="0.25">
      <c r="A1113">
        <v>1112</v>
      </c>
      <c r="C1113" s="2">
        <v>2</v>
      </c>
      <c r="D1113" s="3">
        <v>3</v>
      </c>
    </row>
    <row r="1114" spans="1:5" x14ac:dyDescent="0.25">
      <c r="A1114">
        <v>1113</v>
      </c>
      <c r="C1114" s="2">
        <v>2</v>
      </c>
      <c r="D1114" s="3">
        <v>3</v>
      </c>
    </row>
    <row r="1115" spans="1:5" x14ac:dyDescent="0.25">
      <c r="A1115">
        <v>1114</v>
      </c>
      <c r="C1115" s="2">
        <v>2</v>
      </c>
      <c r="D1115" s="3">
        <v>3</v>
      </c>
    </row>
    <row r="1116" spans="1:5" x14ac:dyDescent="0.25">
      <c r="A1116">
        <v>1115</v>
      </c>
      <c r="C1116" s="2">
        <v>2</v>
      </c>
      <c r="D1116" s="3">
        <v>3</v>
      </c>
    </row>
    <row r="1117" spans="1:5" x14ac:dyDescent="0.25">
      <c r="A1117">
        <v>1116</v>
      </c>
      <c r="C1117" s="2">
        <v>2</v>
      </c>
      <c r="D1117" s="3">
        <v>3</v>
      </c>
    </row>
    <row r="1118" spans="1:5" x14ac:dyDescent="0.25">
      <c r="A1118">
        <v>1117</v>
      </c>
      <c r="C1118" s="2">
        <v>2</v>
      </c>
      <c r="D1118" s="3">
        <v>3</v>
      </c>
    </row>
    <row r="1119" spans="1:5" x14ac:dyDescent="0.25">
      <c r="A1119">
        <v>1118</v>
      </c>
      <c r="B1119" s="4">
        <v>1</v>
      </c>
      <c r="C1119" s="2">
        <v>2</v>
      </c>
      <c r="D1119" s="3">
        <v>3</v>
      </c>
    </row>
    <row r="1120" spans="1:5" x14ac:dyDescent="0.25">
      <c r="A1120">
        <v>1119</v>
      </c>
      <c r="B1120" s="4">
        <v>1</v>
      </c>
      <c r="D1120" s="3">
        <v>3</v>
      </c>
    </row>
    <row r="1121" spans="1:5" x14ac:dyDescent="0.25">
      <c r="A1121">
        <v>1120</v>
      </c>
      <c r="B1121" s="4">
        <v>1</v>
      </c>
      <c r="D1121" s="3">
        <v>3</v>
      </c>
    </row>
    <row r="1122" spans="1:5" x14ac:dyDescent="0.25">
      <c r="A1122">
        <v>1121</v>
      </c>
      <c r="B1122" s="4">
        <v>1</v>
      </c>
      <c r="E1122" s="5">
        <v>4</v>
      </c>
    </row>
    <row r="1123" spans="1:5" x14ac:dyDescent="0.25">
      <c r="A1123">
        <v>1122</v>
      </c>
      <c r="B1123" s="4">
        <v>1</v>
      </c>
      <c r="E1123" s="5">
        <v>4</v>
      </c>
    </row>
    <row r="1124" spans="1:5" x14ac:dyDescent="0.25">
      <c r="A1124">
        <v>1123</v>
      </c>
      <c r="B1124" s="4">
        <v>1</v>
      </c>
      <c r="E1124" s="5">
        <v>4</v>
      </c>
    </row>
    <row r="1125" spans="1:5" x14ac:dyDescent="0.25">
      <c r="A1125">
        <v>1124</v>
      </c>
      <c r="B1125" s="4">
        <v>1</v>
      </c>
      <c r="E1125" s="5">
        <v>4</v>
      </c>
    </row>
    <row r="1126" spans="1:5" x14ac:dyDescent="0.25">
      <c r="A1126">
        <v>1125</v>
      </c>
      <c r="B1126" s="4">
        <v>1</v>
      </c>
      <c r="E1126" s="5">
        <v>4</v>
      </c>
    </row>
    <row r="1127" spans="1:5" x14ac:dyDescent="0.25">
      <c r="A1127">
        <v>1126</v>
      </c>
      <c r="B1127" s="4">
        <v>1</v>
      </c>
      <c r="E1127" s="5">
        <v>4</v>
      </c>
    </row>
    <row r="1128" spans="1:5" x14ac:dyDescent="0.25">
      <c r="A1128">
        <v>1127</v>
      </c>
      <c r="B1128" s="4">
        <v>1</v>
      </c>
      <c r="E1128" s="5">
        <v>4</v>
      </c>
    </row>
    <row r="1129" spans="1:5" x14ac:dyDescent="0.25">
      <c r="A1129">
        <v>1128</v>
      </c>
      <c r="B1129" s="4">
        <v>1</v>
      </c>
      <c r="E1129" s="5">
        <v>4</v>
      </c>
    </row>
    <row r="1130" spans="1:5" x14ac:dyDescent="0.25">
      <c r="A1130">
        <v>1129</v>
      </c>
      <c r="B1130" s="4">
        <v>1</v>
      </c>
      <c r="E1130" s="5">
        <v>4</v>
      </c>
    </row>
    <row r="1131" spans="1:5" x14ac:dyDescent="0.25">
      <c r="A1131">
        <v>1130</v>
      </c>
      <c r="B1131" s="4">
        <v>1</v>
      </c>
      <c r="E1131" s="5">
        <v>4</v>
      </c>
    </row>
    <row r="1132" spans="1:5" x14ac:dyDescent="0.25">
      <c r="A1132">
        <v>1131</v>
      </c>
      <c r="B1132" s="4">
        <v>1</v>
      </c>
      <c r="E1132" s="5">
        <v>4</v>
      </c>
    </row>
    <row r="1133" spans="1:5" x14ac:dyDescent="0.25">
      <c r="A1133">
        <v>1132</v>
      </c>
      <c r="B1133" s="4">
        <v>1</v>
      </c>
      <c r="C1133" s="2">
        <v>2</v>
      </c>
      <c r="E1133" s="5">
        <v>4</v>
      </c>
    </row>
    <row r="1134" spans="1:5" x14ac:dyDescent="0.25">
      <c r="A1134">
        <v>1133</v>
      </c>
      <c r="B1134" s="4">
        <v>1</v>
      </c>
      <c r="C1134" s="2">
        <v>2</v>
      </c>
      <c r="E1134" s="5">
        <v>4</v>
      </c>
    </row>
    <row r="1135" spans="1:5" x14ac:dyDescent="0.25">
      <c r="A1135">
        <v>1134</v>
      </c>
      <c r="B1135" s="4">
        <v>1</v>
      </c>
      <c r="C1135" s="2">
        <v>2</v>
      </c>
      <c r="E1135" s="5">
        <v>4</v>
      </c>
    </row>
    <row r="1136" spans="1:5" x14ac:dyDescent="0.25">
      <c r="A1136">
        <v>1135</v>
      </c>
      <c r="C1136" s="2">
        <v>2</v>
      </c>
      <c r="E1136" s="5">
        <v>4</v>
      </c>
    </row>
    <row r="1137" spans="1:5" x14ac:dyDescent="0.25">
      <c r="A1137">
        <v>1136</v>
      </c>
      <c r="C1137" s="2">
        <v>2</v>
      </c>
      <c r="E1137" s="5">
        <v>4</v>
      </c>
    </row>
    <row r="1138" spans="1:5" x14ac:dyDescent="0.25">
      <c r="A1138">
        <v>1137</v>
      </c>
      <c r="C1138" s="2">
        <v>2</v>
      </c>
      <c r="D1138" s="3">
        <v>3</v>
      </c>
      <c r="E1138" s="5">
        <v>4</v>
      </c>
    </row>
    <row r="1139" spans="1:5" x14ac:dyDescent="0.25">
      <c r="A1139">
        <v>1138</v>
      </c>
      <c r="C1139" s="2">
        <v>2</v>
      </c>
      <c r="D1139" s="3">
        <v>3</v>
      </c>
      <c r="E1139" s="5">
        <v>4</v>
      </c>
    </row>
    <row r="1140" spans="1:5" x14ac:dyDescent="0.25">
      <c r="A1140">
        <v>1139</v>
      </c>
      <c r="C1140" s="2">
        <v>2</v>
      </c>
      <c r="D1140" s="3">
        <v>3</v>
      </c>
      <c r="E1140" s="5">
        <v>4</v>
      </c>
    </row>
    <row r="1141" spans="1:5" x14ac:dyDescent="0.25">
      <c r="A1141">
        <v>1140</v>
      </c>
      <c r="C1141" s="2">
        <v>2</v>
      </c>
      <c r="D1141" s="3">
        <v>3</v>
      </c>
      <c r="E1141" s="5">
        <v>4</v>
      </c>
    </row>
    <row r="1142" spans="1:5" x14ac:dyDescent="0.25">
      <c r="A1142">
        <v>1141</v>
      </c>
      <c r="C1142" s="2">
        <v>2</v>
      </c>
      <c r="D1142" s="3">
        <v>3</v>
      </c>
    </row>
    <row r="1143" spans="1:5" x14ac:dyDescent="0.25">
      <c r="A1143">
        <v>1142</v>
      </c>
      <c r="C1143" s="2">
        <v>2</v>
      </c>
      <c r="D1143" s="3">
        <v>3</v>
      </c>
    </row>
    <row r="1144" spans="1:5" x14ac:dyDescent="0.25">
      <c r="A1144">
        <v>1143</v>
      </c>
      <c r="C1144" s="2">
        <v>2</v>
      </c>
      <c r="D1144" s="3">
        <v>3</v>
      </c>
    </row>
    <row r="1145" spans="1:5" x14ac:dyDescent="0.25">
      <c r="A1145">
        <v>1144</v>
      </c>
      <c r="C1145" s="2">
        <v>2</v>
      </c>
      <c r="D1145" s="3">
        <v>3</v>
      </c>
    </row>
    <row r="1146" spans="1:5" x14ac:dyDescent="0.25">
      <c r="A1146">
        <v>1145</v>
      </c>
      <c r="C1146" s="2">
        <v>2</v>
      </c>
      <c r="D1146" s="3">
        <v>3</v>
      </c>
    </row>
    <row r="1147" spans="1:5" x14ac:dyDescent="0.25">
      <c r="A1147">
        <v>1146</v>
      </c>
      <c r="C1147" s="2">
        <v>2</v>
      </c>
      <c r="D1147" s="3">
        <v>3</v>
      </c>
    </row>
    <row r="1148" spans="1:5" x14ac:dyDescent="0.25">
      <c r="A1148">
        <v>1147</v>
      </c>
      <c r="B1148" s="4">
        <v>1</v>
      </c>
      <c r="C1148" s="2">
        <v>2</v>
      </c>
      <c r="D1148" s="3">
        <v>3</v>
      </c>
    </row>
    <row r="1149" spans="1:5" x14ac:dyDescent="0.25">
      <c r="A1149">
        <v>1148</v>
      </c>
      <c r="B1149" s="4">
        <v>1</v>
      </c>
      <c r="C1149" s="2">
        <v>2</v>
      </c>
      <c r="D1149" s="3">
        <v>3</v>
      </c>
    </row>
    <row r="1150" spans="1:5" x14ac:dyDescent="0.25">
      <c r="A1150">
        <v>1149</v>
      </c>
      <c r="B1150" s="4">
        <v>1</v>
      </c>
      <c r="C1150" s="2">
        <v>2</v>
      </c>
      <c r="D1150" s="3">
        <v>3</v>
      </c>
    </row>
    <row r="1151" spans="1:5" x14ac:dyDescent="0.25">
      <c r="A1151">
        <v>1150</v>
      </c>
      <c r="B1151" s="4">
        <v>1</v>
      </c>
      <c r="C1151" s="2">
        <v>2</v>
      </c>
      <c r="D1151" s="3">
        <v>3</v>
      </c>
    </row>
    <row r="1152" spans="1:5" x14ac:dyDescent="0.25">
      <c r="A1152">
        <v>1151</v>
      </c>
      <c r="B1152" s="4">
        <v>1</v>
      </c>
      <c r="D1152" s="3">
        <v>3</v>
      </c>
    </row>
    <row r="1153" spans="1:6" x14ac:dyDescent="0.25">
      <c r="A1153">
        <v>1152</v>
      </c>
      <c r="B1153" s="4">
        <v>1</v>
      </c>
      <c r="D1153" s="3">
        <v>3</v>
      </c>
      <c r="F1153" t="s">
        <v>22</v>
      </c>
    </row>
    <row r="1154" spans="1:6" x14ac:dyDescent="0.25">
      <c r="A1154">
        <v>1153</v>
      </c>
    </row>
    <row r="1155" spans="1:6" x14ac:dyDescent="0.25">
      <c r="A1155">
        <v>1154</v>
      </c>
      <c r="F1155" t="s">
        <v>22</v>
      </c>
    </row>
    <row r="1156" spans="1:6" x14ac:dyDescent="0.25">
      <c r="A1156">
        <v>1155</v>
      </c>
      <c r="C1156" s="2">
        <v>2</v>
      </c>
    </row>
    <row r="1157" spans="1:6" x14ac:dyDescent="0.25">
      <c r="A1157">
        <v>1156</v>
      </c>
      <c r="C1157" s="2">
        <v>2</v>
      </c>
      <c r="E1157" s="5">
        <v>4</v>
      </c>
    </row>
    <row r="1158" spans="1:6" x14ac:dyDescent="0.25">
      <c r="A1158">
        <v>1157</v>
      </c>
      <c r="C1158" s="2">
        <v>2</v>
      </c>
      <c r="E1158" s="5">
        <v>4</v>
      </c>
    </row>
    <row r="1159" spans="1:6" x14ac:dyDescent="0.25">
      <c r="A1159">
        <v>1158</v>
      </c>
      <c r="C1159" s="2">
        <v>2</v>
      </c>
      <c r="E1159" s="5">
        <v>4</v>
      </c>
    </row>
    <row r="1160" spans="1:6" x14ac:dyDescent="0.25">
      <c r="A1160">
        <v>1159</v>
      </c>
      <c r="C1160" s="2">
        <v>2</v>
      </c>
      <c r="E1160" s="5">
        <v>4</v>
      </c>
    </row>
    <row r="1161" spans="1:6" x14ac:dyDescent="0.25">
      <c r="A1161">
        <v>1160</v>
      </c>
      <c r="C1161" s="2">
        <v>2</v>
      </c>
      <c r="E1161" s="5">
        <v>4</v>
      </c>
    </row>
    <row r="1162" spans="1:6" x14ac:dyDescent="0.25">
      <c r="A1162">
        <v>1161</v>
      </c>
      <c r="C1162" s="2">
        <v>2</v>
      </c>
      <c r="E1162" s="5">
        <v>4</v>
      </c>
    </row>
    <row r="1163" spans="1:6" x14ac:dyDescent="0.25">
      <c r="A1163">
        <v>1162</v>
      </c>
      <c r="C1163" s="2">
        <v>2</v>
      </c>
      <c r="E1163" s="5">
        <v>4</v>
      </c>
    </row>
    <row r="1164" spans="1:6" x14ac:dyDescent="0.25">
      <c r="A1164">
        <v>1163</v>
      </c>
      <c r="C1164" s="2">
        <v>2</v>
      </c>
      <c r="E1164" s="5">
        <v>4</v>
      </c>
    </row>
    <row r="1165" spans="1:6" x14ac:dyDescent="0.25">
      <c r="A1165">
        <v>1164</v>
      </c>
      <c r="C1165" s="2">
        <v>2</v>
      </c>
      <c r="E1165" s="5">
        <v>4</v>
      </c>
    </row>
    <row r="1166" spans="1:6" x14ac:dyDescent="0.25">
      <c r="A1166">
        <v>1165</v>
      </c>
      <c r="C1166" s="2">
        <v>2</v>
      </c>
      <c r="E1166" s="5">
        <v>4</v>
      </c>
    </row>
    <row r="1167" spans="1:6" x14ac:dyDescent="0.25">
      <c r="A1167">
        <v>1166</v>
      </c>
      <c r="C1167" s="2">
        <v>2</v>
      </c>
      <c r="E1167" s="5">
        <v>4</v>
      </c>
    </row>
    <row r="1168" spans="1:6" x14ac:dyDescent="0.25">
      <c r="A1168">
        <v>1167</v>
      </c>
      <c r="C1168" s="2">
        <v>2</v>
      </c>
      <c r="E1168" s="5">
        <v>4</v>
      </c>
    </row>
    <row r="1169" spans="1:5" x14ac:dyDescent="0.25">
      <c r="A1169">
        <v>1168</v>
      </c>
      <c r="C1169" s="2">
        <v>2</v>
      </c>
      <c r="E1169" s="5">
        <v>4</v>
      </c>
    </row>
    <row r="1170" spans="1:5" x14ac:dyDescent="0.25">
      <c r="A1170">
        <v>1169</v>
      </c>
      <c r="C1170" s="2">
        <v>2</v>
      </c>
      <c r="E1170" s="5">
        <v>4</v>
      </c>
    </row>
    <row r="1171" spans="1:5" x14ac:dyDescent="0.25">
      <c r="A1171">
        <v>1170</v>
      </c>
      <c r="B1171" s="4">
        <v>1</v>
      </c>
      <c r="C1171" s="2">
        <v>2</v>
      </c>
      <c r="E1171" s="5">
        <v>4</v>
      </c>
    </row>
    <row r="1172" spans="1:5" x14ac:dyDescent="0.25">
      <c r="A1172">
        <v>1171</v>
      </c>
      <c r="B1172" s="4">
        <v>1</v>
      </c>
      <c r="D1172" s="3">
        <v>3</v>
      </c>
      <c r="E1172" s="5">
        <v>4</v>
      </c>
    </row>
    <row r="1173" spans="1:5" x14ac:dyDescent="0.25">
      <c r="A1173">
        <v>1172</v>
      </c>
      <c r="B1173" s="4">
        <v>1</v>
      </c>
      <c r="D1173" s="3">
        <v>3</v>
      </c>
      <c r="E1173" s="5">
        <v>4</v>
      </c>
    </row>
    <row r="1174" spans="1:5" x14ac:dyDescent="0.25">
      <c r="A1174">
        <v>1173</v>
      </c>
      <c r="B1174" s="4">
        <v>1</v>
      </c>
      <c r="D1174" s="3">
        <v>3</v>
      </c>
    </row>
    <row r="1175" spans="1:5" x14ac:dyDescent="0.25">
      <c r="A1175">
        <v>1174</v>
      </c>
      <c r="B1175" s="4">
        <v>1</v>
      </c>
      <c r="D1175" s="3">
        <v>3</v>
      </c>
    </row>
    <row r="1176" spans="1:5" x14ac:dyDescent="0.25">
      <c r="A1176">
        <v>1175</v>
      </c>
      <c r="B1176" s="4">
        <v>1</v>
      </c>
      <c r="D1176" s="3">
        <v>3</v>
      </c>
    </row>
    <row r="1177" spans="1:5" x14ac:dyDescent="0.25">
      <c r="A1177">
        <v>1176</v>
      </c>
      <c r="B1177" s="4">
        <v>1</v>
      </c>
      <c r="D1177" s="3">
        <v>3</v>
      </c>
    </row>
    <row r="1178" spans="1:5" x14ac:dyDescent="0.25">
      <c r="A1178">
        <v>1177</v>
      </c>
      <c r="B1178" s="4">
        <v>1</v>
      </c>
      <c r="D1178" s="3">
        <v>3</v>
      </c>
    </row>
    <row r="1179" spans="1:5" x14ac:dyDescent="0.25">
      <c r="A1179">
        <v>1178</v>
      </c>
      <c r="B1179" s="4">
        <v>1</v>
      </c>
      <c r="D1179" s="3">
        <v>3</v>
      </c>
    </row>
    <row r="1180" spans="1:5" x14ac:dyDescent="0.25">
      <c r="A1180">
        <v>1179</v>
      </c>
      <c r="B1180" s="4">
        <v>1</v>
      </c>
      <c r="D1180" s="3">
        <v>3</v>
      </c>
    </row>
    <row r="1181" spans="1:5" x14ac:dyDescent="0.25">
      <c r="A1181">
        <v>1180</v>
      </c>
      <c r="B1181" s="4">
        <v>1</v>
      </c>
      <c r="D1181" s="3">
        <v>3</v>
      </c>
    </row>
    <row r="1182" spans="1:5" x14ac:dyDescent="0.25">
      <c r="A1182">
        <v>1181</v>
      </c>
      <c r="B1182" s="4">
        <v>1</v>
      </c>
      <c r="D1182" s="3">
        <v>3</v>
      </c>
    </row>
    <row r="1183" spans="1:5" x14ac:dyDescent="0.25">
      <c r="A1183">
        <v>1182</v>
      </c>
      <c r="B1183" s="4">
        <v>1</v>
      </c>
      <c r="D1183" s="3">
        <v>3</v>
      </c>
    </row>
    <row r="1184" spans="1:5" x14ac:dyDescent="0.25">
      <c r="A1184">
        <v>1183</v>
      </c>
      <c r="B1184" s="4">
        <v>1</v>
      </c>
      <c r="C1184" s="2">
        <v>2</v>
      </c>
      <c r="D1184" s="3">
        <v>3</v>
      </c>
    </row>
    <row r="1185" spans="1:5" x14ac:dyDescent="0.25">
      <c r="A1185">
        <v>1184</v>
      </c>
      <c r="B1185" s="4">
        <v>1</v>
      </c>
      <c r="C1185" s="2">
        <v>2</v>
      </c>
      <c r="D1185" s="3">
        <v>3</v>
      </c>
    </row>
    <row r="1186" spans="1:5" x14ac:dyDescent="0.25">
      <c r="A1186">
        <v>1185</v>
      </c>
      <c r="C1186" s="2">
        <v>2</v>
      </c>
    </row>
    <row r="1187" spans="1:5" x14ac:dyDescent="0.25">
      <c r="A1187">
        <v>1186</v>
      </c>
      <c r="C1187" s="2">
        <v>2</v>
      </c>
      <c r="E1187" s="5">
        <v>4</v>
      </c>
    </row>
    <row r="1188" spans="1:5" x14ac:dyDescent="0.25">
      <c r="A1188">
        <v>1187</v>
      </c>
      <c r="C1188" s="2">
        <v>2</v>
      </c>
      <c r="E1188" s="5">
        <v>4</v>
      </c>
    </row>
    <row r="1189" spans="1:5" x14ac:dyDescent="0.25">
      <c r="A1189">
        <v>1188</v>
      </c>
      <c r="C1189" s="2">
        <v>2</v>
      </c>
      <c r="E1189" s="5">
        <v>4</v>
      </c>
    </row>
    <row r="1190" spans="1:5" x14ac:dyDescent="0.25">
      <c r="A1190">
        <v>1189</v>
      </c>
      <c r="C1190" s="2">
        <v>2</v>
      </c>
      <c r="E1190" s="5">
        <v>4</v>
      </c>
    </row>
    <row r="1191" spans="1:5" x14ac:dyDescent="0.25">
      <c r="A1191">
        <v>1190</v>
      </c>
      <c r="C1191" s="2">
        <v>2</v>
      </c>
      <c r="E1191" s="5">
        <v>4</v>
      </c>
    </row>
    <row r="1192" spans="1:5" x14ac:dyDescent="0.25">
      <c r="A1192">
        <v>1191</v>
      </c>
      <c r="C1192" s="2">
        <v>2</v>
      </c>
      <c r="E1192" s="5">
        <v>4</v>
      </c>
    </row>
    <row r="1193" spans="1:5" x14ac:dyDescent="0.25">
      <c r="A1193">
        <v>1192</v>
      </c>
      <c r="C1193" s="2">
        <v>2</v>
      </c>
      <c r="E1193" s="5">
        <v>4</v>
      </c>
    </row>
    <row r="1194" spans="1:5" x14ac:dyDescent="0.25">
      <c r="A1194">
        <v>1193</v>
      </c>
      <c r="C1194" s="2">
        <v>2</v>
      </c>
      <c r="E1194" s="5">
        <v>4</v>
      </c>
    </row>
    <row r="1195" spans="1:5" x14ac:dyDescent="0.25">
      <c r="A1195">
        <v>1194</v>
      </c>
      <c r="C1195" s="2">
        <v>2</v>
      </c>
      <c r="E1195" s="5">
        <v>4</v>
      </c>
    </row>
    <row r="1196" spans="1:5" x14ac:dyDescent="0.25">
      <c r="A1196">
        <v>1195</v>
      </c>
      <c r="C1196" s="2">
        <v>2</v>
      </c>
      <c r="E1196" s="5">
        <v>4</v>
      </c>
    </row>
    <row r="1197" spans="1:5" x14ac:dyDescent="0.25">
      <c r="A1197">
        <v>1196</v>
      </c>
      <c r="E1197" s="5">
        <v>4</v>
      </c>
    </row>
    <row r="1198" spans="1:5" x14ac:dyDescent="0.25">
      <c r="A1198">
        <v>1197</v>
      </c>
      <c r="B1198" s="4">
        <v>1</v>
      </c>
      <c r="E1198" s="5">
        <v>4</v>
      </c>
    </row>
    <row r="1199" spans="1:5" x14ac:dyDescent="0.25">
      <c r="A1199">
        <v>1198</v>
      </c>
      <c r="B1199" s="4">
        <v>1</v>
      </c>
      <c r="E1199" s="5">
        <v>4</v>
      </c>
    </row>
    <row r="1200" spans="1:5" x14ac:dyDescent="0.25">
      <c r="A1200">
        <v>1199</v>
      </c>
      <c r="B1200" s="4">
        <v>1</v>
      </c>
      <c r="E1200" s="5">
        <v>4</v>
      </c>
    </row>
    <row r="1201" spans="1:5" x14ac:dyDescent="0.25">
      <c r="A1201">
        <v>1200</v>
      </c>
      <c r="B1201" s="4">
        <v>1</v>
      </c>
      <c r="E1201" s="5">
        <v>4</v>
      </c>
    </row>
    <row r="1202" spans="1:5" x14ac:dyDescent="0.25">
      <c r="A1202">
        <v>1201</v>
      </c>
      <c r="B1202" s="4">
        <v>1</v>
      </c>
      <c r="D1202" s="3">
        <v>3</v>
      </c>
    </row>
    <row r="1203" spans="1:5" x14ac:dyDescent="0.25">
      <c r="A1203">
        <v>1202</v>
      </c>
      <c r="B1203" s="4">
        <v>1</v>
      </c>
      <c r="D1203" s="3">
        <v>3</v>
      </c>
    </row>
    <row r="1204" spans="1:5" x14ac:dyDescent="0.25">
      <c r="A1204">
        <v>1203</v>
      </c>
      <c r="B1204" s="4">
        <v>1</v>
      </c>
      <c r="D1204" s="3">
        <v>3</v>
      </c>
    </row>
    <row r="1205" spans="1:5" x14ac:dyDescent="0.25">
      <c r="A1205">
        <v>1204</v>
      </c>
      <c r="B1205" s="4">
        <v>1</v>
      </c>
      <c r="D1205" s="3">
        <v>3</v>
      </c>
    </row>
    <row r="1206" spans="1:5" x14ac:dyDescent="0.25">
      <c r="A1206">
        <v>1205</v>
      </c>
      <c r="B1206" s="4">
        <v>1</v>
      </c>
      <c r="D1206" s="3">
        <v>3</v>
      </c>
    </row>
    <row r="1207" spans="1:5" x14ac:dyDescent="0.25">
      <c r="A1207">
        <v>1206</v>
      </c>
      <c r="B1207" s="4">
        <v>1</v>
      </c>
      <c r="D1207" s="3">
        <v>3</v>
      </c>
    </row>
    <row r="1208" spans="1:5" x14ac:dyDescent="0.25">
      <c r="A1208">
        <v>1207</v>
      </c>
      <c r="B1208" s="4">
        <v>1</v>
      </c>
      <c r="C1208" s="2">
        <v>2</v>
      </c>
      <c r="D1208" s="3">
        <v>3</v>
      </c>
    </row>
    <row r="1209" spans="1:5" x14ac:dyDescent="0.25">
      <c r="A1209">
        <v>1208</v>
      </c>
      <c r="B1209" s="4">
        <v>1</v>
      </c>
      <c r="C1209" s="2">
        <v>2</v>
      </c>
      <c r="D1209" s="3">
        <v>3</v>
      </c>
    </row>
    <row r="1210" spans="1:5" x14ac:dyDescent="0.25">
      <c r="A1210">
        <v>1209</v>
      </c>
      <c r="C1210" s="2">
        <v>2</v>
      </c>
      <c r="D1210" s="3">
        <v>3</v>
      </c>
    </row>
    <row r="1211" spans="1:5" x14ac:dyDescent="0.25">
      <c r="A1211">
        <v>1210</v>
      </c>
      <c r="C1211" s="2">
        <v>2</v>
      </c>
      <c r="D1211" s="3">
        <v>3</v>
      </c>
    </row>
    <row r="1212" spans="1:5" x14ac:dyDescent="0.25">
      <c r="A1212">
        <v>1211</v>
      </c>
      <c r="C1212" s="2">
        <v>2</v>
      </c>
      <c r="D1212" s="3">
        <v>3</v>
      </c>
    </row>
    <row r="1213" spans="1:5" x14ac:dyDescent="0.25">
      <c r="A1213">
        <v>1212</v>
      </c>
      <c r="C1213" s="2">
        <v>2</v>
      </c>
      <c r="D1213" s="3">
        <v>3</v>
      </c>
    </row>
    <row r="1214" spans="1:5" x14ac:dyDescent="0.25">
      <c r="A1214">
        <v>1213</v>
      </c>
      <c r="C1214" s="2">
        <v>2</v>
      </c>
      <c r="D1214" s="3">
        <v>3</v>
      </c>
    </row>
    <row r="1215" spans="1:5" x14ac:dyDescent="0.25">
      <c r="A1215">
        <v>1214</v>
      </c>
      <c r="C1215" s="2">
        <v>2</v>
      </c>
    </row>
    <row r="1216" spans="1:5" x14ac:dyDescent="0.25">
      <c r="A1216">
        <v>1215</v>
      </c>
      <c r="C1216" s="2">
        <v>2</v>
      </c>
      <c r="E1216" s="5">
        <v>4</v>
      </c>
    </row>
    <row r="1217" spans="1:5" x14ac:dyDescent="0.25">
      <c r="A1217">
        <v>1216</v>
      </c>
      <c r="C1217" s="2">
        <v>2</v>
      </c>
      <c r="E1217" s="5">
        <v>4</v>
      </c>
    </row>
    <row r="1218" spans="1:5" x14ac:dyDescent="0.25">
      <c r="A1218">
        <v>1217</v>
      </c>
      <c r="C1218" s="2">
        <v>2</v>
      </c>
      <c r="E1218" s="5">
        <v>4</v>
      </c>
    </row>
    <row r="1219" spans="1:5" x14ac:dyDescent="0.25">
      <c r="A1219">
        <v>1218</v>
      </c>
      <c r="C1219" s="2">
        <v>2</v>
      </c>
      <c r="E1219" s="5">
        <v>4</v>
      </c>
    </row>
    <row r="1220" spans="1:5" x14ac:dyDescent="0.25">
      <c r="A1220">
        <v>1219</v>
      </c>
      <c r="B1220" s="4">
        <v>1</v>
      </c>
      <c r="C1220" s="2">
        <v>2</v>
      </c>
      <c r="E1220" s="5">
        <v>4</v>
      </c>
    </row>
    <row r="1221" spans="1:5" x14ac:dyDescent="0.25">
      <c r="A1221">
        <v>1220</v>
      </c>
      <c r="B1221" s="4">
        <v>1</v>
      </c>
      <c r="C1221" s="2">
        <v>2</v>
      </c>
      <c r="E1221" s="5">
        <v>4</v>
      </c>
    </row>
    <row r="1222" spans="1:5" x14ac:dyDescent="0.25">
      <c r="A1222">
        <v>1221</v>
      </c>
      <c r="B1222" s="4">
        <v>1</v>
      </c>
      <c r="E1222" s="5">
        <v>4</v>
      </c>
    </row>
    <row r="1223" spans="1:5" x14ac:dyDescent="0.25">
      <c r="A1223">
        <v>1222</v>
      </c>
      <c r="B1223" s="4">
        <v>1</v>
      </c>
      <c r="E1223" s="5">
        <v>4</v>
      </c>
    </row>
    <row r="1224" spans="1:5" x14ac:dyDescent="0.25">
      <c r="A1224">
        <v>1223</v>
      </c>
      <c r="B1224" s="4">
        <v>1</v>
      </c>
      <c r="E1224" s="5">
        <v>4</v>
      </c>
    </row>
    <row r="1225" spans="1:5" x14ac:dyDescent="0.25">
      <c r="A1225">
        <v>1224</v>
      </c>
      <c r="B1225" s="4">
        <v>1</v>
      </c>
      <c r="E1225" s="5">
        <v>4</v>
      </c>
    </row>
    <row r="1226" spans="1:5" x14ac:dyDescent="0.25">
      <c r="A1226">
        <v>1225</v>
      </c>
      <c r="B1226" s="4">
        <v>1</v>
      </c>
      <c r="E1226" s="5">
        <v>4</v>
      </c>
    </row>
    <row r="1227" spans="1:5" x14ac:dyDescent="0.25">
      <c r="A1227">
        <v>1226</v>
      </c>
      <c r="B1227" s="4">
        <v>1</v>
      </c>
      <c r="E1227" s="5">
        <v>4</v>
      </c>
    </row>
    <row r="1228" spans="1:5" x14ac:dyDescent="0.25">
      <c r="A1228">
        <v>1227</v>
      </c>
      <c r="B1228" s="4">
        <v>1</v>
      </c>
      <c r="E1228" s="5">
        <v>4</v>
      </c>
    </row>
    <row r="1229" spans="1:5" x14ac:dyDescent="0.25">
      <c r="A1229">
        <v>1228</v>
      </c>
      <c r="B1229" s="4">
        <v>1</v>
      </c>
      <c r="E1229" s="5">
        <v>4</v>
      </c>
    </row>
    <row r="1230" spans="1:5" x14ac:dyDescent="0.25">
      <c r="A1230">
        <v>1229</v>
      </c>
      <c r="B1230" s="4">
        <v>1</v>
      </c>
      <c r="E1230" s="5">
        <v>4</v>
      </c>
    </row>
    <row r="1231" spans="1:5" x14ac:dyDescent="0.25">
      <c r="A1231">
        <v>1230</v>
      </c>
      <c r="B1231" s="4">
        <v>1</v>
      </c>
      <c r="D1231" s="3">
        <v>3</v>
      </c>
      <c r="E1231" s="5">
        <v>4</v>
      </c>
    </row>
    <row r="1232" spans="1:5" x14ac:dyDescent="0.25">
      <c r="A1232">
        <v>1231</v>
      </c>
      <c r="B1232" s="4">
        <v>1</v>
      </c>
      <c r="C1232" s="2">
        <v>2</v>
      </c>
      <c r="D1232" s="3">
        <v>3</v>
      </c>
    </row>
    <row r="1233" spans="1:5" x14ac:dyDescent="0.25">
      <c r="A1233">
        <v>1232</v>
      </c>
      <c r="B1233" s="4">
        <v>1</v>
      </c>
      <c r="C1233" s="2">
        <v>2</v>
      </c>
      <c r="D1233" s="3">
        <v>3</v>
      </c>
    </row>
    <row r="1234" spans="1:5" x14ac:dyDescent="0.25">
      <c r="A1234">
        <v>1233</v>
      </c>
      <c r="B1234" s="4">
        <v>1</v>
      </c>
      <c r="C1234" s="2">
        <v>2</v>
      </c>
      <c r="D1234" s="3">
        <v>3</v>
      </c>
    </row>
    <row r="1235" spans="1:5" x14ac:dyDescent="0.25">
      <c r="A1235">
        <v>1234</v>
      </c>
      <c r="C1235" s="2">
        <v>2</v>
      </c>
      <c r="D1235" s="3">
        <v>3</v>
      </c>
    </row>
    <row r="1236" spans="1:5" x14ac:dyDescent="0.25">
      <c r="A1236">
        <v>1235</v>
      </c>
      <c r="C1236" s="2">
        <v>2</v>
      </c>
      <c r="D1236" s="3">
        <v>3</v>
      </c>
    </row>
    <row r="1237" spans="1:5" x14ac:dyDescent="0.25">
      <c r="A1237">
        <v>1236</v>
      </c>
      <c r="C1237" s="2">
        <v>2</v>
      </c>
      <c r="D1237" s="3">
        <v>3</v>
      </c>
    </row>
    <row r="1238" spans="1:5" x14ac:dyDescent="0.25">
      <c r="A1238">
        <v>1237</v>
      </c>
      <c r="C1238" s="2">
        <v>2</v>
      </c>
      <c r="D1238" s="3">
        <v>3</v>
      </c>
    </row>
    <row r="1239" spans="1:5" x14ac:dyDescent="0.25">
      <c r="A1239">
        <v>1238</v>
      </c>
      <c r="C1239" s="2">
        <v>2</v>
      </c>
      <c r="D1239" s="3">
        <v>3</v>
      </c>
    </row>
    <row r="1240" spans="1:5" x14ac:dyDescent="0.25">
      <c r="A1240">
        <v>1239</v>
      </c>
      <c r="C1240" s="2">
        <v>2</v>
      </c>
      <c r="D1240" s="3">
        <v>3</v>
      </c>
    </row>
    <row r="1241" spans="1:5" x14ac:dyDescent="0.25">
      <c r="A1241">
        <v>1240</v>
      </c>
      <c r="C1241" s="2">
        <v>2</v>
      </c>
      <c r="D1241" s="3">
        <v>3</v>
      </c>
    </row>
    <row r="1242" spans="1:5" x14ac:dyDescent="0.25">
      <c r="A1242">
        <v>1241</v>
      </c>
      <c r="C1242" s="2">
        <v>2</v>
      </c>
      <c r="D1242" s="3">
        <v>3</v>
      </c>
    </row>
    <row r="1243" spans="1:5" x14ac:dyDescent="0.25">
      <c r="A1243">
        <v>1242</v>
      </c>
      <c r="C1243" s="2">
        <v>2</v>
      </c>
      <c r="D1243" s="3">
        <v>3</v>
      </c>
    </row>
    <row r="1244" spans="1:5" x14ac:dyDescent="0.25">
      <c r="A1244">
        <v>1243</v>
      </c>
      <c r="C1244" s="2">
        <v>2</v>
      </c>
      <c r="D1244" s="3">
        <v>3</v>
      </c>
    </row>
    <row r="1245" spans="1:5" x14ac:dyDescent="0.25">
      <c r="A1245">
        <v>1244</v>
      </c>
      <c r="B1245" s="4">
        <v>1</v>
      </c>
      <c r="C1245" s="2">
        <v>2</v>
      </c>
    </row>
    <row r="1246" spans="1:5" x14ac:dyDescent="0.25">
      <c r="A1246">
        <v>1245</v>
      </c>
      <c r="B1246" s="4">
        <v>1</v>
      </c>
      <c r="C1246" s="2">
        <v>2</v>
      </c>
    </row>
    <row r="1247" spans="1:5" x14ac:dyDescent="0.25">
      <c r="A1247">
        <v>1246</v>
      </c>
      <c r="B1247" s="4">
        <v>1</v>
      </c>
      <c r="C1247" s="2">
        <v>2</v>
      </c>
      <c r="E1247" s="5">
        <v>4</v>
      </c>
    </row>
    <row r="1248" spans="1:5" x14ac:dyDescent="0.25">
      <c r="A1248">
        <v>1247</v>
      </c>
      <c r="B1248" s="4">
        <v>1</v>
      </c>
      <c r="E1248" s="5">
        <v>4</v>
      </c>
    </row>
    <row r="1249" spans="1:5" x14ac:dyDescent="0.25">
      <c r="A1249">
        <v>1248</v>
      </c>
      <c r="B1249" s="4">
        <v>1</v>
      </c>
      <c r="E1249" s="5">
        <v>4</v>
      </c>
    </row>
    <row r="1250" spans="1:5" x14ac:dyDescent="0.25">
      <c r="A1250">
        <v>1249</v>
      </c>
      <c r="B1250" s="4">
        <v>1</v>
      </c>
      <c r="E1250" s="5">
        <v>4</v>
      </c>
    </row>
    <row r="1251" spans="1:5" x14ac:dyDescent="0.25">
      <c r="A1251">
        <v>1250</v>
      </c>
      <c r="B1251" s="4">
        <v>1</v>
      </c>
      <c r="E1251" s="5">
        <v>4</v>
      </c>
    </row>
    <row r="1252" spans="1:5" x14ac:dyDescent="0.25">
      <c r="A1252">
        <v>1251</v>
      </c>
      <c r="B1252" s="4">
        <v>1</v>
      </c>
      <c r="E1252" s="5">
        <v>4</v>
      </c>
    </row>
    <row r="1253" spans="1:5" x14ac:dyDescent="0.25">
      <c r="A1253">
        <v>1252</v>
      </c>
      <c r="B1253" s="4">
        <v>1</v>
      </c>
      <c r="E1253" s="5">
        <v>4</v>
      </c>
    </row>
    <row r="1254" spans="1:5" x14ac:dyDescent="0.25">
      <c r="A1254">
        <v>1253</v>
      </c>
      <c r="B1254" s="4">
        <v>1</v>
      </c>
      <c r="E1254" s="5">
        <v>4</v>
      </c>
    </row>
    <row r="1255" spans="1:5" x14ac:dyDescent="0.25">
      <c r="A1255">
        <v>1254</v>
      </c>
      <c r="B1255" s="4">
        <v>1</v>
      </c>
      <c r="E1255" s="5">
        <v>4</v>
      </c>
    </row>
    <row r="1256" spans="1:5" x14ac:dyDescent="0.25">
      <c r="A1256">
        <v>1255</v>
      </c>
      <c r="B1256" s="4">
        <v>1</v>
      </c>
      <c r="E1256" s="5">
        <v>4</v>
      </c>
    </row>
    <row r="1257" spans="1:5" x14ac:dyDescent="0.25">
      <c r="A1257">
        <v>1256</v>
      </c>
      <c r="B1257" s="4">
        <v>1</v>
      </c>
      <c r="E1257" s="5">
        <v>4</v>
      </c>
    </row>
    <row r="1258" spans="1:5" x14ac:dyDescent="0.25">
      <c r="A1258">
        <v>1257</v>
      </c>
      <c r="B1258" s="4">
        <v>1</v>
      </c>
      <c r="E1258" s="5">
        <v>4</v>
      </c>
    </row>
    <row r="1259" spans="1:5" x14ac:dyDescent="0.25">
      <c r="A1259">
        <v>1258</v>
      </c>
      <c r="B1259" s="4">
        <v>1</v>
      </c>
      <c r="C1259" s="2">
        <v>2</v>
      </c>
      <c r="E1259" s="5">
        <v>4</v>
      </c>
    </row>
    <row r="1260" spans="1:5" x14ac:dyDescent="0.25">
      <c r="A1260">
        <v>1259</v>
      </c>
      <c r="B1260" s="4">
        <v>1</v>
      </c>
      <c r="C1260" s="2">
        <v>2</v>
      </c>
      <c r="E1260" s="5">
        <v>4</v>
      </c>
    </row>
    <row r="1261" spans="1:5" x14ac:dyDescent="0.25">
      <c r="A1261">
        <v>1260</v>
      </c>
      <c r="B1261" s="4">
        <v>1</v>
      </c>
      <c r="C1261" s="2">
        <v>2</v>
      </c>
      <c r="D1261" s="3">
        <v>3</v>
      </c>
      <c r="E1261" s="5">
        <v>4</v>
      </c>
    </row>
    <row r="1262" spans="1:5" x14ac:dyDescent="0.25">
      <c r="A1262">
        <v>1261</v>
      </c>
      <c r="C1262" s="2">
        <v>2</v>
      </c>
      <c r="D1262" s="3">
        <v>3</v>
      </c>
      <c r="E1262" s="5">
        <v>4</v>
      </c>
    </row>
    <row r="1263" spans="1:5" x14ac:dyDescent="0.25">
      <c r="A1263">
        <v>1262</v>
      </c>
      <c r="C1263" s="2">
        <v>2</v>
      </c>
      <c r="D1263" s="3">
        <v>3</v>
      </c>
    </row>
    <row r="1264" spans="1:5" x14ac:dyDescent="0.25">
      <c r="A1264">
        <v>1263</v>
      </c>
      <c r="C1264" s="2">
        <v>2</v>
      </c>
      <c r="D1264" s="3">
        <v>3</v>
      </c>
    </row>
    <row r="1265" spans="1:5" x14ac:dyDescent="0.25">
      <c r="A1265">
        <v>1264</v>
      </c>
      <c r="C1265" s="2">
        <v>2</v>
      </c>
      <c r="D1265" s="3">
        <v>3</v>
      </c>
    </row>
    <row r="1266" spans="1:5" x14ac:dyDescent="0.25">
      <c r="A1266">
        <v>1265</v>
      </c>
      <c r="C1266" s="2">
        <v>2</v>
      </c>
      <c r="D1266" s="3">
        <v>3</v>
      </c>
    </row>
    <row r="1267" spans="1:5" x14ac:dyDescent="0.25">
      <c r="A1267">
        <v>1266</v>
      </c>
      <c r="C1267" s="2">
        <v>2</v>
      </c>
      <c r="D1267" s="3">
        <v>3</v>
      </c>
    </row>
    <row r="1268" spans="1:5" x14ac:dyDescent="0.25">
      <c r="A1268">
        <v>1267</v>
      </c>
      <c r="C1268" s="2">
        <v>2</v>
      </c>
      <c r="D1268" s="3">
        <v>3</v>
      </c>
    </row>
    <row r="1269" spans="1:5" x14ac:dyDescent="0.25">
      <c r="A1269">
        <v>1268</v>
      </c>
      <c r="C1269" s="2">
        <v>2</v>
      </c>
      <c r="D1269" s="3">
        <v>3</v>
      </c>
    </row>
    <row r="1270" spans="1:5" x14ac:dyDescent="0.25">
      <c r="A1270">
        <v>1269</v>
      </c>
      <c r="C1270" s="2">
        <v>2</v>
      </c>
      <c r="D1270" s="3">
        <v>3</v>
      </c>
    </row>
    <row r="1271" spans="1:5" x14ac:dyDescent="0.25">
      <c r="A1271">
        <v>1270</v>
      </c>
      <c r="C1271" s="2">
        <v>2</v>
      </c>
      <c r="D1271" s="3">
        <v>3</v>
      </c>
    </row>
    <row r="1272" spans="1:5" x14ac:dyDescent="0.25">
      <c r="A1272">
        <v>1271</v>
      </c>
      <c r="C1272" s="2">
        <v>2</v>
      </c>
      <c r="D1272" s="3">
        <v>3</v>
      </c>
    </row>
    <row r="1273" spans="1:5" x14ac:dyDescent="0.25">
      <c r="A1273">
        <v>1272</v>
      </c>
      <c r="C1273" s="2">
        <v>2</v>
      </c>
      <c r="D1273" s="3">
        <v>3</v>
      </c>
    </row>
    <row r="1274" spans="1:5" x14ac:dyDescent="0.25">
      <c r="A1274">
        <v>1273</v>
      </c>
      <c r="B1274" s="4">
        <v>1</v>
      </c>
      <c r="C1274" s="2">
        <v>2</v>
      </c>
      <c r="D1274" s="3">
        <v>3</v>
      </c>
    </row>
    <row r="1275" spans="1:5" x14ac:dyDescent="0.25">
      <c r="A1275">
        <v>1274</v>
      </c>
      <c r="B1275" s="4">
        <v>1</v>
      </c>
      <c r="D1275" s="3">
        <v>3</v>
      </c>
    </row>
    <row r="1276" spans="1:5" x14ac:dyDescent="0.25">
      <c r="A1276">
        <v>1275</v>
      </c>
      <c r="B1276" s="4">
        <v>1</v>
      </c>
      <c r="E1276" s="5">
        <v>4</v>
      </c>
    </row>
    <row r="1277" spans="1:5" x14ac:dyDescent="0.25">
      <c r="A1277">
        <v>1276</v>
      </c>
      <c r="B1277" s="4">
        <v>1</v>
      </c>
      <c r="E1277" s="5">
        <v>4</v>
      </c>
    </row>
    <row r="1278" spans="1:5" x14ac:dyDescent="0.25">
      <c r="A1278">
        <v>1277</v>
      </c>
      <c r="B1278" s="4">
        <v>1</v>
      </c>
      <c r="E1278" s="5">
        <v>4</v>
      </c>
    </row>
    <row r="1279" spans="1:5" x14ac:dyDescent="0.25">
      <c r="A1279">
        <v>1278</v>
      </c>
      <c r="B1279" s="4">
        <v>1</v>
      </c>
      <c r="E1279" s="5">
        <v>4</v>
      </c>
    </row>
    <row r="1280" spans="1:5" x14ac:dyDescent="0.25">
      <c r="A1280">
        <v>1279</v>
      </c>
      <c r="B1280" s="4">
        <v>1</v>
      </c>
      <c r="E1280" s="5">
        <v>4</v>
      </c>
    </row>
    <row r="1281" spans="1:5" x14ac:dyDescent="0.25">
      <c r="A1281">
        <v>1280</v>
      </c>
      <c r="B1281" s="4">
        <v>1</v>
      </c>
      <c r="E1281" s="5">
        <v>4</v>
      </c>
    </row>
    <row r="1282" spans="1:5" x14ac:dyDescent="0.25">
      <c r="A1282">
        <v>1281</v>
      </c>
      <c r="B1282" s="4">
        <v>1</v>
      </c>
      <c r="E1282" s="5">
        <v>4</v>
      </c>
    </row>
    <row r="1283" spans="1:5" x14ac:dyDescent="0.25">
      <c r="A1283">
        <v>1282</v>
      </c>
      <c r="B1283" s="4">
        <v>1</v>
      </c>
      <c r="E1283" s="5">
        <v>4</v>
      </c>
    </row>
    <row r="1284" spans="1:5" x14ac:dyDescent="0.25">
      <c r="A1284">
        <v>1283</v>
      </c>
      <c r="B1284" s="4">
        <v>1</v>
      </c>
      <c r="E1284" s="5">
        <v>4</v>
      </c>
    </row>
    <row r="1285" spans="1:5" x14ac:dyDescent="0.25">
      <c r="A1285">
        <v>1284</v>
      </c>
      <c r="B1285" s="4">
        <v>1</v>
      </c>
      <c r="E1285" s="5">
        <v>4</v>
      </c>
    </row>
    <row r="1286" spans="1:5" x14ac:dyDescent="0.25">
      <c r="A1286">
        <v>1285</v>
      </c>
      <c r="B1286" s="4">
        <v>1</v>
      </c>
      <c r="E1286" s="5">
        <v>4</v>
      </c>
    </row>
    <row r="1287" spans="1:5" x14ac:dyDescent="0.25">
      <c r="A1287">
        <v>1286</v>
      </c>
      <c r="B1287" s="4">
        <v>1</v>
      </c>
      <c r="E1287" s="5">
        <v>4</v>
      </c>
    </row>
    <row r="1288" spans="1:5" x14ac:dyDescent="0.25">
      <c r="A1288">
        <v>1287</v>
      </c>
      <c r="B1288" s="4">
        <v>1</v>
      </c>
      <c r="E1288" s="5">
        <v>4</v>
      </c>
    </row>
    <row r="1289" spans="1:5" x14ac:dyDescent="0.25">
      <c r="A1289">
        <v>1288</v>
      </c>
      <c r="B1289" s="4">
        <v>1</v>
      </c>
      <c r="C1289" s="2">
        <v>2</v>
      </c>
      <c r="E1289" s="5">
        <v>4</v>
      </c>
    </row>
    <row r="1290" spans="1:5" x14ac:dyDescent="0.25">
      <c r="A1290">
        <v>1289</v>
      </c>
      <c r="B1290" s="4">
        <v>1</v>
      </c>
      <c r="C1290" s="2">
        <v>2</v>
      </c>
      <c r="E1290" s="5">
        <v>4</v>
      </c>
    </row>
    <row r="1291" spans="1:5" x14ac:dyDescent="0.25">
      <c r="A1291">
        <v>1290</v>
      </c>
      <c r="C1291" s="2">
        <v>2</v>
      </c>
      <c r="E1291" s="5">
        <v>4</v>
      </c>
    </row>
    <row r="1292" spans="1:5" x14ac:dyDescent="0.25">
      <c r="A1292">
        <v>1291</v>
      </c>
      <c r="C1292" s="2">
        <v>2</v>
      </c>
      <c r="E1292" s="5">
        <v>4</v>
      </c>
    </row>
    <row r="1293" spans="1:5" x14ac:dyDescent="0.25">
      <c r="A1293">
        <v>1292</v>
      </c>
      <c r="C1293" s="2">
        <v>2</v>
      </c>
      <c r="D1293" s="3">
        <v>3</v>
      </c>
    </row>
    <row r="1294" spans="1:5" x14ac:dyDescent="0.25">
      <c r="A1294">
        <v>1293</v>
      </c>
      <c r="C1294" s="2">
        <v>2</v>
      </c>
      <c r="D1294" s="3">
        <v>3</v>
      </c>
    </row>
    <row r="1295" spans="1:5" x14ac:dyDescent="0.25">
      <c r="A1295">
        <v>1294</v>
      </c>
      <c r="C1295" s="2">
        <v>2</v>
      </c>
      <c r="D1295" s="3">
        <v>3</v>
      </c>
    </row>
    <row r="1296" spans="1:5" x14ac:dyDescent="0.25">
      <c r="A1296">
        <v>1295</v>
      </c>
      <c r="C1296" s="2">
        <v>2</v>
      </c>
      <c r="D1296" s="3">
        <v>3</v>
      </c>
    </row>
    <row r="1297" spans="1:5" x14ac:dyDescent="0.25">
      <c r="A1297">
        <v>1296</v>
      </c>
      <c r="C1297" s="2">
        <v>2</v>
      </c>
      <c r="D1297" s="3">
        <v>3</v>
      </c>
    </row>
    <row r="1298" spans="1:5" x14ac:dyDescent="0.25">
      <c r="A1298">
        <v>1297</v>
      </c>
      <c r="C1298" s="2">
        <v>2</v>
      </c>
      <c r="D1298" s="3">
        <v>3</v>
      </c>
    </row>
    <row r="1299" spans="1:5" x14ac:dyDescent="0.25">
      <c r="A1299">
        <v>1298</v>
      </c>
      <c r="C1299" s="2">
        <v>2</v>
      </c>
      <c r="D1299" s="3">
        <v>3</v>
      </c>
    </row>
    <row r="1300" spans="1:5" x14ac:dyDescent="0.25">
      <c r="A1300">
        <v>1299</v>
      </c>
      <c r="C1300" s="2">
        <v>2</v>
      </c>
      <c r="D1300" s="3">
        <v>3</v>
      </c>
    </row>
    <row r="1301" spans="1:5" x14ac:dyDescent="0.25">
      <c r="A1301">
        <v>1300</v>
      </c>
      <c r="C1301" s="2">
        <v>2</v>
      </c>
      <c r="D1301" s="3">
        <v>3</v>
      </c>
    </row>
    <row r="1302" spans="1:5" x14ac:dyDescent="0.25">
      <c r="A1302">
        <v>1301</v>
      </c>
      <c r="C1302" s="2">
        <v>2</v>
      </c>
      <c r="D1302" s="3">
        <v>3</v>
      </c>
    </row>
    <row r="1303" spans="1:5" x14ac:dyDescent="0.25">
      <c r="A1303">
        <v>1302</v>
      </c>
      <c r="C1303" s="2">
        <v>2</v>
      </c>
      <c r="D1303" s="3">
        <v>3</v>
      </c>
    </row>
    <row r="1304" spans="1:5" x14ac:dyDescent="0.25">
      <c r="A1304">
        <v>1303</v>
      </c>
      <c r="B1304" s="4">
        <v>1</v>
      </c>
      <c r="C1304" s="2">
        <v>2</v>
      </c>
      <c r="D1304" s="3">
        <v>3</v>
      </c>
    </row>
    <row r="1305" spans="1:5" x14ac:dyDescent="0.25">
      <c r="A1305">
        <v>1304</v>
      </c>
      <c r="B1305" s="4">
        <v>1</v>
      </c>
      <c r="D1305" s="3">
        <v>3</v>
      </c>
    </row>
    <row r="1306" spans="1:5" x14ac:dyDescent="0.25">
      <c r="A1306">
        <v>1305</v>
      </c>
      <c r="B1306" s="4">
        <v>1</v>
      </c>
      <c r="D1306" s="3">
        <v>3</v>
      </c>
    </row>
    <row r="1307" spans="1:5" x14ac:dyDescent="0.25">
      <c r="A1307">
        <v>1306</v>
      </c>
      <c r="B1307" s="4">
        <v>1</v>
      </c>
      <c r="D1307" s="3">
        <v>3</v>
      </c>
      <c r="E1307" s="5">
        <v>4</v>
      </c>
    </row>
    <row r="1308" spans="1:5" x14ac:dyDescent="0.25">
      <c r="A1308">
        <v>1307</v>
      </c>
      <c r="B1308" s="4">
        <v>1</v>
      </c>
      <c r="E1308" s="5">
        <v>4</v>
      </c>
    </row>
    <row r="1309" spans="1:5" x14ac:dyDescent="0.25">
      <c r="A1309">
        <v>1308</v>
      </c>
      <c r="B1309" s="4">
        <v>1</v>
      </c>
      <c r="E1309" s="5">
        <v>4</v>
      </c>
    </row>
    <row r="1310" spans="1:5" x14ac:dyDescent="0.25">
      <c r="A1310">
        <v>1309</v>
      </c>
      <c r="B1310" s="4">
        <v>1</v>
      </c>
      <c r="E1310" s="5">
        <v>4</v>
      </c>
    </row>
    <row r="1311" spans="1:5" x14ac:dyDescent="0.25">
      <c r="A1311">
        <v>1310</v>
      </c>
      <c r="B1311" s="4">
        <v>1</v>
      </c>
      <c r="E1311" s="5">
        <v>4</v>
      </c>
    </row>
    <row r="1312" spans="1:5" x14ac:dyDescent="0.25">
      <c r="A1312">
        <v>1311</v>
      </c>
      <c r="B1312" s="4">
        <v>1</v>
      </c>
      <c r="E1312" s="5">
        <v>4</v>
      </c>
    </row>
    <row r="1313" spans="1:5" x14ac:dyDescent="0.25">
      <c r="A1313">
        <v>1312</v>
      </c>
      <c r="B1313" s="4">
        <v>1</v>
      </c>
      <c r="E1313" s="5">
        <v>4</v>
      </c>
    </row>
    <row r="1314" spans="1:5" x14ac:dyDescent="0.25">
      <c r="A1314">
        <v>1313</v>
      </c>
      <c r="B1314" s="4">
        <v>1</v>
      </c>
      <c r="E1314" s="5">
        <v>4</v>
      </c>
    </row>
    <row r="1315" spans="1:5" x14ac:dyDescent="0.25">
      <c r="A1315">
        <v>1314</v>
      </c>
      <c r="B1315" s="4">
        <v>1</v>
      </c>
      <c r="E1315" s="5">
        <v>4</v>
      </c>
    </row>
    <row r="1316" spans="1:5" x14ac:dyDescent="0.25">
      <c r="A1316">
        <v>1315</v>
      </c>
      <c r="B1316" s="4">
        <v>1</v>
      </c>
      <c r="C1316" s="2">
        <v>2</v>
      </c>
      <c r="E1316" s="5">
        <v>4</v>
      </c>
    </row>
    <row r="1317" spans="1:5" x14ac:dyDescent="0.25">
      <c r="A1317">
        <v>1316</v>
      </c>
      <c r="B1317" s="4">
        <v>1</v>
      </c>
      <c r="C1317" s="2">
        <v>2</v>
      </c>
      <c r="E1317" s="5">
        <v>4</v>
      </c>
    </row>
    <row r="1318" spans="1:5" x14ac:dyDescent="0.25">
      <c r="A1318">
        <v>1317</v>
      </c>
      <c r="B1318" s="4">
        <v>1</v>
      </c>
      <c r="C1318" s="2">
        <v>2</v>
      </c>
      <c r="E1318" s="5">
        <v>4</v>
      </c>
    </row>
    <row r="1319" spans="1:5" x14ac:dyDescent="0.25">
      <c r="A1319">
        <v>1318</v>
      </c>
      <c r="B1319" s="4">
        <v>1</v>
      </c>
      <c r="C1319" s="2">
        <v>2</v>
      </c>
      <c r="E1319" s="5">
        <v>4</v>
      </c>
    </row>
    <row r="1320" spans="1:5" x14ac:dyDescent="0.25">
      <c r="A1320">
        <v>1319</v>
      </c>
      <c r="B1320" s="4">
        <v>1</v>
      </c>
      <c r="C1320" s="2">
        <v>2</v>
      </c>
      <c r="E1320" s="5">
        <v>4</v>
      </c>
    </row>
    <row r="1321" spans="1:5" x14ac:dyDescent="0.25">
      <c r="A1321">
        <v>1320</v>
      </c>
      <c r="C1321" s="2">
        <v>2</v>
      </c>
      <c r="E1321" s="5">
        <v>4</v>
      </c>
    </row>
    <row r="1322" spans="1:5" x14ac:dyDescent="0.25">
      <c r="A1322">
        <v>1321</v>
      </c>
      <c r="C1322" s="2">
        <v>2</v>
      </c>
      <c r="E1322" s="5">
        <v>4</v>
      </c>
    </row>
    <row r="1323" spans="1:5" x14ac:dyDescent="0.25">
      <c r="A1323">
        <v>1322</v>
      </c>
      <c r="C1323" s="2">
        <v>2</v>
      </c>
      <c r="D1323" s="3">
        <v>3</v>
      </c>
      <c r="E1323" s="5">
        <v>4</v>
      </c>
    </row>
    <row r="1324" spans="1:5" x14ac:dyDescent="0.25">
      <c r="A1324">
        <v>1323</v>
      </c>
      <c r="C1324" s="2">
        <v>2</v>
      </c>
      <c r="D1324" s="3">
        <v>3</v>
      </c>
    </row>
    <row r="1325" spans="1:5" x14ac:dyDescent="0.25">
      <c r="A1325">
        <v>1324</v>
      </c>
      <c r="C1325" s="2">
        <v>2</v>
      </c>
      <c r="D1325" s="3">
        <v>3</v>
      </c>
    </row>
    <row r="1326" spans="1:5" x14ac:dyDescent="0.25">
      <c r="A1326">
        <v>1325</v>
      </c>
      <c r="C1326" s="2">
        <v>2</v>
      </c>
      <c r="D1326" s="3">
        <v>3</v>
      </c>
    </row>
    <row r="1327" spans="1:5" x14ac:dyDescent="0.25">
      <c r="A1327">
        <v>1326</v>
      </c>
      <c r="C1327" s="2">
        <v>2</v>
      </c>
      <c r="D1327" s="3">
        <v>3</v>
      </c>
    </row>
    <row r="1328" spans="1:5" x14ac:dyDescent="0.25">
      <c r="A1328">
        <v>1327</v>
      </c>
      <c r="C1328" s="2">
        <v>2</v>
      </c>
      <c r="D1328" s="3">
        <v>3</v>
      </c>
    </row>
    <row r="1329" spans="1:5" x14ac:dyDescent="0.25">
      <c r="A1329">
        <v>1328</v>
      </c>
      <c r="C1329" s="2">
        <v>2</v>
      </c>
      <c r="D1329" s="3">
        <v>3</v>
      </c>
    </row>
    <row r="1330" spans="1:5" x14ac:dyDescent="0.25">
      <c r="A1330">
        <v>1329</v>
      </c>
      <c r="C1330" s="2">
        <v>2</v>
      </c>
      <c r="D1330" s="3">
        <v>3</v>
      </c>
    </row>
    <row r="1331" spans="1:5" x14ac:dyDescent="0.25">
      <c r="A1331">
        <v>1330</v>
      </c>
      <c r="C1331" s="2">
        <v>2</v>
      </c>
      <c r="D1331" s="3">
        <v>3</v>
      </c>
    </row>
    <row r="1332" spans="1:5" x14ac:dyDescent="0.25">
      <c r="A1332">
        <v>1331</v>
      </c>
      <c r="C1332" s="2">
        <v>2</v>
      </c>
      <c r="D1332" s="3">
        <v>3</v>
      </c>
    </row>
    <row r="1333" spans="1:5" x14ac:dyDescent="0.25">
      <c r="A1333">
        <v>1332</v>
      </c>
      <c r="D1333" s="3">
        <v>3</v>
      </c>
    </row>
    <row r="1334" spans="1:5" x14ac:dyDescent="0.25">
      <c r="A1334">
        <v>1333</v>
      </c>
      <c r="B1334" s="4">
        <v>1</v>
      </c>
      <c r="D1334" s="3">
        <v>3</v>
      </c>
    </row>
    <row r="1335" spans="1:5" x14ac:dyDescent="0.25">
      <c r="A1335">
        <v>1334</v>
      </c>
      <c r="B1335" s="4">
        <v>1</v>
      </c>
      <c r="D1335" s="3">
        <v>3</v>
      </c>
    </row>
    <row r="1336" spans="1:5" x14ac:dyDescent="0.25">
      <c r="A1336">
        <v>1335</v>
      </c>
      <c r="B1336" s="4">
        <v>1</v>
      </c>
      <c r="D1336" s="3">
        <v>3</v>
      </c>
      <c r="E1336" s="5">
        <v>4</v>
      </c>
    </row>
    <row r="1337" spans="1:5" x14ac:dyDescent="0.25">
      <c r="A1337">
        <v>1336</v>
      </c>
      <c r="B1337" s="4">
        <v>1</v>
      </c>
      <c r="D1337" s="3">
        <v>3</v>
      </c>
      <c r="E1337" s="5">
        <v>4</v>
      </c>
    </row>
    <row r="1338" spans="1:5" x14ac:dyDescent="0.25">
      <c r="A1338">
        <v>1337</v>
      </c>
      <c r="B1338" s="4">
        <v>1</v>
      </c>
      <c r="D1338" s="3">
        <v>3</v>
      </c>
      <c r="E1338" s="5">
        <v>4</v>
      </c>
    </row>
    <row r="1339" spans="1:5" x14ac:dyDescent="0.25">
      <c r="A1339">
        <v>1338</v>
      </c>
      <c r="B1339" s="4">
        <v>1</v>
      </c>
      <c r="E1339" s="5">
        <v>4</v>
      </c>
    </row>
    <row r="1340" spans="1:5" x14ac:dyDescent="0.25">
      <c r="A1340">
        <v>1339</v>
      </c>
      <c r="B1340" s="4">
        <v>1</v>
      </c>
      <c r="E1340" s="5">
        <v>4</v>
      </c>
    </row>
    <row r="1341" spans="1:5" x14ac:dyDescent="0.25">
      <c r="A1341">
        <v>1340</v>
      </c>
      <c r="B1341" s="4">
        <v>1</v>
      </c>
      <c r="E1341" s="5">
        <v>4</v>
      </c>
    </row>
    <row r="1342" spans="1:5" x14ac:dyDescent="0.25">
      <c r="A1342">
        <v>1341</v>
      </c>
      <c r="B1342" s="4">
        <v>1</v>
      </c>
      <c r="E1342" s="5">
        <v>4</v>
      </c>
    </row>
    <row r="1343" spans="1:5" x14ac:dyDescent="0.25">
      <c r="A1343">
        <v>1342</v>
      </c>
      <c r="B1343" s="4">
        <v>1</v>
      </c>
      <c r="E1343" s="5">
        <v>4</v>
      </c>
    </row>
    <row r="1344" spans="1:5" x14ac:dyDescent="0.25">
      <c r="A1344">
        <v>1343</v>
      </c>
      <c r="B1344" s="4">
        <v>1</v>
      </c>
      <c r="E1344" s="5">
        <v>4</v>
      </c>
    </row>
    <row r="1345" spans="1:5" x14ac:dyDescent="0.25">
      <c r="A1345">
        <v>1344</v>
      </c>
      <c r="B1345" s="4">
        <v>1</v>
      </c>
      <c r="E1345" s="5">
        <v>4</v>
      </c>
    </row>
    <row r="1346" spans="1:5" x14ac:dyDescent="0.25">
      <c r="A1346">
        <v>1345</v>
      </c>
      <c r="B1346" s="4">
        <v>1</v>
      </c>
      <c r="E1346" s="5">
        <v>4</v>
      </c>
    </row>
    <row r="1347" spans="1:5" x14ac:dyDescent="0.25">
      <c r="A1347">
        <v>1346</v>
      </c>
      <c r="B1347" s="4">
        <v>1</v>
      </c>
      <c r="C1347" s="2">
        <v>2</v>
      </c>
      <c r="E1347" s="5">
        <v>4</v>
      </c>
    </row>
    <row r="1348" spans="1:5" x14ac:dyDescent="0.25">
      <c r="A1348">
        <v>1347</v>
      </c>
      <c r="B1348" s="4">
        <v>1</v>
      </c>
      <c r="C1348" s="2">
        <v>2</v>
      </c>
      <c r="E1348" s="5">
        <v>4</v>
      </c>
    </row>
    <row r="1349" spans="1:5" x14ac:dyDescent="0.25">
      <c r="A1349">
        <v>1348</v>
      </c>
      <c r="B1349" s="4">
        <v>1</v>
      </c>
      <c r="C1349" s="2">
        <v>2</v>
      </c>
      <c r="E1349" s="5">
        <v>4</v>
      </c>
    </row>
    <row r="1350" spans="1:5" x14ac:dyDescent="0.25">
      <c r="A1350">
        <v>1349</v>
      </c>
      <c r="C1350" s="2">
        <v>2</v>
      </c>
      <c r="E1350" s="5">
        <v>4</v>
      </c>
    </row>
    <row r="1351" spans="1:5" x14ac:dyDescent="0.25">
      <c r="A1351">
        <v>1350</v>
      </c>
      <c r="C1351" s="2">
        <v>2</v>
      </c>
      <c r="E1351" s="5">
        <v>4</v>
      </c>
    </row>
    <row r="1352" spans="1:5" x14ac:dyDescent="0.25">
      <c r="A1352">
        <v>1351</v>
      </c>
      <c r="C1352" s="2">
        <v>2</v>
      </c>
      <c r="E1352" s="5">
        <v>4</v>
      </c>
    </row>
    <row r="1353" spans="1:5" x14ac:dyDescent="0.25">
      <c r="A1353">
        <v>1352</v>
      </c>
      <c r="C1353" s="2">
        <v>2</v>
      </c>
      <c r="D1353" s="3">
        <v>3</v>
      </c>
      <c r="E1353" s="5">
        <v>4</v>
      </c>
    </row>
    <row r="1354" spans="1:5" x14ac:dyDescent="0.25">
      <c r="A1354">
        <v>1353</v>
      </c>
      <c r="C1354" s="2">
        <v>2</v>
      </c>
      <c r="D1354" s="3">
        <v>3</v>
      </c>
      <c r="E1354" s="5">
        <v>4</v>
      </c>
    </row>
    <row r="1355" spans="1:5" x14ac:dyDescent="0.25">
      <c r="A1355">
        <v>1354</v>
      </c>
      <c r="C1355" s="2">
        <v>2</v>
      </c>
      <c r="D1355" s="3">
        <v>3</v>
      </c>
    </row>
    <row r="1356" spans="1:5" x14ac:dyDescent="0.25">
      <c r="A1356">
        <v>1355</v>
      </c>
      <c r="C1356" s="2">
        <v>2</v>
      </c>
      <c r="D1356" s="3">
        <v>3</v>
      </c>
    </row>
    <row r="1357" spans="1:5" x14ac:dyDescent="0.25">
      <c r="A1357">
        <v>1356</v>
      </c>
      <c r="C1357" s="2">
        <v>2</v>
      </c>
      <c r="D1357" s="3">
        <v>3</v>
      </c>
    </row>
    <row r="1358" spans="1:5" x14ac:dyDescent="0.25">
      <c r="A1358">
        <v>1357</v>
      </c>
      <c r="C1358" s="2">
        <v>2</v>
      </c>
      <c r="D1358" s="3">
        <v>3</v>
      </c>
    </row>
    <row r="1359" spans="1:5" x14ac:dyDescent="0.25">
      <c r="A1359">
        <v>1358</v>
      </c>
      <c r="C1359" s="2">
        <v>2</v>
      </c>
      <c r="D1359" s="3">
        <v>3</v>
      </c>
    </row>
    <row r="1360" spans="1:5" x14ac:dyDescent="0.25">
      <c r="A1360">
        <v>1359</v>
      </c>
      <c r="C1360" s="2">
        <v>2</v>
      </c>
      <c r="D1360" s="3">
        <v>3</v>
      </c>
    </row>
    <row r="1361" spans="1:5" x14ac:dyDescent="0.25">
      <c r="A1361">
        <v>1360</v>
      </c>
      <c r="B1361" s="4">
        <v>1</v>
      </c>
      <c r="C1361" s="2">
        <v>2</v>
      </c>
      <c r="D1361" s="3">
        <v>3</v>
      </c>
    </row>
    <row r="1362" spans="1:5" x14ac:dyDescent="0.25">
      <c r="A1362">
        <v>1361</v>
      </c>
      <c r="B1362" s="4">
        <v>1</v>
      </c>
      <c r="D1362" s="3">
        <v>3</v>
      </c>
    </row>
    <row r="1363" spans="1:5" x14ac:dyDescent="0.25">
      <c r="A1363">
        <v>1362</v>
      </c>
      <c r="B1363" s="4">
        <v>1</v>
      </c>
      <c r="D1363" s="3">
        <v>3</v>
      </c>
    </row>
    <row r="1364" spans="1:5" x14ac:dyDescent="0.25">
      <c r="A1364">
        <v>1363</v>
      </c>
      <c r="B1364" s="4">
        <v>1</v>
      </c>
      <c r="D1364" s="3">
        <v>3</v>
      </c>
    </row>
    <row r="1365" spans="1:5" x14ac:dyDescent="0.25">
      <c r="A1365">
        <v>1364</v>
      </c>
      <c r="B1365" s="4">
        <v>1</v>
      </c>
      <c r="D1365" s="3">
        <v>3</v>
      </c>
    </row>
    <row r="1366" spans="1:5" x14ac:dyDescent="0.25">
      <c r="A1366">
        <v>1365</v>
      </c>
      <c r="B1366" s="4">
        <v>1</v>
      </c>
      <c r="D1366" s="3">
        <v>3</v>
      </c>
    </row>
    <row r="1367" spans="1:5" x14ac:dyDescent="0.25">
      <c r="A1367">
        <v>1366</v>
      </c>
      <c r="B1367" s="4">
        <v>1</v>
      </c>
      <c r="D1367" s="3">
        <v>3</v>
      </c>
    </row>
    <row r="1368" spans="1:5" x14ac:dyDescent="0.25">
      <c r="A1368">
        <v>1367</v>
      </c>
      <c r="B1368" s="4">
        <v>1</v>
      </c>
      <c r="E1368" s="5">
        <v>4</v>
      </c>
    </row>
    <row r="1369" spans="1:5" x14ac:dyDescent="0.25">
      <c r="A1369">
        <v>1368</v>
      </c>
      <c r="B1369" s="4">
        <v>1</v>
      </c>
      <c r="E1369" s="5">
        <v>4</v>
      </c>
    </row>
    <row r="1370" spans="1:5" x14ac:dyDescent="0.25">
      <c r="A1370">
        <v>1369</v>
      </c>
      <c r="B1370" s="4">
        <v>1</v>
      </c>
      <c r="E1370" s="5">
        <v>4</v>
      </c>
    </row>
    <row r="1371" spans="1:5" x14ac:dyDescent="0.25">
      <c r="A1371">
        <v>1370</v>
      </c>
      <c r="B1371" s="4">
        <v>1</v>
      </c>
      <c r="E1371" s="5">
        <v>4</v>
      </c>
    </row>
    <row r="1372" spans="1:5" x14ac:dyDescent="0.25">
      <c r="A1372">
        <v>1371</v>
      </c>
      <c r="B1372" s="4">
        <v>1</v>
      </c>
      <c r="E1372" s="5">
        <v>4</v>
      </c>
    </row>
    <row r="1373" spans="1:5" x14ac:dyDescent="0.25">
      <c r="A1373">
        <v>1372</v>
      </c>
      <c r="B1373" s="4">
        <v>1</v>
      </c>
      <c r="E1373" s="5">
        <v>4</v>
      </c>
    </row>
    <row r="1374" spans="1:5" x14ac:dyDescent="0.25">
      <c r="A1374">
        <v>1373</v>
      </c>
      <c r="B1374" s="4">
        <v>1</v>
      </c>
      <c r="E1374" s="5">
        <v>4</v>
      </c>
    </row>
    <row r="1375" spans="1:5" x14ac:dyDescent="0.25">
      <c r="A1375">
        <v>1374</v>
      </c>
      <c r="B1375" s="4">
        <v>1</v>
      </c>
      <c r="C1375" s="2">
        <v>2</v>
      </c>
      <c r="E1375" s="5">
        <v>4</v>
      </c>
    </row>
    <row r="1376" spans="1:5" x14ac:dyDescent="0.25">
      <c r="A1376">
        <v>1375</v>
      </c>
      <c r="C1376" s="2">
        <v>2</v>
      </c>
      <c r="E1376" s="5">
        <v>4</v>
      </c>
    </row>
    <row r="1377" spans="1:5" x14ac:dyDescent="0.25">
      <c r="A1377">
        <v>1376</v>
      </c>
      <c r="C1377" s="2">
        <v>2</v>
      </c>
      <c r="E1377" s="5">
        <v>4</v>
      </c>
    </row>
    <row r="1378" spans="1:5" x14ac:dyDescent="0.25">
      <c r="A1378">
        <v>1377</v>
      </c>
      <c r="C1378" s="2">
        <v>2</v>
      </c>
      <c r="E1378" s="5">
        <v>4</v>
      </c>
    </row>
    <row r="1379" spans="1:5" x14ac:dyDescent="0.25">
      <c r="A1379">
        <v>1378</v>
      </c>
      <c r="C1379" s="2">
        <v>2</v>
      </c>
      <c r="E1379" s="5">
        <v>4</v>
      </c>
    </row>
    <row r="1380" spans="1:5" x14ac:dyDescent="0.25">
      <c r="A1380">
        <v>1379</v>
      </c>
      <c r="C1380" s="2">
        <v>2</v>
      </c>
      <c r="E1380" s="5">
        <v>4</v>
      </c>
    </row>
    <row r="1381" spans="1:5" x14ac:dyDescent="0.25">
      <c r="A1381">
        <v>1380</v>
      </c>
      <c r="C1381" s="2">
        <v>2</v>
      </c>
      <c r="D1381" s="3">
        <v>3</v>
      </c>
      <c r="E1381" s="5">
        <v>4</v>
      </c>
    </row>
    <row r="1382" spans="1:5" x14ac:dyDescent="0.25">
      <c r="A1382">
        <v>1381</v>
      </c>
      <c r="C1382" s="2">
        <v>2</v>
      </c>
      <c r="D1382" s="3">
        <v>3</v>
      </c>
      <c r="E1382" s="5">
        <v>4</v>
      </c>
    </row>
    <row r="1383" spans="1:5" x14ac:dyDescent="0.25">
      <c r="A1383">
        <v>1382</v>
      </c>
      <c r="C1383" s="2">
        <v>2</v>
      </c>
      <c r="D1383" s="3">
        <v>3</v>
      </c>
      <c r="E1383" s="5">
        <v>4</v>
      </c>
    </row>
    <row r="1384" spans="1:5" x14ac:dyDescent="0.25">
      <c r="A1384">
        <v>1383</v>
      </c>
      <c r="C1384" s="2">
        <v>2</v>
      </c>
      <c r="D1384" s="3">
        <v>3</v>
      </c>
      <c r="E1384" s="5">
        <v>4</v>
      </c>
    </row>
    <row r="1385" spans="1:5" x14ac:dyDescent="0.25">
      <c r="A1385">
        <v>1384</v>
      </c>
      <c r="C1385" s="2">
        <v>2</v>
      </c>
      <c r="D1385" s="3">
        <v>3</v>
      </c>
    </row>
    <row r="1386" spans="1:5" x14ac:dyDescent="0.25">
      <c r="A1386">
        <v>1385</v>
      </c>
      <c r="C1386" s="2">
        <v>2</v>
      </c>
      <c r="D1386" s="3">
        <v>3</v>
      </c>
    </row>
    <row r="1387" spans="1:5" x14ac:dyDescent="0.25">
      <c r="A1387">
        <v>1386</v>
      </c>
      <c r="C1387" s="2">
        <v>2</v>
      </c>
      <c r="D1387" s="3">
        <v>3</v>
      </c>
    </row>
    <row r="1388" spans="1:5" x14ac:dyDescent="0.25">
      <c r="A1388">
        <v>1387</v>
      </c>
      <c r="C1388" s="2">
        <v>2</v>
      </c>
      <c r="D1388" s="3">
        <v>3</v>
      </c>
    </row>
    <row r="1389" spans="1:5" x14ac:dyDescent="0.25">
      <c r="A1389">
        <v>1388</v>
      </c>
      <c r="B1389" s="4">
        <v>1</v>
      </c>
      <c r="C1389" s="2">
        <v>2</v>
      </c>
      <c r="D1389" s="3">
        <v>3</v>
      </c>
    </row>
    <row r="1390" spans="1:5" x14ac:dyDescent="0.25">
      <c r="A1390">
        <v>1389</v>
      </c>
      <c r="B1390" s="4">
        <v>1</v>
      </c>
      <c r="D1390" s="3">
        <v>3</v>
      </c>
    </row>
    <row r="1391" spans="1:5" x14ac:dyDescent="0.25">
      <c r="A1391">
        <v>1390</v>
      </c>
      <c r="B1391" s="4">
        <v>1</v>
      </c>
      <c r="D1391" s="3">
        <v>3</v>
      </c>
    </row>
    <row r="1392" spans="1:5" x14ac:dyDescent="0.25">
      <c r="A1392">
        <v>1391</v>
      </c>
      <c r="B1392" s="4">
        <v>1</v>
      </c>
      <c r="D1392" s="3">
        <v>3</v>
      </c>
    </row>
    <row r="1393" spans="1:5" x14ac:dyDescent="0.25">
      <c r="A1393">
        <v>1392</v>
      </c>
      <c r="B1393" s="4">
        <v>1</v>
      </c>
      <c r="D1393" s="3">
        <v>3</v>
      </c>
    </row>
    <row r="1394" spans="1:5" x14ac:dyDescent="0.25">
      <c r="A1394">
        <v>1393</v>
      </c>
      <c r="B1394" s="4">
        <v>1</v>
      </c>
      <c r="D1394" s="3">
        <v>3</v>
      </c>
    </row>
    <row r="1395" spans="1:5" x14ac:dyDescent="0.25">
      <c r="A1395">
        <v>1394</v>
      </c>
      <c r="B1395" s="4">
        <v>1</v>
      </c>
      <c r="E1395" s="5">
        <v>4</v>
      </c>
    </row>
    <row r="1396" spans="1:5" x14ac:dyDescent="0.25">
      <c r="A1396">
        <v>1395</v>
      </c>
      <c r="B1396" s="4">
        <v>1</v>
      </c>
      <c r="E1396" s="5">
        <v>4</v>
      </c>
    </row>
    <row r="1397" spans="1:5" x14ac:dyDescent="0.25">
      <c r="A1397">
        <v>1396</v>
      </c>
      <c r="B1397" s="4">
        <v>1</v>
      </c>
      <c r="E1397" s="5">
        <v>4</v>
      </c>
    </row>
    <row r="1398" spans="1:5" x14ac:dyDescent="0.25">
      <c r="A1398">
        <v>1397</v>
      </c>
      <c r="B1398" s="4">
        <v>1</v>
      </c>
      <c r="E1398" s="5">
        <v>4</v>
      </c>
    </row>
    <row r="1399" spans="1:5" x14ac:dyDescent="0.25">
      <c r="A1399">
        <v>1398</v>
      </c>
      <c r="B1399" s="4">
        <v>1</v>
      </c>
      <c r="E1399" s="5">
        <v>4</v>
      </c>
    </row>
    <row r="1400" spans="1:5" x14ac:dyDescent="0.25">
      <c r="A1400">
        <v>1399</v>
      </c>
      <c r="B1400" s="4">
        <v>1</v>
      </c>
      <c r="E1400" s="5">
        <v>4</v>
      </c>
    </row>
    <row r="1401" spans="1:5" x14ac:dyDescent="0.25">
      <c r="A1401">
        <v>1400</v>
      </c>
      <c r="B1401" s="4">
        <v>1</v>
      </c>
      <c r="E1401" s="5">
        <v>4</v>
      </c>
    </row>
    <row r="1402" spans="1:5" x14ac:dyDescent="0.25">
      <c r="A1402">
        <v>1401</v>
      </c>
      <c r="B1402" s="4">
        <v>1</v>
      </c>
      <c r="E1402" s="5">
        <v>4</v>
      </c>
    </row>
    <row r="1403" spans="1:5" x14ac:dyDescent="0.25">
      <c r="A1403">
        <v>1402</v>
      </c>
      <c r="B1403" s="4">
        <v>1</v>
      </c>
      <c r="E1403" s="5">
        <v>4</v>
      </c>
    </row>
    <row r="1404" spans="1:5" x14ac:dyDescent="0.25">
      <c r="A1404">
        <v>1403</v>
      </c>
      <c r="B1404" s="4">
        <v>1</v>
      </c>
      <c r="E1404" s="5">
        <v>4</v>
      </c>
    </row>
    <row r="1405" spans="1:5" x14ac:dyDescent="0.25">
      <c r="A1405">
        <v>1404</v>
      </c>
      <c r="C1405" s="2">
        <v>2</v>
      </c>
      <c r="E1405" s="5">
        <v>4</v>
      </c>
    </row>
    <row r="1406" spans="1:5" x14ac:dyDescent="0.25">
      <c r="A1406">
        <v>1405</v>
      </c>
      <c r="C1406" s="2">
        <v>2</v>
      </c>
      <c r="E1406" s="5">
        <v>4</v>
      </c>
    </row>
    <row r="1407" spans="1:5" x14ac:dyDescent="0.25">
      <c r="A1407">
        <v>1406</v>
      </c>
      <c r="C1407" s="2">
        <v>2</v>
      </c>
      <c r="E1407" s="5">
        <v>4</v>
      </c>
    </row>
    <row r="1408" spans="1:5" x14ac:dyDescent="0.25">
      <c r="A1408">
        <v>1407</v>
      </c>
      <c r="C1408" s="2">
        <v>2</v>
      </c>
      <c r="E1408" s="5">
        <v>4</v>
      </c>
    </row>
    <row r="1409" spans="1:5" x14ac:dyDescent="0.25">
      <c r="A1409">
        <v>1408</v>
      </c>
      <c r="C1409" s="2">
        <v>2</v>
      </c>
      <c r="E1409" s="5">
        <v>4</v>
      </c>
    </row>
    <row r="1410" spans="1:5" x14ac:dyDescent="0.25">
      <c r="A1410">
        <v>1409</v>
      </c>
      <c r="C1410" s="2">
        <v>2</v>
      </c>
      <c r="D1410" s="3">
        <v>3</v>
      </c>
      <c r="E1410" s="5">
        <v>4</v>
      </c>
    </row>
    <row r="1411" spans="1:5" x14ac:dyDescent="0.25">
      <c r="A1411">
        <v>1410</v>
      </c>
      <c r="C1411" s="2">
        <v>2</v>
      </c>
      <c r="D1411" s="3">
        <v>3</v>
      </c>
      <c r="E1411" s="5">
        <v>4</v>
      </c>
    </row>
    <row r="1412" spans="1:5" x14ac:dyDescent="0.25">
      <c r="A1412">
        <v>1411</v>
      </c>
      <c r="C1412" s="2">
        <v>2</v>
      </c>
      <c r="D1412" s="3">
        <v>3</v>
      </c>
      <c r="E1412" s="5">
        <v>4</v>
      </c>
    </row>
    <row r="1413" spans="1:5" x14ac:dyDescent="0.25">
      <c r="A1413">
        <v>1412</v>
      </c>
      <c r="C1413" s="2">
        <v>2</v>
      </c>
      <c r="D1413" s="3">
        <v>3</v>
      </c>
    </row>
    <row r="1414" spans="1:5" x14ac:dyDescent="0.25">
      <c r="A1414">
        <v>1413</v>
      </c>
      <c r="C1414" s="2">
        <v>2</v>
      </c>
      <c r="D1414" s="3">
        <v>3</v>
      </c>
    </row>
    <row r="1415" spans="1:5" x14ac:dyDescent="0.25">
      <c r="A1415">
        <v>1414</v>
      </c>
      <c r="C1415" s="2">
        <v>2</v>
      </c>
      <c r="D1415" s="3">
        <v>3</v>
      </c>
    </row>
    <row r="1416" spans="1:5" x14ac:dyDescent="0.25">
      <c r="A1416">
        <v>1415</v>
      </c>
      <c r="C1416" s="2">
        <v>2</v>
      </c>
      <c r="D1416" s="3">
        <v>3</v>
      </c>
    </row>
    <row r="1417" spans="1:5" x14ac:dyDescent="0.25">
      <c r="A1417">
        <v>1416</v>
      </c>
      <c r="C1417" s="2">
        <v>2</v>
      </c>
      <c r="D1417" s="3">
        <v>3</v>
      </c>
    </row>
    <row r="1418" spans="1:5" x14ac:dyDescent="0.25">
      <c r="A1418">
        <v>1417</v>
      </c>
      <c r="C1418" s="2">
        <v>2</v>
      </c>
      <c r="D1418" s="3">
        <v>3</v>
      </c>
    </row>
    <row r="1419" spans="1:5" x14ac:dyDescent="0.25">
      <c r="A1419">
        <v>1418</v>
      </c>
      <c r="C1419" s="2">
        <v>2</v>
      </c>
      <c r="D1419" s="3">
        <v>3</v>
      </c>
    </row>
    <row r="1420" spans="1:5" x14ac:dyDescent="0.25">
      <c r="A1420">
        <v>1419</v>
      </c>
      <c r="B1420" s="4">
        <v>1</v>
      </c>
      <c r="D1420" s="3">
        <v>3</v>
      </c>
    </row>
    <row r="1421" spans="1:5" x14ac:dyDescent="0.25">
      <c r="A1421">
        <v>1420</v>
      </c>
      <c r="B1421" s="4">
        <v>1</v>
      </c>
      <c r="D1421" s="3">
        <v>3</v>
      </c>
    </row>
    <row r="1422" spans="1:5" x14ac:dyDescent="0.25">
      <c r="A1422">
        <v>1421</v>
      </c>
      <c r="B1422" s="4">
        <v>1</v>
      </c>
      <c r="D1422" s="3">
        <v>3</v>
      </c>
    </row>
    <row r="1423" spans="1:5" x14ac:dyDescent="0.25">
      <c r="A1423">
        <v>1422</v>
      </c>
      <c r="B1423" s="4">
        <v>1</v>
      </c>
      <c r="D1423" s="3">
        <v>3</v>
      </c>
    </row>
    <row r="1424" spans="1:5" x14ac:dyDescent="0.25">
      <c r="A1424">
        <v>1423</v>
      </c>
      <c r="B1424" s="4">
        <v>1</v>
      </c>
      <c r="D1424" s="3">
        <v>3</v>
      </c>
    </row>
    <row r="1425" spans="1:5" x14ac:dyDescent="0.25">
      <c r="A1425">
        <v>1424</v>
      </c>
      <c r="B1425" s="4">
        <v>1</v>
      </c>
      <c r="E1425" s="5">
        <v>4</v>
      </c>
    </row>
    <row r="1426" spans="1:5" x14ac:dyDescent="0.25">
      <c r="A1426">
        <v>1425</v>
      </c>
      <c r="B1426" s="4">
        <v>1</v>
      </c>
      <c r="E1426" s="5">
        <v>4</v>
      </c>
    </row>
    <row r="1427" spans="1:5" x14ac:dyDescent="0.25">
      <c r="A1427">
        <v>1426</v>
      </c>
      <c r="B1427" s="4">
        <v>1</v>
      </c>
      <c r="E1427" s="5">
        <v>4</v>
      </c>
    </row>
    <row r="1428" spans="1:5" x14ac:dyDescent="0.25">
      <c r="A1428">
        <v>1427</v>
      </c>
      <c r="B1428" s="4">
        <v>1</v>
      </c>
      <c r="E1428" s="5">
        <v>4</v>
      </c>
    </row>
    <row r="1429" spans="1:5" x14ac:dyDescent="0.25">
      <c r="A1429">
        <v>1428</v>
      </c>
      <c r="B1429" s="4">
        <v>1</v>
      </c>
      <c r="E1429" s="5">
        <v>4</v>
      </c>
    </row>
    <row r="1430" spans="1:5" x14ac:dyDescent="0.25">
      <c r="A1430">
        <v>1429</v>
      </c>
      <c r="B1430" s="4">
        <v>1</v>
      </c>
      <c r="E1430" s="5">
        <v>4</v>
      </c>
    </row>
    <row r="1431" spans="1:5" x14ac:dyDescent="0.25">
      <c r="A1431">
        <v>1430</v>
      </c>
      <c r="B1431" s="4">
        <v>1</v>
      </c>
      <c r="E1431" s="5">
        <v>4</v>
      </c>
    </row>
    <row r="1432" spans="1:5" x14ac:dyDescent="0.25">
      <c r="A1432">
        <v>1431</v>
      </c>
      <c r="B1432" s="4">
        <v>1</v>
      </c>
      <c r="E1432" s="5">
        <v>4</v>
      </c>
    </row>
    <row r="1433" spans="1:5" x14ac:dyDescent="0.25">
      <c r="A1433">
        <v>1432</v>
      </c>
      <c r="B1433" s="4">
        <v>1</v>
      </c>
      <c r="E1433" s="5">
        <v>4</v>
      </c>
    </row>
    <row r="1434" spans="1:5" x14ac:dyDescent="0.25">
      <c r="A1434">
        <v>1433</v>
      </c>
      <c r="B1434" s="4">
        <v>1</v>
      </c>
      <c r="C1434" s="2">
        <v>2</v>
      </c>
      <c r="E1434" s="5">
        <v>4</v>
      </c>
    </row>
    <row r="1435" spans="1:5" x14ac:dyDescent="0.25">
      <c r="A1435">
        <v>1434</v>
      </c>
      <c r="C1435" s="2">
        <v>2</v>
      </c>
      <c r="E1435" s="5">
        <v>4</v>
      </c>
    </row>
    <row r="1436" spans="1:5" x14ac:dyDescent="0.25">
      <c r="A1436">
        <v>1435</v>
      </c>
      <c r="C1436" s="2">
        <v>2</v>
      </c>
      <c r="E1436" s="5">
        <v>4</v>
      </c>
    </row>
    <row r="1437" spans="1:5" x14ac:dyDescent="0.25">
      <c r="A1437">
        <v>1436</v>
      </c>
      <c r="C1437" s="2">
        <v>2</v>
      </c>
      <c r="E1437" s="5">
        <v>4</v>
      </c>
    </row>
    <row r="1438" spans="1:5" x14ac:dyDescent="0.25">
      <c r="A1438">
        <v>1437</v>
      </c>
      <c r="C1438" s="2">
        <v>2</v>
      </c>
      <c r="D1438" s="3">
        <v>3</v>
      </c>
      <c r="E1438" s="5">
        <v>4</v>
      </c>
    </row>
    <row r="1439" spans="1:5" x14ac:dyDescent="0.25">
      <c r="A1439">
        <v>1438</v>
      </c>
      <c r="C1439" s="2">
        <v>2</v>
      </c>
      <c r="D1439" s="3">
        <v>3</v>
      </c>
      <c r="E1439" s="5">
        <v>4</v>
      </c>
    </row>
    <row r="1440" spans="1:5" x14ac:dyDescent="0.25">
      <c r="A1440">
        <v>1439</v>
      </c>
      <c r="C1440" s="2">
        <v>2</v>
      </c>
      <c r="D1440" s="3">
        <v>3</v>
      </c>
      <c r="E1440" s="5">
        <v>4</v>
      </c>
    </row>
    <row r="1441" spans="1:5" x14ac:dyDescent="0.25">
      <c r="A1441">
        <v>1440</v>
      </c>
      <c r="C1441" s="2">
        <v>2</v>
      </c>
      <c r="D1441" s="3">
        <v>3</v>
      </c>
    </row>
    <row r="1442" spans="1:5" x14ac:dyDescent="0.25">
      <c r="A1442">
        <v>1441</v>
      </c>
      <c r="C1442" s="2">
        <v>2</v>
      </c>
      <c r="D1442" s="3">
        <v>3</v>
      </c>
    </row>
    <row r="1443" spans="1:5" x14ac:dyDescent="0.25">
      <c r="A1443">
        <v>1442</v>
      </c>
      <c r="C1443" s="2">
        <v>2</v>
      </c>
      <c r="D1443" s="3">
        <v>3</v>
      </c>
    </row>
    <row r="1444" spans="1:5" x14ac:dyDescent="0.25">
      <c r="A1444">
        <v>1443</v>
      </c>
      <c r="C1444" s="2">
        <v>2</v>
      </c>
      <c r="D1444" s="3">
        <v>3</v>
      </c>
    </row>
    <row r="1445" spans="1:5" x14ac:dyDescent="0.25">
      <c r="A1445">
        <v>1444</v>
      </c>
      <c r="C1445" s="2">
        <v>2</v>
      </c>
      <c r="D1445" s="3">
        <v>3</v>
      </c>
    </row>
    <row r="1446" spans="1:5" x14ac:dyDescent="0.25">
      <c r="A1446">
        <v>1445</v>
      </c>
      <c r="C1446" s="2">
        <v>2</v>
      </c>
      <c r="D1446" s="3">
        <v>3</v>
      </c>
    </row>
    <row r="1447" spans="1:5" x14ac:dyDescent="0.25">
      <c r="A1447">
        <v>1446</v>
      </c>
      <c r="C1447" s="2">
        <v>2</v>
      </c>
      <c r="D1447" s="3">
        <v>3</v>
      </c>
    </row>
    <row r="1448" spans="1:5" x14ac:dyDescent="0.25">
      <c r="A1448">
        <v>1447</v>
      </c>
      <c r="B1448" s="4">
        <v>1</v>
      </c>
      <c r="D1448" s="3">
        <v>3</v>
      </c>
    </row>
    <row r="1449" spans="1:5" x14ac:dyDescent="0.25">
      <c r="A1449">
        <v>1448</v>
      </c>
      <c r="B1449" s="4">
        <v>1</v>
      </c>
      <c r="D1449" s="3">
        <v>3</v>
      </c>
    </row>
    <row r="1450" spans="1:5" x14ac:dyDescent="0.25">
      <c r="A1450">
        <v>1449</v>
      </c>
      <c r="B1450" s="4">
        <v>1</v>
      </c>
      <c r="D1450" s="3">
        <v>3</v>
      </c>
    </row>
    <row r="1451" spans="1:5" x14ac:dyDescent="0.25">
      <c r="A1451">
        <v>1450</v>
      </c>
      <c r="B1451" s="4">
        <v>1</v>
      </c>
    </row>
    <row r="1452" spans="1:5" x14ac:dyDescent="0.25">
      <c r="A1452">
        <v>1451</v>
      </c>
      <c r="B1452" s="4">
        <v>1</v>
      </c>
    </row>
    <row r="1453" spans="1:5" x14ac:dyDescent="0.25">
      <c r="A1453">
        <v>1452</v>
      </c>
      <c r="B1453" s="4">
        <v>1</v>
      </c>
      <c r="E1453" s="5">
        <v>4</v>
      </c>
    </row>
    <row r="1454" spans="1:5" x14ac:dyDescent="0.25">
      <c r="A1454">
        <v>1453</v>
      </c>
      <c r="B1454" s="4">
        <v>1</v>
      </c>
      <c r="E1454" s="5">
        <v>4</v>
      </c>
    </row>
    <row r="1455" spans="1:5" x14ac:dyDescent="0.25">
      <c r="A1455">
        <v>1454</v>
      </c>
      <c r="B1455" s="4">
        <v>1</v>
      </c>
      <c r="E1455" s="5">
        <v>4</v>
      </c>
    </row>
    <row r="1456" spans="1:5" x14ac:dyDescent="0.25">
      <c r="A1456">
        <v>1455</v>
      </c>
      <c r="B1456" s="4">
        <v>1</v>
      </c>
      <c r="E1456" s="5">
        <v>4</v>
      </c>
    </row>
    <row r="1457" spans="1:5" x14ac:dyDescent="0.25">
      <c r="A1457">
        <v>1456</v>
      </c>
      <c r="B1457" s="4">
        <v>1</v>
      </c>
      <c r="E1457" s="5">
        <v>4</v>
      </c>
    </row>
    <row r="1458" spans="1:5" x14ac:dyDescent="0.25">
      <c r="A1458">
        <v>1457</v>
      </c>
      <c r="B1458" s="4">
        <v>1</v>
      </c>
      <c r="E1458" s="5">
        <v>4</v>
      </c>
    </row>
    <row r="1459" spans="1:5" x14ac:dyDescent="0.25">
      <c r="A1459">
        <v>1458</v>
      </c>
      <c r="B1459" s="4">
        <v>1</v>
      </c>
      <c r="E1459" s="5">
        <v>4</v>
      </c>
    </row>
    <row r="1460" spans="1:5" x14ac:dyDescent="0.25">
      <c r="A1460">
        <v>1459</v>
      </c>
      <c r="B1460" s="4">
        <v>1</v>
      </c>
      <c r="E1460" s="5">
        <v>4</v>
      </c>
    </row>
    <row r="1461" spans="1:5" x14ac:dyDescent="0.25">
      <c r="A1461">
        <v>1460</v>
      </c>
      <c r="B1461" s="4">
        <v>1</v>
      </c>
      <c r="E1461" s="5">
        <v>4</v>
      </c>
    </row>
    <row r="1462" spans="1:5" x14ac:dyDescent="0.25">
      <c r="A1462">
        <v>1461</v>
      </c>
      <c r="B1462" s="4">
        <v>1</v>
      </c>
      <c r="C1462" s="2">
        <v>2</v>
      </c>
      <c r="E1462" s="5">
        <v>4</v>
      </c>
    </row>
    <row r="1463" spans="1:5" x14ac:dyDescent="0.25">
      <c r="A1463">
        <v>1462</v>
      </c>
      <c r="C1463" s="2">
        <v>2</v>
      </c>
      <c r="E1463" s="5">
        <v>4</v>
      </c>
    </row>
    <row r="1464" spans="1:5" x14ac:dyDescent="0.25">
      <c r="A1464">
        <v>1463</v>
      </c>
      <c r="C1464" s="2">
        <v>2</v>
      </c>
      <c r="E1464" s="5">
        <v>4</v>
      </c>
    </row>
    <row r="1465" spans="1:5" x14ac:dyDescent="0.25">
      <c r="A1465">
        <v>1464</v>
      </c>
      <c r="C1465" s="2">
        <v>2</v>
      </c>
      <c r="E1465" s="5">
        <v>4</v>
      </c>
    </row>
    <row r="1466" spans="1:5" x14ac:dyDescent="0.25">
      <c r="A1466">
        <v>1465</v>
      </c>
      <c r="C1466" s="2">
        <v>2</v>
      </c>
      <c r="E1466" s="5">
        <v>4</v>
      </c>
    </row>
    <row r="1467" spans="1:5" x14ac:dyDescent="0.25">
      <c r="A1467">
        <v>1466</v>
      </c>
      <c r="C1467" s="2">
        <v>2</v>
      </c>
      <c r="D1467" s="3">
        <v>3</v>
      </c>
      <c r="E1467" s="5">
        <v>4</v>
      </c>
    </row>
    <row r="1468" spans="1:5" x14ac:dyDescent="0.25">
      <c r="A1468">
        <v>1467</v>
      </c>
      <c r="C1468" s="2">
        <v>2</v>
      </c>
      <c r="D1468" s="3">
        <v>3</v>
      </c>
      <c r="E1468" s="5">
        <v>4</v>
      </c>
    </row>
    <row r="1469" spans="1:5" x14ac:dyDescent="0.25">
      <c r="A1469">
        <v>1468</v>
      </c>
      <c r="C1469" s="2">
        <v>2</v>
      </c>
      <c r="D1469" s="3">
        <v>3</v>
      </c>
    </row>
    <row r="1470" spans="1:5" x14ac:dyDescent="0.25">
      <c r="A1470">
        <v>1469</v>
      </c>
      <c r="C1470" s="2">
        <v>2</v>
      </c>
      <c r="D1470" s="3">
        <v>3</v>
      </c>
    </row>
    <row r="1471" spans="1:5" x14ac:dyDescent="0.25">
      <c r="A1471">
        <v>1470</v>
      </c>
      <c r="C1471" s="2">
        <v>2</v>
      </c>
      <c r="D1471" s="3">
        <v>3</v>
      </c>
    </row>
    <row r="1472" spans="1:5" x14ac:dyDescent="0.25">
      <c r="A1472">
        <v>1471</v>
      </c>
      <c r="C1472" s="2">
        <v>2</v>
      </c>
      <c r="D1472" s="3">
        <v>3</v>
      </c>
    </row>
    <row r="1473" spans="1:5" x14ac:dyDescent="0.25">
      <c r="A1473">
        <v>1472</v>
      </c>
      <c r="C1473" s="2">
        <v>2</v>
      </c>
      <c r="D1473" s="3">
        <v>3</v>
      </c>
    </row>
    <row r="1474" spans="1:5" x14ac:dyDescent="0.25">
      <c r="A1474">
        <v>1473</v>
      </c>
      <c r="C1474" s="2">
        <v>2</v>
      </c>
      <c r="D1474" s="3">
        <v>3</v>
      </c>
    </row>
    <row r="1475" spans="1:5" x14ac:dyDescent="0.25">
      <c r="A1475">
        <v>1474</v>
      </c>
      <c r="C1475" s="2">
        <v>2</v>
      </c>
      <c r="D1475" s="3">
        <v>3</v>
      </c>
    </row>
    <row r="1476" spans="1:5" x14ac:dyDescent="0.25">
      <c r="A1476">
        <v>1475</v>
      </c>
      <c r="C1476" s="2">
        <v>2</v>
      </c>
      <c r="D1476" s="3">
        <v>3</v>
      </c>
    </row>
    <row r="1477" spans="1:5" x14ac:dyDescent="0.25">
      <c r="A1477">
        <v>1476</v>
      </c>
      <c r="C1477" s="2">
        <v>2</v>
      </c>
      <c r="D1477" s="3">
        <v>3</v>
      </c>
    </row>
    <row r="1478" spans="1:5" x14ac:dyDescent="0.25">
      <c r="A1478">
        <v>1477</v>
      </c>
      <c r="B1478" s="4">
        <v>1</v>
      </c>
      <c r="D1478" s="3">
        <v>3</v>
      </c>
    </row>
    <row r="1479" spans="1:5" x14ac:dyDescent="0.25">
      <c r="A1479">
        <v>1478</v>
      </c>
      <c r="B1479" s="4">
        <v>1</v>
      </c>
      <c r="D1479" s="3">
        <v>3</v>
      </c>
    </row>
    <row r="1480" spans="1:5" x14ac:dyDescent="0.25">
      <c r="A1480">
        <v>1479</v>
      </c>
      <c r="B1480" s="4">
        <v>1</v>
      </c>
      <c r="D1480" s="3">
        <v>3</v>
      </c>
    </row>
    <row r="1481" spans="1:5" x14ac:dyDescent="0.25">
      <c r="A1481">
        <v>1480</v>
      </c>
      <c r="B1481" s="4">
        <v>1</v>
      </c>
    </row>
    <row r="1482" spans="1:5" x14ac:dyDescent="0.25">
      <c r="A1482">
        <v>1481</v>
      </c>
      <c r="B1482" s="4">
        <v>1</v>
      </c>
      <c r="E1482" s="5">
        <v>4</v>
      </c>
    </row>
    <row r="1483" spans="1:5" x14ac:dyDescent="0.25">
      <c r="A1483">
        <v>1482</v>
      </c>
      <c r="B1483" s="4">
        <v>1</v>
      </c>
      <c r="E1483" s="5">
        <v>4</v>
      </c>
    </row>
    <row r="1484" spans="1:5" x14ac:dyDescent="0.25">
      <c r="A1484">
        <v>1483</v>
      </c>
      <c r="B1484" s="4">
        <v>1</v>
      </c>
      <c r="E1484" s="5">
        <v>4</v>
      </c>
    </row>
    <row r="1485" spans="1:5" x14ac:dyDescent="0.25">
      <c r="A1485">
        <v>1484</v>
      </c>
      <c r="B1485" s="4">
        <v>1</v>
      </c>
      <c r="E1485" s="5">
        <v>4</v>
      </c>
    </row>
    <row r="1486" spans="1:5" x14ac:dyDescent="0.25">
      <c r="A1486">
        <v>1485</v>
      </c>
      <c r="B1486" s="4">
        <v>1</v>
      </c>
      <c r="E1486" s="5">
        <v>4</v>
      </c>
    </row>
    <row r="1487" spans="1:5" x14ac:dyDescent="0.25">
      <c r="A1487">
        <v>1486</v>
      </c>
      <c r="B1487" s="4">
        <v>1</v>
      </c>
      <c r="E1487" s="5">
        <v>4</v>
      </c>
    </row>
    <row r="1488" spans="1:5" x14ac:dyDescent="0.25">
      <c r="A1488">
        <v>1487</v>
      </c>
      <c r="B1488" s="4">
        <v>1</v>
      </c>
      <c r="E1488" s="5">
        <v>4</v>
      </c>
    </row>
    <row r="1489" spans="1:5" x14ac:dyDescent="0.25">
      <c r="A1489">
        <v>1488</v>
      </c>
      <c r="B1489" s="4">
        <v>1</v>
      </c>
      <c r="E1489" s="5">
        <v>4</v>
      </c>
    </row>
    <row r="1490" spans="1:5" x14ac:dyDescent="0.25">
      <c r="A1490">
        <v>1489</v>
      </c>
      <c r="B1490" s="4">
        <v>1</v>
      </c>
      <c r="E1490" s="5">
        <v>4</v>
      </c>
    </row>
    <row r="1491" spans="1:5" x14ac:dyDescent="0.25">
      <c r="A1491">
        <v>1490</v>
      </c>
      <c r="B1491" s="4">
        <v>1</v>
      </c>
      <c r="E1491" s="5">
        <v>4</v>
      </c>
    </row>
    <row r="1492" spans="1:5" x14ac:dyDescent="0.25">
      <c r="A1492">
        <v>1491</v>
      </c>
      <c r="B1492" s="4">
        <v>1</v>
      </c>
      <c r="C1492" s="2">
        <v>2</v>
      </c>
      <c r="E1492" s="5">
        <v>4</v>
      </c>
    </row>
    <row r="1493" spans="1:5" x14ac:dyDescent="0.25">
      <c r="A1493">
        <v>1492</v>
      </c>
      <c r="B1493" s="4">
        <v>1</v>
      </c>
      <c r="C1493" s="2">
        <v>2</v>
      </c>
      <c r="E1493" s="5">
        <v>4</v>
      </c>
    </row>
    <row r="1494" spans="1:5" x14ac:dyDescent="0.25">
      <c r="A1494">
        <v>1493</v>
      </c>
      <c r="B1494" s="4">
        <v>1</v>
      </c>
      <c r="C1494" s="2">
        <v>2</v>
      </c>
      <c r="E1494" s="5">
        <v>4</v>
      </c>
    </row>
    <row r="1495" spans="1:5" x14ac:dyDescent="0.25">
      <c r="A1495">
        <v>1494</v>
      </c>
      <c r="B1495" s="4">
        <v>1</v>
      </c>
      <c r="C1495" s="2">
        <v>2</v>
      </c>
      <c r="E1495" s="5">
        <v>4</v>
      </c>
    </row>
    <row r="1496" spans="1:5" x14ac:dyDescent="0.25">
      <c r="A1496">
        <v>1495</v>
      </c>
      <c r="C1496" s="2">
        <v>2</v>
      </c>
      <c r="E1496" s="5">
        <v>4</v>
      </c>
    </row>
    <row r="1497" spans="1:5" x14ac:dyDescent="0.25">
      <c r="A1497">
        <v>1496</v>
      </c>
      <c r="C1497" s="2">
        <v>2</v>
      </c>
      <c r="D1497" s="3">
        <v>3</v>
      </c>
      <c r="E1497" s="5">
        <v>4</v>
      </c>
    </row>
    <row r="1498" spans="1:5" x14ac:dyDescent="0.25">
      <c r="A1498">
        <v>1497</v>
      </c>
      <c r="C1498" s="2">
        <v>2</v>
      </c>
      <c r="D1498" s="3">
        <v>3</v>
      </c>
      <c r="E1498" s="5">
        <v>4</v>
      </c>
    </row>
    <row r="1499" spans="1:5" x14ac:dyDescent="0.25">
      <c r="A1499">
        <v>1498</v>
      </c>
      <c r="C1499" s="2">
        <v>2</v>
      </c>
      <c r="D1499" s="3">
        <v>3</v>
      </c>
      <c r="E1499" s="5">
        <v>4</v>
      </c>
    </row>
    <row r="1500" spans="1:5" x14ac:dyDescent="0.25">
      <c r="A1500">
        <v>1499</v>
      </c>
      <c r="C1500" s="2">
        <v>2</v>
      </c>
      <c r="D1500" s="3">
        <v>3</v>
      </c>
      <c r="E1500" s="5">
        <v>4</v>
      </c>
    </row>
    <row r="1501" spans="1:5" x14ac:dyDescent="0.25">
      <c r="A1501">
        <v>1500</v>
      </c>
      <c r="C1501" s="2">
        <v>2</v>
      </c>
      <c r="D1501" s="3">
        <v>3</v>
      </c>
      <c r="E1501" s="5">
        <v>4</v>
      </c>
    </row>
    <row r="1502" spans="1:5" x14ac:dyDescent="0.25">
      <c r="A1502">
        <v>1501</v>
      </c>
      <c r="C1502" s="2">
        <v>2</v>
      </c>
      <c r="D1502" s="3">
        <v>3</v>
      </c>
      <c r="E1502" s="5">
        <v>4</v>
      </c>
    </row>
    <row r="1503" spans="1:5" x14ac:dyDescent="0.25">
      <c r="A1503">
        <v>1502</v>
      </c>
      <c r="C1503" s="2">
        <v>2</v>
      </c>
      <c r="D1503" s="3">
        <v>3</v>
      </c>
    </row>
    <row r="1504" spans="1:5" x14ac:dyDescent="0.25">
      <c r="A1504">
        <v>1503</v>
      </c>
      <c r="C1504" s="2">
        <v>2</v>
      </c>
      <c r="D1504" s="3">
        <v>3</v>
      </c>
    </row>
    <row r="1505" spans="1:5" x14ac:dyDescent="0.25">
      <c r="A1505">
        <v>1504</v>
      </c>
      <c r="C1505" s="2">
        <v>2</v>
      </c>
      <c r="D1505" s="3">
        <v>3</v>
      </c>
    </row>
    <row r="1506" spans="1:5" x14ac:dyDescent="0.25">
      <c r="A1506">
        <v>1505</v>
      </c>
      <c r="C1506" s="2">
        <v>2</v>
      </c>
      <c r="D1506" s="3">
        <v>3</v>
      </c>
    </row>
    <row r="1507" spans="1:5" x14ac:dyDescent="0.25">
      <c r="A1507">
        <v>1506</v>
      </c>
      <c r="C1507" s="2">
        <v>2</v>
      </c>
      <c r="D1507" s="3">
        <v>3</v>
      </c>
    </row>
    <row r="1508" spans="1:5" x14ac:dyDescent="0.25">
      <c r="A1508">
        <v>1507</v>
      </c>
      <c r="C1508" s="2">
        <v>2</v>
      </c>
      <c r="D1508" s="3">
        <v>3</v>
      </c>
    </row>
    <row r="1509" spans="1:5" x14ac:dyDescent="0.25">
      <c r="A1509">
        <v>1508</v>
      </c>
      <c r="B1509" s="4">
        <v>1</v>
      </c>
      <c r="C1509" s="2">
        <v>2</v>
      </c>
      <c r="D1509" s="3">
        <v>3</v>
      </c>
    </row>
    <row r="1510" spans="1:5" x14ac:dyDescent="0.25">
      <c r="A1510">
        <v>1509</v>
      </c>
      <c r="B1510" s="4">
        <v>1</v>
      </c>
      <c r="C1510" s="2">
        <v>2</v>
      </c>
      <c r="D1510" s="3">
        <v>3</v>
      </c>
    </row>
    <row r="1511" spans="1:5" x14ac:dyDescent="0.25">
      <c r="A1511">
        <v>1510</v>
      </c>
      <c r="B1511" s="4">
        <v>1</v>
      </c>
      <c r="C1511" s="2">
        <v>2</v>
      </c>
      <c r="D1511" s="3">
        <v>3</v>
      </c>
    </row>
    <row r="1512" spans="1:5" x14ac:dyDescent="0.25">
      <c r="A1512">
        <v>1511</v>
      </c>
      <c r="B1512" s="4">
        <v>1</v>
      </c>
      <c r="C1512" s="2">
        <v>2</v>
      </c>
      <c r="D1512" s="3">
        <v>3</v>
      </c>
    </row>
    <row r="1513" spans="1:5" x14ac:dyDescent="0.25">
      <c r="A1513">
        <v>1512</v>
      </c>
      <c r="B1513" s="4">
        <v>1</v>
      </c>
      <c r="C1513" s="2">
        <v>2</v>
      </c>
      <c r="D1513" s="3">
        <v>3</v>
      </c>
    </row>
    <row r="1514" spans="1:5" x14ac:dyDescent="0.25">
      <c r="A1514">
        <v>1513</v>
      </c>
      <c r="B1514" s="4">
        <v>1</v>
      </c>
      <c r="D1514" s="3">
        <v>3</v>
      </c>
    </row>
    <row r="1515" spans="1:5" x14ac:dyDescent="0.25">
      <c r="A1515">
        <v>1514</v>
      </c>
      <c r="B1515" s="4">
        <v>1</v>
      </c>
      <c r="D1515" s="3">
        <v>3</v>
      </c>
      <c r="E1515" s="5">
        <v>4</v>
      </c>
    </row>
    <row r="1516" spans="1:5" x14ac:dyDescent="0.25">
      <c r="A1516">
        <v>1515</v>
      </c>
      <c r="B1516" s="4">
        <v>1</v>
      </c>
      <c r="D1516" s="3">
        <v>3</v>
      </c>
      <c r="E1516" s="5">
        <v>4</v>
      </c>
    </row>
    <row r="1517" spans="1:5" x14ac:dyDescent="0.25">
      <c r="A1517">
        <v>1516</v>
      </c>
      <c r="B1517" s="4">
        <v>1</v>
      </c>
      <c r="D1517" s="3">
        <v>3</v>
      </c>
      <c r="E1517" s="5">
        <v>4</v>
      </c>
    </row>
    <row r="1518" spans="1:5" x14ac:dyDescent="0.25">
      <c r="A1518">
        <v>1517</v>
      </c>
      <c r="B1518" s="4">
        <v>1</v>
      </c>
      <c r="D1518" s="3">
        <v>3</v>
      </c>
      <c r="E1518" s="5">
        <v>4</v>
      </c>
    </row>
    <row r="1519" spans="1:5" x14ac:dyDescent="0.25">
      <c r="A1519">
        <v>1518</v>
      </c>
      <c r="B1519" s="4">
        <v>1</v>
      </c>
      <c r="D1519" s="3">
        <v>3</v>
      </c>
      <c r="E1519" s="5">
        <v>4</v>
      </c>
    </row>
    <row r="1520" spans="1:5" x14ac:dyDescent="0.25">
      <c r="A1520">
        <v>1519</v>
      </c>
      <c r="B1520" s="4">
        <v>1</v>
      </c>
      <c r="E1520" s="5">
        <v>4</v>
      </c>
    </row>
    <row r="1521" spans="1:6" x14ac:dyDescent="0.25">
      <c r="A1521">
        <v>1520</v>
      </c>
      <c r="B1521" s="4">
        <v>1</v>
      </c>
      <c r="E1521" s="5">
        <v>4</v>
      </c>
      <c r="F1521" t="s">
        <v>22</v>
      </c>
    </row>
    <row r="1522" spans="1:6" x14ac:dyDescent="0.25">
      <c r="A1522">
        <v>1521</v>
      </c>
    </row>
    <row r="1523" spans="1:6" x14ac:dyDescent="0.25">
      <c r="A1523">
        <v>1522</v>
      </c>
      <c r="F1523" t="s">
        <v>22</v>
      </c>
    </row>
    <row r="1524" spans="1:6" x14ac:dyDescent="0.25">
      <c r="A1524">
        <v>1523</v>
      </c>
      <c r="B1524" s="4">
        <v>1</v>
      </c>
    </row>
    <row r="1525" spans="1:6" x14ac:dyDescent="0.25">
      <c r="A1525">
        <v>1524</v>
      </c>
      <c r="B1525" s="4">
        <v>1</v>
      </c>
    </row>
    <row r="1526" spans="1:6" x14ac:dyDescent="0.25">
      <c r="A1526">
        <v>1525</v>
      </c>
      <c r="B1526" s="4">
        <v>1</v>
      </c>
    </row>
    <row r="1527" spans="1:6" x14ac:dyDescent="0.25">
      <c r="A1527">
        <v>1526</v>
      </c>
      <c r="B1527" s="4">
        <v>1</v>
      </c>
    </row>
    <row r="1528" spans="1:6" x14ac:dyDescent="0.25">
      <c r="A1528">
        <v>1527</v>
      </c>
      <c r="B1528" s="4">
        <v>1</v>
      </c>
    </row>
    <row r="1529" spans="1:6" x14ac:dyDescent="0.25">
      <c r="A1529">
        <v>1528</v>
      </c>
      <c r="B1529" s="4">
        <v>1</v>
      </c>
    </row>
    <row r="1530" spans="1:6" x14ac:dyDescent="0.25">
      <c r="A1530">
        <v>1529</v>
      </c>
      <c r="B1530" s="4">
        <v>1</v>
      </c>
    </row>
    <row r="1531" spans="1:6" x14ac:dyDescent="0.25">
      <c r="A1531">
        <v>1530</v>
      </c>
      <c r="B1531" s="4">
        <v>1</v>
      </c>
    </row>
    <row r="1532" spans="1:6" x14ac:dyDescent="0.25">
      <c r="A1532">
        <v>1531</v>
      </c>
      <c r="B1532" s="4">
        <v>1</v>
      </c>
    </row>
    <row r="1533" spans="1:6" x14ac:dyDescent="0.25">
      <c r="A1533">
        <v>1532</v>
      </c>
      <c r="B1533" s="4">
        <v>1</v>
      </c>
    </row>
    <row r="1534" spans="1:6" x14ac:dyDescent="0.25">
      <c r="A1534">
        <v>1533</v>
      </c>
      <c r="B1534" s="4">
        <v>1</v>
      </c>
      <c r="E1534" s="5">
        <v>4</v>
      </c>
    </row>
    <row r="1535" spans="1:6" x14ac:dyDescent="0.25">
      <c r="A1535">
        <v>1534</v>
      </c>
      <c r="B1535" s="4">
        <v>1</v>
      </c>
      <c r="E1535" s="5">
        <v>4</v>
      </c>
    </row>
    <row r="1536" spans="1:6" x14ac:dyDescent="0.25">
      <c r="A1536">
        <v>1535</v>
      </c>
      <c r="B1536" s="4">
        <v>1</v>
      </c>
      <c r="E1536" s="5">
        <v>4</v>
      </c>
    </row>
    <row r="1537" spans="1:5" x14ac:dyDescent="0.25">
      <c r="A1537">
        <v>1536</v>
      </c>
      <c r="B1537" s="4">
        <v>1</v>
      </c>
      <c r="E1537" s="5">
        <v>4</v>
      </c>
    </row>
    <row r="1538" spans="1:5" x14ac:dyDescent="0.25">
      <c r="A1538">
        <v>1537</v>
      </c>
      <c r="B1538" s="4">
        <v>1</v>
      </c>
      <c r="E1538" s="5">
        <v>4</v>
      </c>
    </row>
    <row r="1539" spans="1:5" x14ac:dyDescent="0.25">
      <c r="A1539">
        <v>1538</v>
      </c>
      <c r="B1539" s="4">
        <v>1</v>
      </c>
      <c r="E1539" s="5">
        <v>4</v>
      </c>
    </row>
    <row r="1540" spans="1:5" x14ac:dyDescent="0.25">
      <c r="A1540">
        <v>1539</v>
      </c>
      <c r="B1540" s="4">
        <v>1</v>
      </c>
      <c r="E1540" s="5">
        <v>4</v>
      </c>
    </row>
    <row r="1541" spans="1:5" x14ac:dyDescent="0.25">
      <c r="A1541">
        <v>1540</v>
      </c>
      <c r="B1541" s="4">
        <v>1</v>
      </c>
      <c r="C1541" s="2">
        <v>2</v>
      </c>
      <c r="E1541" s="5">
        <v>4</v>
      </c>
    </row>
    <row r="1542" spans="1:5" x14ac:dyDescent="0.25">
      <c r="A1542">
        <v>1541</v>
      </c>
      <c r="C1542" s="2">
        <v>2</v>
      </c>
      <c r="E1542" s="5">
        <v>4</v>
      </c>
    </row>
    <row r="1543" spans="1:5" x14ac:dyDescent="0.25">
      <c r="A1543">
        <v>1542</v>
      </c>
      <c r="C1543" s="2">
        <v>2</v>
      </c>
      <c r="E1543" s="5">
        <v>4</v>
      </c>
    </row>
    <row r="1544" spans="1:5" x14ac:dyDescent="0.25">
      <c r="A1544">
        <v>1543</v>
      </c>
      <c r="C1544" s="2">
        <v>2</v>
      </c>
      <c r="E1544" s="5">
        <v>4</v>
      </c>
    </row>
    <row r="1545" spans="1:5" x14ac:dyDescent="0.25">
      <c r="A1545">
        <v>1544</v>
      </c>
      <c r="C1545" s="2">
        <v>2</v>
      </c>
      <c r="E1545" s="5">
        <v>4</v>
      </c>
    </row>
    <row r="1546" spans="1:5" x14ac:dyDescent="0.25">
      <c r="A1546">
        <v>1545</v>
      </c>
      <c r="C1546" s="2">
        <v>2</v>
      </c>
      <c r="E1546" s="5">
        <v>4</v>
      </c>
    </row>
    <row r="1547" spans="1:5" x14ac:dyDescent="0.25">
      <c r="A1547">
        <v>1546</v>
      </c>
      <c r="C1547" s="2">
        <v>2</v>
      </c>
      <c r="E1547" s="5">
        <v>4</v>
      </c>
    </row>
    <row r="1548" spans="1:5" x14ac:dyDescent="0.25">
      <c r="A1548">
        <v>1547</v>
      </c>
      <c r="C1548" s="2">
        <v>2</v>
      </c>
      <c r="E1548" s="5">
        <v>4</v>
      </c>
    </row>
    <row r="1549" spans="1:5" x14ac:dyDescent="0.25">
      <c r="A1549">
        <v>1548</v>
      </c>
      <c r="C1549" s="2">
        <v>2</v>
      </c>
      <c r="E1549" s="5">
        <v>4</v>
      </c>
    </row>
    <row r="1550" spans="1:5" x14ac:dyDescent="0.25">
      <c r="A1550">
        <v>1549</v>
      </c>
      <c r="C1550" s="2">
        <v>2</v>
      </c>
      <c r="E1550" s="5">
        <v>4</v>
      </c>
    </row>
    <row r="1551" spans="1:5" x14ac:dyDescent="0.25">
      <c r="A1551">
        <v>1550</v>
      </c>
      <c r="C1551" s="2">
        <v>2</v>
      </c>
      <c r="D1551" s="3">
        <v>3</v>
      </c>
      <c r="E1551" s="5">
        <v>4</v>
      </c>
    </row>
    <row r="1552" spans="1:5" x14ac:dyDescent="0.25">
      <c r="A1552">
        <v>1551</v>
      </c>
      <c r="C1552" s="2">
        <v>2</v>
      </c>
      <c r="D1552" s="3">
        <v>3</v>
      </c>
      <c r="E1552" s="5">
        <v>4</v>
      </c>
    </row>
    <row r="1553" spans="1:5" x14ac:dyDescent="0.25">
      <c r="A1553">
        <v>1552</v>
      </c>
      <c r="C1553" s="2">
        <v>2</v>
      </c>
      <c r="D1553" s="3">
        <v>3</v>
      </c>
    </row>
    <row r="1554" spans="1:5" x14ac:dyDescent="0.25">
      <c r="A1554">
        <v>1553</v>
      </c>
      <c r="C1554" s="2">
        <v>2</v>
      </c>
      <c r="D1554" s="3">
        <v>3</v>
      </c>
    </row>
    <row r="1555" spans="1:5" x14ac:dyDescent="0.25">
      <c r="A1555">
        <v>1554</v>
      </c>
      <c r="C1555" s="2">
        <v>2</v>
      </c>
      <c r="D1555" s="3">
        <v>3</v>
      </c>
    </row>
    <row r="1556" spans="1:5" x14ac:dyDescent="0.25">
      <c r="A1556">
        <v>1555</v>
      </c>
      <c r="B1556" s="4">
        <v>1</v>
      </c>
      <c r="C1556" s="2">
        <v>2</v>
      </c>
      <c r="D1556" s="3">
        <v>3</v>
      </c>
    </row>
    <row r="1557" spans="1:5" x14ac:dyDescent="0.25">
      <c r="A1557">
        <v>1556</v>
      </c>
      <c r="B1557" s="4">
        <v>1</v>
      </c>
      <c r="D1557" s="3">
        <v>3</v>
      </c>
    </row>
    <row r="1558" spans="1:5" x14ac:dyDescent="0.25">
      <c r="A1558">
        <v>1557</v>
      </c>
      <c r="B1558" s="4">
        <v>1</v>
      </c>
      <c r="D1558" s="3">
        <v>3</v>
      </c>
    </row>
    <row r="1559" spans="1:5" x14ac:dyDescent="0.25">
      <c r="A1559">
        <v>1558</v>
      </c>
      <c r="B1559" s="4">
        <v>1</v>
      </c>
      <c r="D1559" s="3">
        <v>3</v>
      </c>
    </row>
    <row r="1560" spans="1:5" x14ac:dyDescent="0.25">
      <c r="A1560">
        <v>1559</v>
      </c>
      <c r="B1560" s="4">
        <v>1</v>
      </c>
      <c r="D1560" s="3">
        <v>3</v>
      </c>
    </row>
    <row r="1561" spans="1:5" x14ac:dyDescent="0.25">
      <c r="A1561">
        <v>1560</v>
      </c>
      <c r="B1561" s="4">
        <v>1</v>
      </c>
      <c r="D1561" s="3">
        <v>3</v>
      </c>
    </row>
    <row r="1562" spans="1:5" x14ac:dyDescent="0.25">
      <c r="A1562">
        <v>1561</v>
      </c>
      <c r="B1562" s="4">
        <v>1</v>
      </c>
      <c r="D1562" s="3">
        <v>3</v>
      </c>
    </row>
    <row r="1563" spans="1:5" x14ac:dyDescent="0.25">
      <c r="A1563">
        <v>1562</v>
      </c>
      <c r="B1563" s="4">
        <v>1</v>
      </c>
      <c r="D1563" s="3">
        <v>3</v>
      </c>
    </row>
    <row r="1564" spans="1:5" x14ac:dyDescent="0.25">
      <c r="A1564">
        <v>1563</v>
      </c>
      <c r="B1564" s="4">
        <v>1</v>
      </c>
      <c r="D1564" s="3">
        <v>3</v>
      </c>
      <c r="E1564" s="5">
        <v>4</v>
      </c>
    </row>
    <row r="1565" spans="1:5" x14ac:dyDescent="0.25">
      <c r="A1565">
        <v>1564</v>
      </c>
      <c r="B1565" s="4">
        <v>1</v>
      </c>
      <c r="D1565" s="3">
        <v>3</v>
      </c>
      <c r="E1565" s="5">
        <v>4</v>
      </c>
    </row>
    <row r="1566" spans="1:5" x14ac:dyDescent="0.25">
      <c r="A1566">
        <v>1565</v>
      </c>
      <c r="B1566" s="4">
        <v>1</v>
      </c>
      <c r="D1566" s="3">
        <v>3</v>
      </c>
      <c r="E1566" s="5">
        <v>4</v>
      </c>
    </row>
    <row r="1567" spans="1:5" x14ac:dyDescent="0.25">
      <c r="A1567">
        <v>1566</v>
      </c>
      <c r="B1567" s="4">
        <v>1</v>
      </c>
      <c r="E1567" s="5">
        <v>4</v>
      </c>
    </row>
    <row r="1568" spans="1:5" x14ac:dyDescent="0.25">
      <c r="A1568">
        <v>1567</v>
      </c>
      <c r="B1568" s="4">
        <v>1</v>
      </c>
      <c r="C1568" s="2">
        <v>2</v>
      </c>
      <c r="E1568" s="5">
        <v>4</v>
      </c>
    </row>
    <row r="1569" spans="1:5" x14ac:dyDescent="0.25">
      <c r="A1569">
        <v>1568</v>
      </c>
      <c r="B1569" s="4">
        <v>1</v>
      </c>
      <c r="C1569" s="2">
        <v>2</v>
      </c>
      <c r="E1569" s="5">
        <v>4</v>
      </c>
    </row>
    <row r="1570" spans="1:5" x14ac:dyDescent="0.25">
      <c r="A1570">
        <v>1569</v>
      </c>
      <c r="B1570" s="4">
        <v>1</v>
      </c>
      <c r="C1570" s="2">
        <v>2</v>
      </c>
      <c r="E1570" s="5">
        <v>4</v>
      </c>
    </row>
    <row r="1571" spans="1:5" x14ac:dyDescent="0.25">
      <c r="A1571">
        <v>1570</v>
      </c>
      <c r="B1571" s="4">
        <v>1</v>
      </c>
      <c r="C1571" s="2">
        <v>2</v>
      </c>
      <c r="E1571" s="5">
        <v>4</v>
      </c>
    </row>
    <row r="1572" spans="1:5" x14ac:dyDescent="0.25">
      <c r="A1572">
        <v>1571</v>
      </c>
      <c r="C1572" s="2">
        <v>2</v>
      </c>
      <c r="E1572" s="5">
        <v>4</v>
      </c>
    </row>
    <row r="1573" spans="1:5" x14ac:dyDescent="0.25">
      <c r="A1573">
        <v>1572</v>
      </c>
      <c r="C1573" s="2">
        <v>2</v>
      </c>
      <c r="E1573" s="5">
        <v>4</v>
      </c>
    </row>
    <row r="1574" spans="1:5" x14ac:dyDescent="0.25">
      <c r="A1574">
        <v>1573</v>
      </c>
      <c r="C1574" s="2">
        <v>2</v>
      </c>
      <c r="E1574" s="5">
        <v>4</v>
      </c>
    </row>
    <row r="1575" spans="1:5" x14ac:dyDescent="0.25">
      <c r="A1575">
        <v>1574</v>
      </c>
      <c r="C1575" s="2">
        <v>2</v>
      </c>
      <c r="E1575" s="5">
        <v>4</v>
      </c>
    </row>
    <row r="1576" spans="1:5" x14ac:dyDescent="0.25">
      <c r="A1576">
        <v>1575</v>
      </c>
      <c r="C1576" s="2">
        <v>2</v>
      </c>
      <c r="E1576" s="5">
        <v>4</v>
      </c>
    </row>
    <row r="1577" spans="1:5" x14ac:dyDescent="0.25">
      <c r="A1577">
        <v>1576</v>
      </c>
      <c r="C1577" s="2">
        <v>2</v>
      </c>
      <c r="E1577" s="5">
        <v>4</v>
      </c>
    </row>
    <row r="1578" spans="1:5" x14ac:dyDescent="0.25">
      <c r="A1578">
        <v>1577</v>
      </c>
      <c r="C1578" s="2">
        <v>2</v>
      </c>
      <c r="E1578" s="5">
        <v>4</v>
      </c>
    </row>
    <row r="1579" spans="1:5" x14ac:dyDescent="0.25">
      <c r="A1579">
        <v>1578</v>
      </c>
      <c r="C1579" s="2">
        <v>2</v>
      </c>
      <c r="D1579" s="3">
        <v>3</v>
      </c>
      <c r="E1579" s="5">
        <v>4</v>
      </c>
    </row>
    <row r="1580" spans="1:5" x14ac:dyDescent="0.25">
      <c r="A1580">
        <v>1579</v>
      </c>
      <c r="C1580" s="2">
        <v>2</v>
      </c>
      <c r="D1580" s="3">
        <v>3</v>
      </c>
    </row>
    <row r="1581" spans="1:5" x14ac:dyDescent="0.25">
      <c r="A1581">
        <v>1580</v>
      </c>
      <c r="C1581" s="2">
        <v>2</v>
      </c>
      <c r="D1581" s="3">
        <v>3</v>
      </c>
    </row>
    <row r="1582" spans="1:5" x14ac:dyDescent="0.25">
      <c r="A1582">
        <v>1581</v>
      </c>
      <c r="B1582" s="4">
        <v>1</v>
      </c>
      <c r="C1582" s="2">
        <v>2</v>
      </c>
      <c r="D1582" s="3">
        <v>3</v>
      </c>
    </row>
    <row r="1583" spans="1:5" x14ac:dyDescent="0.25">
      <c r="A1583">
        <v>1582</v>
      </c>
      <c r="B1583" s="4">
        <v>1</v>
      </c>
      <c r="C1583" s="2">
        <v>2</v>
      </c>
      <c r="D1583" s="3">
        <v>3</v>
      </c>
    </row>
    <row r="1584" spans="1:5" x14ac:dyDescent="0.25">
      <c r="A1584">
        <v>1583</v>
      </c>
      <c r="B1584" s="4">
        <v>1</v>
      </c>
      <c r="D1584" s="3">
        <v>3</v>
      </c>
    </row>
    <row r="1585" spans="1:5" x14ac:dyDescent="0.25">
      <c r="A1585">
        <v>1584</v>
      </c>
      <c r="B1585" s="4">
        <v>1</v>
      </c>
      <c r="D1585" s="3">
        <v>3</v>
      </c>
    </row>
    <row r="1586" spans="1:5" x14ac:dyDescent="0.25">
      <c r="A1586">
        <v>1585</v>
      </c>
      <c r="B1586" s="4">
        <v>1</v>
      </c>
      <c r="D1586" s="3">
        <v>3</v>
      </c>
    </row>
    <row r="1587" spans="1:5" x14ac:dyDescent="0.25">
      <c r="A1587">
        <v>1586</v>
      </c>
      <c r="B1587" s="4">
        <v>1</v>
      </c>
      <c r="D1587" s="3">
        <v>3</v>
      </c>
    </row>
    <row r="1588" spans="1:5" x14ac:dyDescent="0.25">
      <c r="A1588">
        <v>1587</v>
      </c>
      <c r="B1588" s="4">
        <v>1</v>
      </c>
      <c r="D1588" s="3">
        <v>3</v>
      </c>
    </row>
    <row r="1589" spans="1:5" x14ac:dyDescent="0.25">
      <c r="A1589">
        <v>1588</v>
      </c>
      <c r="B1589" s="4">
        <v>1</v>
      </c>
      <c r="D1589" s="3">
        <v>3</v>
      </c>
    </row>
    <row r="1590" spans="1:5" x14ac:dyDescent="0.25">
      <c r="A1590">
        <v>1589</v>
      </c>
      <c r="B1590" s="4">
        <v>1</v>
      </c>
      <c r="D1590" s="3">
        <v>3</v>
      </c>
    </row>
    <row r="1591" spans="1:5" x14ac:dyDescent="0.25">
      <c r="A1591">
        <v>1590</v>
      </c>
      <c r="B1591" s="4">
        <v>1</v>
      </c>
      <c r="D1591" s="3">
        <v>3</v>
      </c>
    </row>
    <row r="1592" spans="1:5" x14ac:dyDescent="0.25">
      <c r="A1592">
        <v>1591</v>
      </c>
      <c r="B1592" s="4">
        <v>1</v>
      </c>
      <c r="D1592" s="3">
        <v>3</v>
      </c>
    </row>
    <row r="1593" spans="1:5" x14ac:dyDescent="0.25">
      <c r="A1593">
        <v>1592</v>
      </c>
      <c r="B1593" s="4">
        <v>1</v>
      </c>
      <c r="D1593" s="3">
        <v>3</v>
      </c>
    </row>
    <row r="1594" spans="1:5" x14ac:dyDescent="0.25">
      <c r="A1594">
        <v>1593</v>
      </c>
      <c r="B1594" s="4">
        <v>1</v>
      </c>
      <c r="D1594" s="3">
        <v>3</v>
      </c>
    </row>
    <row r="1595" spans="1:5" x14ac:dyDescent="0.25">
      <c r="A1595">
        <v>1594</v>
      </c>
      <c r="B1595" s="4">
        <v>1</v>
      </c>
      <c r="E1595" s="5">
        <v>4</v>
      </c>
    </row>
    <row r="1596" spans="1:5" x14ac:dyDescent="0.25">
      <c r="A1596">
        <v>1595</v>
      </c>
      <c r="B1596" s="4">
        <v>1</v>
      </c>
      <c r="E1596" s="5">
        <v>4</v>
      </c>
    </row>
    <row r="1597" spans="1:5" x14ac:dyDescent="0.25">
      <c r="A1597">
        <v>1596</v>
      </c>
      <c r="B1597" s="4">
        <v>1</v>
      </c>
      <c r="E1597" s="5">
        <v>4</v>
      </c>
    </row>
    <row r="1598" spans="1:5" x14ac:dyDescent="0.25">
      <c r="A1598">
        <v>1597</v>
      </c>
      <c r="B1598" s="4">
        <v>1</v>
      </c>
      <c r="C1598" s="2">
        <v>2</v>
      </c>
      <c r="E1598" s="5">
        <v>4</v>
      </c>
    </row>
    <row r="1599" spans="1:5" x14ac:dyDescent="0.25">
      <c r="A1599">
        <v>1598</v>
      </c>
      <c r="C1599" s="2">
        <v>2</v>
      </c>
      <c r="E1599" s="5">
        <v>4</v>
      </c>
    </row>
    <row r="1600" spans="1:5" x14ac:dyDescent="0.25">
      <c r="A1600">
        <v>1599</v>
      </c>
      <c r="C1600" s="2">
        <v>2</v>
      </c>
      <c r="E1600" s="5">
        <v>4</v>
      </c>
    </row>
    <row r="1601" spans="1:5" x14ac:dyDescent="0.25">
      <c r="A1601">
        <v>1600</v>
      </c>
      <c r="C1601" s="2">
        <v>2</v>
      </c>
      <c r="E1601" s="5">
        <v>4</v>
      </c>
    </row>
    <row r="1602" spans="1:5" x14ac:dyDescent="0.25">
      <c r="A1602">
        <v>1601</v>
      </c>
      <c r="C1602" s="2">
        <v>2</v>
      </c>
      <c r="E1602" s="5">
        <v>4</v>
      </c>
    </row>
    <row r="1603" spans="1:5" x14ac:dyDescent="0.25">
      <c r="A1603">
        <v>1602</v>
      </c>
      <c r="C1603" s="2">
        <v>2</v>
      </c>
      <c r="E1603" s="5">
        <v>4</v>
      </c>
    </row>
    <row r="1604" spans="1:5" x14ac:dyDescent="0.25">
      <c r="A1604">
        <v>1603</v>
      </c>
      <c r="C1604" s="2">
        <v>2</v>
      </c>
      <c r="E1604" s="5">
        <v>4</v>
      </c>
    </row>
    <row r="1605" spans="1:5" x14ac:dyDescent="0.25">
      <c r="A1605">
        <v>1604</v>
      </c>
      <c r="C1605" s="2">
        <v>2</v>
      </c>
      <c r="E1605" s="5">
        <v>4</v>
      </c>
    </row>
    <row r="1606" spans="1:5" x14ac:dyDescent="0.25">
      <c r="A1606">
        <v>1605</v>
      </c>
      <c r="C1606" s="2">
        <v>2</v>
      </c>
      <c r="E1606" s="5">
        <v>4</v>
      </c>
    </row>
    <row r="1607" spans="1:5" x14ac:dyDescent="0.25">
      <c r="A1607">
        <v>1606</v>
      </c>
      <c r="C1607" s="2">
        <v>2</v>
      </c>
      <c r="E1607" s="5">
        <v>4</v>
      </c>
    </row>
    <row r="1608" spans="1:5" x14ac:dyDescent="0.25">
      <c r="A1608">
        <v>1607</v>
      </c>
      <c r="C1608" s="2">
        <v>2</v>
      </c>
      <c r="E1608" s="5">
        <v>4</v>
      </c>
    </row>
    <row r="1609" spans="1:5" x14ac:dyDescent="0.25">
      <c r="A1609">
        <v>1608</v>
      </c>
      <c r="C1609" s="2">
        <v>2</v>
      </c>
      <c r="E1609" s="5">
        <v>4</v>
      </c>
    </row>
    <row r="1610" spans="1:5" x14ac:dyDescent="0.25">
      <c r="A1610">
        <v>1609</v>
      </c>
      <c r="C1610" s="2">
        <v>2</v>
      </c>
      <c r="D1610" s="3">
        <v>3</v>
      </c>
      <c r="E1610" s="5">
        <v>4</v>
      </c>
    </row>
    <row r="1611" spans="1:5" x14ac:dyDescent="0.25">
      <c r="A1611">
        <v>1610</v>
      </c>
      <c r="C1611" s="2">
        <v>2</v>
      </c>
      <c r="D1611" s="3">
        <v>3</v>
      </c>
      <c r="E1611" s="5">
        <v>4</v>
      </c>
    </row>
    <row r="1612" spans="1:5" x14ac:dyDescent="0.25">
      <c r="A1612">
        <v>1611</v>
      </c>
      <c r="C1612" s="2">
        <v>2</v>
      </c>
      <c r="D1612" s="3">
        <v>3</v>
      </c>
      <c r="E1612" s="5">
        <v>4</v>
      </c>
    </row>
    <row r="1613" spans="1:5" x14ac:dyDescent="0.25">
      <c r="A1613">
        <v>1612</v>
      </c>
      <c r="B1613" s="4">
        <v>1</v>
      </c>
      <c r="D1613" s="3">
        <v>3</v>
      </c>
    </row>
    <row r="1614" spans="1:5" x14ac:dyDescent="0.25">
      <c r="A1614">
        <v>1613</v>
      </c>
      <c r="B1614" s="4">
        <v>1</v>
      </c>
      <c r="D1614" s="3">
        <v>3</v>
      </c>
    </row>
    <row r="1615" spans="1:5" x14ac:dyDescent="0.25">
      <c r="A1615">
        <v>1614</v>
      </c>
      <c r="B1615" s="4">
        <v>1</v>
      </c>
      <c r="D1615" s="3">
        <v>3</v>
      </c>
    </row>
    <row r="1616" spans="1:5" x14ac:dyDescent="0.25">
      <c r="A1616">
        <v>1615</v>
      </c>
      <c r="B1616" s="4">
        <v>1</v>
      </c>
      <c r="D1616" s="3">
        <v>3</v>
      </c>
    </row>
    <row r="1617" spans="1:5" x14ac:dyDescent="0.25">
      <c r="A1617">
        <v>1616</v>
      </c>
      <c r="B1617" s="4">
        <v>1</v>
      </c>
      <c r="D1617" s="3">
        <v>3</v>
      </c>
    </row>
    <row r="1618" spans="1:5" x14ac:dyDescent="0.25">
      <c r="A1618">
        <v>1617</v>
      </c>
      <c r="B1618" s="4">
        <v>1</v>
      </c>
      <c r="D1618" s="3">
        <v>3</v>
      </c>
    </row>
    <row r="1619" spans="1:5" x14ac:dyDescent="0.25">
      <c r="A1619">
        <v>1618</v>
      </c>
      <c r="B1619" s="4">
        <v>1</v>
      </c>
      <c r="D1619" s="3">
        <v>3</v>
      </c>
    </row>
    <row r="1620" spans="1:5" x14ac:dyDescent="0.25">
      <c r="A1620">
        <v>1619</v>
      </c>
      <c r="B1620" s="4">
        <v>1</v>
      </c>
      <c r="D1620" s="3">
        <v>3</v>
      </c>
    </row>
    <row r="1621" spans="1:5" x14ac:dyDescent="0.25">
      <c r="A1621">
        <v>1620</v>
      </c>
      <c r="B1621" s="4">
        <v>1</v>
      </c>
      <c r="D1621" s="3">
        <v>3</v>
      </c>
    </row>
    <row r="1622" spans="1:5" x14ac:dyDescent="0.25">
      <c r="A1622">
        <v>1621</v>
      </c>
      <c r="B1622" s="4">
        <v>1</v>
      </c>
      <c r="D1622" s="3">
        <v>3</v>
      </c>
    </row>
    <row r="1623" spans="1:5" x14ac:dyDescent="0.25">
      <c r="A1623">
        <v>1622</v>
      </c>
      <c r="B1623" s="4">
        <v>1</v>
      </c>
      <c r="D1623" s="3">
        <v>3</v>
      </c>
    </row>
    <row r="1624" spans="1:5" x14ac:dyDescent="0.25">
      <c r="A1624">
        <v>1623</v>
      </c>
      <c r="B1624" s="4">
        <v>1</v>
      </c>
      <c r="D1624" s="3">
        <v>3</v>
      </c>
    </row>
    <row r="1625" spans="1:5" x14ac:dyDescent="0.25">
      <c r="A1625">
        <v>1624</v>
      </c>
      <c r="B1625" s="4">
        <v>1</v>
      </c>
      <c r="D1625" s="3">
        <v>3</v>
      </c>
      <c r="E1625" s="5">
        <v>4</v>
      </c>
    </row>
    <row r="1626" spans="1:5" x14ac:dyDescent="0.25">
      <c r="A1626">
        <v>1625</v>
      </c>
      <c r="B1626" s="4">
        <v>1</v>
      </c>
      <c r="C1626" s="2">
        <v>2</v>
      </c>
      <c r="E1626" s="5">
        <v>4</v>
      </c>
    </row>
    <row r="1627" spans="1:5" x14ac:dyDescent="0.25">
      <c r="A1627">
        <v>1626</v>
      </c>
      <c r="B1627" s="4">
        <v>1</v>
      </c>
      <c r="C1627" s="2">
        <v>2</v>
      </c>
      <c r="E1627" s="5">
        <v>4</v>
      </c>
    </row>
    <row r="1628" spans="1:5" x14ac:dyDescent="0.25">
      <c r="A1628">
        <v>1627</v>
      </c>
      <c r="B1628" s="4">
        <v>1</v>
      </c>
      <c r="C1628" s="2">
        <v>2</v>
      </c>
      <c r="E1628" s="5">
        <v>4</v>
      </c>
    </row>
    <row r="1629" spans="1:5" x14ac:dyDescent="0.25">
      <c r="A1629">
        <v>1628</v>
      </c>
      <c r="C1629" s="2">
        <v>2</v>
      </c>
      <c r="E1629" s="5">
        <v>4</v>
      </c>
    </row>
    <row r="1630" spans="1:5" x14ac:dyDescent="0.25">
      <c r="A1630">
        <v>1629</v>
      </c>
      <c r="C1630" s="2">
        <v>2</v>
      </c>
      <c r="E1630" s="5">
        <v>4</v>
      </c>
    </row>
    <row r="1631" spans="1:5" x14ac:dyDescent="0.25">
      <c r="A1631">
        <v>1630</v>
      </c>
      <c r="C1631" s="2">
        <v>2</v>
      </c>
      <c r="E1631" s="5">
        <v>4</v>
      </c>
    </row>
    <row r="1632" spans="1:5" x14ac:dyDescent="0.25">
      <c r="A1632">
        <v>1631</v>
      </c>
      <c r="C1632" s="2">
        <v>2</v>
      </c>
      <c r="E1632" s="5">
        <v>4</v>
      </c>
    </row>
    <row r="1633" spans="1:5" x14ac:dyDescent="0.25">
      <c r="A1633">
        <v>1632</v>
      </c>
      <c r="C1633" s="2">
        <v>2</v>
      </c>
      <c r="E1633" s="5">
        <v>4</v>
      </c>
    </row>
    <row r="1634" spans="1:5" x14ac:dyDescent="0.25">
      <c r="A1634">
        <v>1633</v>
      </c>
      <c r="C1634" s="2">
        <v>2</v>
      </c>
      <c r="E1634" s="5">
        <v>4</v>
      </c>
    </row>
    <row r="1635" spans="1:5" x14ac:dyDescent="0.25">
      <c r="A1635">
        <v>1634</v>
      </c>
      <c r="C1635" s="2">
        <v>2</v>
      </c>
      <c r="E1635" s="5">
        <v>4</v>
      </c>
    </row>
    <row r="1636" spans="1:5" x14ac:dyDescent="0.25">
      <c r="A1636">
        <v>1635</v>
      </c>
      <c r="C1636" s="2">
        <v>2</v>
      </c>
      <c r="E1636" s="5">
        <v>4</v>
      </c>
    </row>
    <row r="1637" spans="1:5" x14ac:dyDescent="0.25">
      <c r="A1637">
        <v>1636</v>
      </c>
      <c r="C1637" s="2">
        <v>2</v>
      </c>
      <c r="E1637" s="5">
        <v>4</v>
      </c>
    </row>
    <row r="1638" spans="1:5" x14ac:dyDescent="0.25">
      <c r="A1638">
        <v>1637</v>
      </c>
      <c r="C1638" s="2">
        <v>2</v>
      </c>
      <c r="E1638" s="5">
        <v>4</v>
      </c>
    </row>
    <row r="1639" spans="1:5" x14ac:dyDescent="0.25">
      <c r="A1639">
        <v>1638</v>
      </c>
      <c r="C1639" s="2">
        <v>2</v>
      </c>
      <c r="E1639" s="5">
        <v>4</v>
      </c>
    </row>
    <row r="1640" spans="1:5" x14ac:dyDescent="0.25">
      <c r="A1640">
        <v>1639</v>
      </c>
      <c r="C1640" s="2">
        <v>2</v>
      </c>
      <c r="E1640" s="5">
        <v>4</v>
      </c>
    </row>
    <row r="1641" spans="1:5" x14ac:dyDescent="0.25">
      <c r="A1641">
        <v>1640</v>
      </c>
      <c r="C1641" s="2">
        <v>2</v>
      </c>
      <c r="D1641" s="3">
        <v>3</v>
      </c>
      <c r="E1641" s="5">
        <v>4</v>
      </c>
    </row>
    <row r="1642" spans="1:5" x14ac:dyDescent="0.25">
      <c r="A1642">
        <v>1641</v>
      </c>
      <c r="B1642" s="4">
        <v>1</v>
      </c>
      <c r="C1642" s="2">
        <v>2</v>
      </c>
      <c r="D1642" s="3">
        <v>3</v>
      </c>
      <c r="E1642" s="5">
        <v>4</v>
      </c>
    </row>
    <row r="1643" spans="1:5" x14ac:dyDescent="0.25">
      <c r="A1643">
        <v>1642</v>
      </c>
      <c r="B1643" s="4">
        <v>1</v>
      </c>
      <c r="D1643" s="3">
        <v>3</v>
      </c>
    </row>
    <row r="1644" spans="1:5" x14ac:dyDescent="0.25">
      <c r="A1644">
        <v>1643</v>
      </c>
      <c r="B1644" s="4">
        <v>1</v>
      </c>
      <c r="D1644" s="3">
        <v>3</v>
      </c>
    </row>
    <row r="1645" spans="1:5" x14ac:dyDescent="0.25">
      <c r="A1645">
        <v>1644</v>
      </c>
      <c r="B1645" s="4">
        <v>1</v>
      </c>
      <c r="D1645" s="3">
        <v>3</v>
      </c>
    </row>
    <row r="1646" spans="1:5" x14ac:dyDescent="0.25">
      <c r="A1646">
        <v>1645</v>
      </c>
      <c r="B1646" s="4">
        <v>1</v>
      </c>
      <c r="D1646" s="3">
        <v>3</v>
      </c>
    </row>
    <row r="1647" spans="1:5" x14ac:dyDescent="0.25">
      <c r="A1647">
        <v>1646</v>
      </c>
      <c r="B1647" s="4">
        <v>1</v>
      </c>
      <c r="D1647" s="3">
        <v>3</v>
      </c>
    </row>
    <row r="1648" spans="1:5" x14ac:dyDescent="0.25">
      <c r="A1648">
        <v>1647</v>
      </c>
      <c r="B1648" s="4">
        <v>1</v>
      </c>
      <c r="D1648" s="3">
        <v>3</v>
      </c>
    </row>
    <row r="1649" spans="1:5" x14ac:dyDescent="0.25">
      <c r="A1649">
        <v>1648</v>
      </c>
      <c r="B1649" s="4">
        <v>1</v>
      </c>
      <c r="D1649" s="3">
        <v>3</v>
      </c>
    </row>
    <row r="1650" spans="1:5" x14ac:dyDescent="0.25">
      <c r="A1650">
        <v>1649</v>
      </c>
      <c r="B1650" s="4">
        <v>1</v>
      </c>
      <c r="D1650" s="3">
        <v>3</v>
      </c>
    </row>
    <row r="1651" spans="1:5" x14ac:dyDescent="0.25">
      <c r="A1651">
        <v>1650</v>
      </c>
      <c r="B1651" s="4">
        <v>1</v>
      </c>
      <c r="D1651" s="3">
        <v>3</v>
      </c>
    </row>
    <row r="1652" spans="1:5" x14ac:dyDescent="0.25">
      <c r="A1652">
        <v>1651</v>
      </c>
      <c r="B1652" s="4">
        <v>1</v>
      </c>
      <c r="D1652" s="3">
        <v>3</v>
      </c>
    </row>
    <row r="1653" spans="1:5" x14ac:dyDescent="0.25">
      <c r="A1653">
        <v>1652</v>
      </c>
      <c r="B1653" s="4">
        <v>1</v>
      </c>
      <c r="D1653" s="3">
        <v>3</v>
      </c>
    </row>
    <row r="1654" spans="1:5" x14ac:dyDescent="0.25">
      <c r="A1654">
        <v>1653</v>
      </c>
      <c r="B1654" s="4">
        <v>1</v>
      </c>
      <c r="D1654" s="3">
        <v>3</v>
      </c>
    </row>
    <row r="1655" spans="1:5" x14ac:dyDescent="0.25">
      <c r="A1655">
        <v>1654</v>
      </c>
      <c r="B1655" s="4">
        <v>1</v>
      </c>
      <c r="D1655" s="3">
        <v>3</v>
      </c>
    </row>
    <row r="1656" spans="1:5" x14ac:dyDescent="0.25">
      <c r="A1656">
        <v>1655</v>
      </c>
      <c r="B1656" s="4">
        <v>1</v>
      </c>
      <c r="C1656" s="2">
        <v>2</v>
      </c>
      <c r="D1656" s="3">
        <v>3</v>
      </c>
    </row>
    <row r="1657" spans="1:5" x14ac:dyDescent="0.25">
      <c r="A1657">
        <v>1656</v>
      </c>
      <c r="B1657" s="4">
        <v>1</v>
      </c>
      <c r="C1657" s="2">
        <v>2</v>
      </c>
      <c r="D1657" s="3">
        <v>3</v>
      </c>
      <c r="E1657" s="5">
        <v>4</v>
      </c>
    </row>
    <row r="1658" spans="1:5" x14ac:dyDescent="0.25">
      <c r="A1658">
        <v>1657</v>
      </c>
      <c r="C1658" s="2">
        <v>2</v>
      </c>
      <c r="E1658" s="5">
        <v>4</v>
      </c>
    </row>
    <row r="1659" spans="1:5" x14ac:dyDescent="0.25">
      <c r="A1659">
        <v>1658</v>
      </c>
      <c r="C1659" s="2">
        <v>2</v>
      </c>
      <c r="E1659" s="5">
        <v>4</v>
      </c>
    </row>
    <row r="1660" spans="1:5" x14ac:dyDescent="0.25">
      <c r="A1660">
        <v>1659</v>
      </c>
      <c r="C1660" s="2">
        <v>2</v>
      </c>
      <c r="E1660" s="5">
        <v>4</v>
      </c>
    </row>
    <row r="1661" spans="1:5" x14ac:dyDescent="0.25">
      <c r="A1661">
        <v>1660</v>
      </c>
      <c r="C1661" s="2">
        <v>2</v>
      </c>
      <c r="E1661" s="5">
        <v>4</v>
      </c>
    </row>
    <row r="1662" spans="1:5" x14ac:dyDescent="0.25">
      <c r="A1662">
        <v>1661</v>
      </c>
      <c r="C1662" s="2">
        <v>2</v>
      </c>
      <c r="E1662" s="5">
        <v>4</v>
      </c>
    </row>
    <row r="1663" spans="1:5" x14ac:dyDescent="0.25">
      <c r="A1663">
        <v>1662</v>
      </c>
      <c r="C1663" s="2">
        <v>2</v>
      </c>
      <c r="E1663" s="5">
        <v>4</v>
      </c>
    </row>
    <row r="1664" spans="1:5" x14ac:dyDescent="0.25">
      <c r="A1664">
        <v>1663</v>
      </c>
      <c r="C1664" s="2">
        <v>2</v>
      </c>
      <c r="E1664" s="5">
        <v>4</v>
      </c>
    </row>
    <row r="1665" spans="1:5" x14ac:dyDescent="0.25">
      <c r="A1665">
        <v>1664</v>
      </c>
      <c r="C1665" s="2">
        <v>2</v>
      </c>
      <c r="E1665" s="5">
        <v>4</v>
      </c>
    </row>
    <row r="1666" spans="1:5" x14ac:dyDescent="0.25">
      <c r="A1666">
        <v>1665</v>
      </c>
      <c r="C1666" s="2">
        <v>2</v>
      </c>
      <c r="E1666" s="5">
        <v>4</v>
      </c>
    </row>
    <row r="1667" spans="1:5" x14ac:dyDescent="0.25">
      <c r="A1667">
        <v>1666</v>
      </c>
      <c r="C1667" s="2">
        <v>2</v>
      </c>
      <c r="E1667" s="5">
        <v>4</v>
      </c>
    </row>
    <row r="1668" spans="1:5" x14ac:dyDescent="0.25">
      <c r="A1668">
        <v>1667</v>
      </c>
      <c r="C1668" s="2">
        <v>2</v>
      </c>
      <c r="E1668" s="5">
        <v>4</v>
      </c>
    </row>
    <row r="1669" spans="1:5" x14ac:dyDescent="0.25">
      <c r="A1669">
        <v>1668</v>
      </c>
      <c r="C1669" s="2">
        <v>2</v>
      </c>
      <c r="E1669" s="5">
        <v>4</v>
      </c>
    </row>
    <row r="1670" spans="1:5" x14ac:dyDescent="0.25">
      <c r="A1670">
        <v>1669</v>
      </c>
      <c r="B1670" s="4">
        <v>1</v>
      </c>
      <c r="C1670" s="2">
        <v>2</v>
      </c>
      <c r="E1670" s="5">
        <v>4</v>
      </c>
    </row>
    <row r="1671" spans="1:5" x14ac:dyDescent="0.25">
      <c r="A1671">
        <v>1670</v>
      </c>
      <c r="B1671" s="4">
        <v>1</v>
      </c>
      <c r="C1671" s="2">
        <v>2</v>
      </c>
      <c r="E1671" s="5">
        <v>4</v>
      </c>
    </row>
    <row r="1672" spans="1:5" x14ac:dyDescent="0.25">
      <c r="A1672">
        <v>1671</v>
      </c>
      <c r="B1672" s="4">
        <v>1</v>
      </c>
      <c r="E1672" s="5">
        <v>4</v>
      </c>
    </row>
    <row r="1673" spans="1:5" x14ac:dyDescent="0.25">
      <c r="A1673">
        <v>1672</v>
      </c>
      <c r="B1673" s="4">
        <v>1</v>
      </c>
      <c r="E1673" s="5">
        <v>4</v>
      </c>
    </row>
    <row r="1674" spans="1:5" x14ac:dyDescent="0.25">
      <c r="A1674">
        <v>1673</v>
      </c>
      <c r="B1674" s="4">
        <v>1</v>
      </c>
      <c r="D1674" s="3">
        <v>3</v>
      </c>
      <c r="E1674" s="5">
        <v>4</v>
      </c>
    </row>
    <row r="1675" spans="1:5" x14ac:dyDescent="0.25">
      <c r="A1675">
        <v>1674</v>
      </c>
      <c r="B1675" s="4">
        <v>1</v>
      </c>
      <c r="D1675" s="3">
        <v>3</v>
      </c>
      <c r="E1675" s="5">
        <v>4</v>
      </c>
    </row>
    <row r="1676" spans="1:5" x14ac:dyDescent="0.25">
      <c r="A1676">
        <v>1675</v>
      </c>
      <c r="B1676" s="4">
        <v>1</v>
      </c>
      <c r="D1676" s="3">
        <v>3</v>
      </c>
    </row>
    <row r="1677" spans="1:5" x14ac:dyDescent="0.25">
      <c r="A1677">
        <v>1676</v>
      </c>
      <c r="B1677" s="4">
        <v>1</v>
      </c>
      <c r="D1677" s="3">
        <v>3</v>
      </c>
    </row>
    <row r="1678" spans="1:5" x14ac:dyDescent="0.25">
      <c r="A1678">
        <v>1677</v>
      </c>
      <c r="B1678" s="4">
        <v>1</v>
      </c>
      <c r="D1678" s="3">
        <v>3</v>
      </c>
    </row>
    <row r="1679" spans="1:5" x14ac:dyDescent="0.25">
      <c r="A1679">
        <v>1678</v>
      </c>
      <c r="B1679" s="4">
        <v>1</v>
      </c>
      <c r="D1679" s="3">
        <v>3</v>
      </c>
    </row>
    <row r="1680" spans="1:5" x14ac:dyDescent="0.25">
      <c r="A1680">
        <v>1679</v>
      </c>
      <c r="B1680" s="4">
        <v>1</v>
      </c>
      <c r="D1680" s="3">
        <v>3</v>
      </c>
    </row>
    <row r="1681" spans="1:5" x14ac:dyDescent="0.25">
      <c r="A1681">
        <v>1680</v>
      </c>
      <c r="B1681" s="4">
        <v>1</v>
      </c>
      <c r="D1681" s="3">
        <v>3</v>
      </c>
    </row>
    <row r="1682" spans="1:5" x14ac:dyDescent="0.25">
      <c r="A1682">
        <v>1681</v>
      </c>
      <c r="B1682" s="4">
        <v>1</v>
      </c>
      <c r="D1682" s="3">
        <v>3</v>
      </c>
    </row>
    <row r="1683" spans="1:5" x14ac:dyDescent="0.25">
      <c r="A1683">
        <v>1682</v>
      </c>
      <c r="B1683" s="4">
        <v>1</v>
      </c>
      <c r="D1683" s="3">
        <v>3</v>
      </c>
    </row>
    <row r="1684" spans="1:5" x14ac:dyDescent="0.25">
      <c r="A1684">
        <v>1683</v>
      </c>
      <c r="B1684" s="4">
        <v>1</v>
      </c>
      <c r="C1684" s="2">
        <v>2</v>
      </c>
      <c r="D1684" s="3">
        <v>3</v>
      </c>
    </row>
    <row r="1685" spans="1:5" x14ac:dyDescent="0.25">
      <c r="A1685">
        <v>1684</v>
      </c>
      <c r="B1685" s="4">
        <v>1</v>
      </c>
      <c r="C1685" s="2">
        <v>2</v>
      </c>
      <c r="D1685" s="3">
        <v>3</v>
      </c>
    </row>
    <row r="1686" spans="1:5" x14ac:dyDescent="0.25">
      <c r="A1686">
        <v>1685</v>
      </c>
      <c r="B1686" s="4">
        <v>1</v>
      </c>
      <c r="C1686" s="2">
        <v>2</v>
      </c>
      <c r="D1686" s="3">
        <v>3</v>
      </c>
    </row>
    <row r="1687" spans="1:5" x14ac:dyDescent="0.25">
      <c r="A1687">
        <v>1686</v>
      </c>
      <c r="C1687" s="2">
        <v>2</v>
      </c>
      <c r="D1687" s="3">
        <v>3</v>
      </c>
    </row>
    <row r="1688" spans="1:5" x14ac:dyDescent="0.25">
      <c r="A1688">
        <v>1687</v>
      </c>
      <c r="C1688" s="2">
        <v>2</v>
      </c>
      <c r="D1688" s="3">
        <v>3</v>
      </c>
    </row>
    <row r="1689" spans="1:5" x14ac:dyDescent="0.25">
      <c r="A1689">
        <v>1688</v>
      </c>
      <c r="C1689" s="2">
        <v>2</v>
      </c>
      <c r="D1689" s="3">
        <v>3</v>
      </c>
    </row>
    <row r="1690" spans="1:5" x14ac:dyDescent="0.25">
      <c r="A1690">
        <v>1689</v>
      </c>
      <c r="C1690" s="2">
        <v>2</v>
      </c>
      <c r="D1690" s="3">
        <v>3</v>
      </c>
    </row>
    <row r="1691" spans="1:5" x14ac:dyDescent="0.25">
      <c r="A1691">
        <v>1690</v>
      </c>
      <c r="C1691" s="2">
        <v>2</v>
      </c>
      <c r="D1691" s="3">
        <v>3</v>
      </c>
    </row>
    <row r="1692" spans="1:5" x14ac:dyDescent="0.25">
      <c r="A1692">
        <v>1691</v>
      </c>
      <c r="C1692" s="2">
        <v>2</v>
      </c>
      <c r="D1692" s="3">
        <v>3</v>
      </c>
      <c r="E1692" s="5">
        <v>4</v>
      </c>
    </row>
    <row r="1693" spans="1:5" x14ac:dyDescent="0.25">
      <c r="A1693">
        <v>1692</v>
      </c>
      <c r="C1693" s="2">
        <v>2</v>
      </c>
      <c r="E1693" s="5">
        <v>4</v>
      </c>
    </row>
    <row r="1694" spans="1:5" x14ac:dyDescent="0.25">
      <c r="A1694">
        <v>1693</v>
      </c>
      <c r="C1694" s="2">
        <v>2</v>
      </c>
      <c r="E1694" s="5">
        <v>4</v>
      </c>
    </row>
    <row r="1695" spans="1:5" x14ac:dyDescent="0.25">
      <c r="A1695">
        <v>1694</v>
      </c>
      <c r="C1695" s="2">
        <v>2</v>
      </c>
      <c r="E1695" s="5">
        <v>4</v>
      </c>
    </row>
    <row r="1696" spans="1:5" x14ac:dyDescent="0.25">
      <c r="A1696">
        <v>1695</v>
      </c>
      <c r="C1696" s="2">
        <v>2</v>
      </c>
      <c r="E1696" s="5">
        <v>4</v>
      </c>
    </row>
    <row r="1697" spans="1:5" x14ac:dyDescent="0.25">
      <c r="A1697">
        <v>1696</v>
      </c>
      <c r="C1697" s="2">
        <v>2</v>
      </c>
      <c r="E1697" s="5">
        <v>4</v>
      </c>
    </row>
    <row r="1698" spans="1:5" x14ac:dyDescent="0.25">
      <c r="A1698">
        <v>1697</v>
      </c>
      <c r="C1698" s="2">
        <v>2</v>
      </c>
      <c r="E1698" s="5">
        <v>4</v>
      </c>
    </row>
    <row r="1699" spans="1:5" x14ac:dyDescent="0.25">
      <c r="A1699">
        <v>1698</v>
      </c>
      <c r="B1699" s="4">
        <v>1</v>
      </c>
      <c r="C1699" s="2">
        <v>2</v>
      </c>
      <c r="E1699" s="5">
        <v>4</v>
      </c>
    </row>
    <row r="1700" spans="1:5" x14ac:dyDescent="0.25">
      <c r="A1700">
        <v>1699</v>
      </c>
      <c r="B1700" s="4">
        <v>1</v>
      </c>
      <c r="C1700" s="2">
        <v>2</v>
      </c>
      <c r="E1700" s="5">
        <v>4</v>
      </c>
    </row>
    <row r="1701" spans="1:5" x14ac:dyDescent="0.25">
      <c r="A1701">
        <v>1700</v>
      </c>
      <c r="B1701" s="4">
        <v>1</v>
      </c>
      <c r="E1701" s="5">
        <v>4</v>
      </c>
    </row>
    <row r="1702" spans="1:5" x14ac:dyDescent="0.25">
      <c r="A1702">
        <v>1701</v>
      </c>
      <c r="B1702" s="4">
        <v>1</v>
      </c>
      <c r="E1702" s="5">
        <v>4</v>
      </c>
    </row>
    <row r="1703" spans="1:5" x14ac:dyDescent="0.25">
      <c r="A1703">
        <v>1702</v>
      </c>
      <c r="B1703" s="4">
        <v>1</v>
      </c>
      <c r="E1703" s="5">
        <v>4</v>
      </c>
    </row>
    <row r="1704" spans="1:5" x14ac:dyDescent="0.25">
      <c r="A1704">
        <v>1703</v>
      </c>
      <c r="B1704" s="4">
        <v>1</v>
      </c>
      <c r="E1704" s="5">
        <v>4</v>
      </c>
    </row>
    <row r="1705" spans="1:5" x14ac:dyDescent="0.25">
      <c r="A1705">
        <v>1704</v>
      </c>
      <c r="B1705" s="4">
        <v>1</v>
      </c>
      <c r="E1705" s="5">
        <v>4</v>
      </c>
    </row>
    <row r="1706" spans="1:5" x14ac:dyDescent="0.25">
      <c r="A1706">
        <v>1705</v>
      </c>
      <c r="B1706" s="4">
        <v>1</v>
      </c>
      <c r="E1706" s="5">
        <v>4</v>
      </c>
    </row>
    <row r="1707" spans="1:5" x14ac:dyDescent="0.25">
      <c r="A1707">
        <v>1706</v>
      </c>
      <c r="B1707" s="4">
        <v>1</v>
      </c>
      <c r="D1707" s="3">
        <v>3</v>
      </c>
      <c r="E1707" s="5">
        <v>4</v>
      </c>
    </row>
    <row r="1708" spans="1:5" x14ac:dyDescent="0.25">
      <c r="A1708">
        <v>1707</v>
      </c>
      <c r="B1708" s="4">
        <v>1</v>
      </c>
      <c r="D1708" s="3">
        <v>3</v>
      </c>
      <c r="E1708" s="5">
        <v>4</v>
      </c>
    </row>
    <row r="1709" spans="1:5" x14ac:dyDescent="0.25">
      <c r="A1709">
        <v>1708</v>
      </c>
      <c r="B1709" s="4">
        <v>1</v>
      </c>
      <c r="D1709" s="3">
        <v>3</v>
      </c>
      <c r="E1709" s="5">
        <v>4</v>
      </c>
    </row>
    <row r="1710" spans="1:5" x14ac:dyDescent="0.25">
      <c r="A1710">
        <v>1709</v>
      </c>
      <c r="B1710" s="4">
        <v>1</v>
      </c>
      <c r="D1710" s="3">
        <v>3</v>
      </c>
      <c r="E1710" s="5">
        <v>4</v>
      </c>
    </row>
    <row r="1711" spans="1:5" x14ac:dyDescent="0.25">
      <c r="A1711">
        <v>1710</v>
      </c>
      <c r="B1711" s="4">
        <v>1</v>
      </c>
      <c r="D1711" s="3">
        <v>3</v>
      </c>
      <c r="E1711" s="5">
        <v>4</v>
      </c>
    </row>
    <row r="1712" spans="1:5" x14ac:dyDescent="0.25">
      <c r="A1712">
        <v>1711</v>
      </c>
      <c r="B1712" s="4">
        <v>1</v>
      </c>
      <c r="D1712" s="3">
        <v>3</v>
      </c>
    </row>
    <row r="1713" spans="1:5" x14ac:dyDescent="0.25">
      <c r="A1713">
        <v>1712</v>
      </c>
      <c r="B1713" s="4">
        <v>1</v>
      </c>
      <c r="C1713" s="2">
        <v>2</v>
      </c>
      <c r="D1713" s="3">
        <v>3</v>
      </c>
    </row>
    <row r="1714" spans="1:5" x14ac:dyDescent="0.25">
      <c r="A1714">
        <v>1713</v>
      </c>
      <c r="B1714" s="4">
        <v>1</v>
      </c>
      <c r="C1714" s="2">
        <v>2</v>
      </c>
      <c r="D1714" s="3">
        <v>3</v>
      </c>
    </row>
    <row r="1715" spans="1:5" x14ac:dyDescent="0.25">
      <c r="A1715">
        <v>1714</v>
      </c>
      <c r="C1715" s="2">
        <v>2</v>
      </c>
      <c r="D1715" s="3">
        <v>3</v>
      </c>
    </row>
    <row r="1716" spans="1:5" x14ac:dyDescent="0.25">
      <c r="A1716">
        <v>1715</v>
      </c>
      <c r="C1716" s="2">
        <v>2</v>
      </c>
      <c r="D1716" s="3">
        <v>3</v>
      </c>
    </row>
    <row r="1717" spans="1:5" x14ac:dyDescent="0.25">
      <c r="A1717">
        <v>1716</v>
      </c>
      <c r="C1717" s="2">
        <v>2</v>
      </c>
      <c r="D1717" s="3">
        <v>3</v>
      </c>
    </row>
    <row r="1718" spans="1:5" x14ac:dyDescent="0.25">
      <c r="A1718">
        <v>1717</v>
      </c>
      <c r="C1718" s="2">
        <v>2</v>
      </c>
      <c r="D1718" s="3">
        <v>3</v>
      </c>
    </row>
    <row r="1719" spans="1:5" x14ac:dyDescent="0.25">
      <c r="A1719">
        <v>1718</v>
      </c>
      <c r="C1719" s="2">
        <v>2</v>
      </c>
      <c r="D1719" s="3">
        <v>3</v>
      </c>
    </row>
    <row r="1720" spans="1:5" x14ac:dyDescent="0.25">
      <c r="A1720">
        <v>1719</v>
      </c>
      <c r="C1720" s="2">
        <v>2</v>
      </c>
      <c r="D1720" s="3">
        <v>3</v>
      </c>
    </row>
    <row r="1721" spans="1:5" x14ac:dyDescent="0.25">
      <c r="A1721">
        <v>1720</v>
      </c>
      <c r="C1721" s="2">
        <v>2</v>
      </c>
      <c r="D1721" s="3">
        <v>3</v>
      </c>
    </row>
    <row r="1722" spans="1:5" x14ac:dyDescent="0.25">
      <c r="A1722">
        <v>1721</v>
      </c>
      <c r="C1722" s="2">
        <v>2</v>
      </c>
      <c r="D1722" s="3">
        <v>3</v>
      </c>
    </row>
    <row r="1723" spans="1:5" x14ac:dyDescent="0.25">
      <c r="A1723">
        <v>1722</v>
      </c>
      <c r="C1723" s="2">
        <v>2</v>
      </c>
      <c r="D1723" s="3">
        <v>3</v>
      </c>
    </row>
    <row r="1724" spans="1:5" x14ac:dyDescent="0.25">
      <c r="A1724">
        <v>1723</v>
      </c>
      <c r="C1724" s="2">
        <v>2</v>
      </c>
      <c r="D1724" s="3">
        <v>3</v>
      </c>
    </row>
    <row r="1725" spans="1:5" x14ac:dyDescent="0.25">
      <c r="A1725">
        <v>1724</v>
      </c>
      <c r="C1725" s="2">
        <v>2</v>
      </c>
      <c r="D1725" s="3">
        <v>3</v>
      </c>
    </row>
    <row r="1726" spans="1:5" x14ac:dyDescent="0.25">
      <c r="A1726">
        <v>1725</v>
      </c>
      <c r="C1726" s="2">
        <v>2</v>
      </c>
      <c r="D1726" s="3">
        <v>3</v>
      </c>
      <c r="E1726" s="5">
        <v>4</v>
      </c>
    </row>
    <row r="1727" spans="1:5" x14ac:dyDescent="0.25">
      <c r="A1727">
        <v>1726</v>
      </c>
      <c r="C1727" s="2">
        <v>2</v>
      </c>
      <c r="E1727" s="5">
        <v>4</v>
      </c>
    </row>
    <row r="1728" spans="1:5" x14ac:dyDescent="0.25">
      <c r="A1728">
        <v>1727</v>
      </c>
      <c r="B1728" s="4">
        <v>1</v>
      </c>
      <c r="C1728" s="2">
        <v>2</v>
      </c>
      <c r="E1728" s="5">
        <v>4</v>
      </c>
    </row>
    <row r="1729" spans="1:5" x14ac:dyDescent="0.25">
      <c r="A1729">
        <v>1728</v>
      </c>
      <c r="B1729" s="4">
        <v>1</v>
      </c>
      <c r="C1729" s="2">
        <v>2</v>
      </c>
      <c r="E1729" s="5">
        <v>4</v>
      </c>
    </row>
    <row r="1730" spans="1:5" x14ac:dyDescent="0.25">
      <c r="A1730">
        <v>1729</v>
      </c>
      <c r="B1730" s="4">
        <v>1</v>
      </c>
      <c r="E1730" s="5">
        <v>4</v>
      </c>
    </row>
    <row r="1731" spans="1:5" x14ac:dyDescent="0.25">
      <c r="A1731">
        <v>1730</v>
      </c>
      <c r="B1731" s="4">
        <v>1</v>
      </c>
      <c r="E1731" s="5">
        <v>4</v>
      </c>
    </row>
    <row r="1732" spans="1:5" x14ac:dyDescent="0.25">
      <c r="A1732">
        <v>1731</v>
      </c>
      <c r="B1732" s="4">
        <v>1</v>
      </c>
      <c r="E1732" s="5">
        <v>4</v>
      </c>
    </row>
    <row r="1733" spans="1:5" x14ac:dyDescent="0.25">
      <c r="A1733">
        <v>1732</v>
      </c>
      <c r="B1733" s="4">
        <v>1</v>
      </c>
      <c r="E1733" s="5">
        <v>4</v>
      </c>
    </row>
    <row r="1734" spans="1:5" x14ac:dyDescent="0.25">
      <c r="A1734">
        <v>1733</v>
      </c>
      <c r="B1734" s="4">
        <v>1</v>
      </c>
      <c r="E1734" s="5">
        <v>4</v>
      </c>
    </row>
    <row r="1735" spans="1:5" x14ac:dyDescent="0.25">
      <c r="A1735">
        <v>1734</v>
      </c>
      <c r="B1735" s="4">
        <v>1</v>
      </c>
      <c r="E1735" s="5">
        <v>4</v>
      </c>
    </row>
    <row r="1736" spans="1:5" x14ac:dyDescent="0.25">
      <c r="A1736">
        <v>1735</v>
      </c>
      <c r="B1736" s="4">
        <v>1</v>
      </c>
      <c r="E1736" s="5">
        <v>4</v>
      </c>
    </row>
    <row r="1737" spans="1:5" x14ac:dyDescent="0.25">
      <c r="A1737">
        <v>1736</v>
      </c>
      <c r="B1737" s="4">
        <v>1</v>
      </c>
      <c r="E1737" s="5">
        <v>4</v>
      </c>
    </row>
    <row r="1738" spans="1:5" x14ac:dyDescent="0.25">
      <c r="A1738">
        <v>1737</v>
      </c>
      <c r="B1738" s="4">
        <v>1</v>
      </c>
      <c r="E1738" s="5">
        <v>4</v>
      </c>
    </row>
    <row r="1739" spans="1:5" x14ac:dyDescent="0.25">
      <c r="A1739">
        <v>1738</v>
      </c>
      <c r="B1739" s="4">
        <v>1</v>
      </c>
      <c r="E1739" s="5">
        <v>4</v>
      </c>
    </row>
    <row r="1740" spans="1:5" x14ac:dyDescent="0.25">
      <c r="A1740">
        <v>1739</v>
      </c>
      <c r="B1740" s="4">
        <v>1</v>
      </c>
      <c r="E1740" s="5">
        <v>4</v>
      </c>
    </row>
    <row r="1741" spans="1:5" x14ac:dyDescent="0.25">
      <c r="A1741">
        <v>1740</v>
      </c>
      <c r="B1741" s="4">
        <v>1</v>
      </c>
      <c r="C1741" s="2">
        <v>2</v>
      </c>
      <c r="E1741" s="5">
        <v>4</v>
      </c>
    </row>
    <row r="1742" spans="1:5" x14ac:dyDescent="0.25">
      <c r="A1742">
        <v>1741</v>
      </c>
      <c r="B1742" s="4">
        <v>1</v>
      </c>
      <c r="C1742" s="2">
        <v>2</v>
      </c>
      <c r="E1742" s="5">
        <v>4</v>
      </c>
    </row>
    <row r="1743" spans="1:5" x14ac:dyDescent="0.25">
      <c r="A1743">
        <v>1742</v>
      </c>
      <c r="B1743" s="4">
        <v>1</v>
      </c>
      <c r="C1743" s="2">
        <v>2</v>
      </c>
      <c r="D1743" s="3">
        <v>3</v>
      </c>
    </row>
    <row r="1744" spans="1:5" x14ac:dyDescent="0.25">
      <c r="A1744">
        <v>1743</v>
      </c>
      <c r="B1744" s="4">
        <v>1</v>
      </c>
      <c r="C1744" s="2">
        <v>2</v>
      </c>
      <c r="D1744" s="3">
        <v>3</v>
      </c>
    </row>
    <row r="1745" spans="1:5" x14ac:dyDescent="0.25">
      <c r="A1745">
        <v>1744</v>
      </c>
      <c r="C1745" s="2">
        <v>2</v>
      </c>
      <c r="D1745" s="3">
        <v>3</v>
      </c>
    </row>
    <row r="1746" spans="1:5" x14ac:dyDescent="0.25">
      <c r="A1746">
        <v>1745</v>
      </c>
      <c r="C1746" s="2">
        <v>2</v>
      </c>
      <c r="D1746" s="3">
        <v>3</v>
      </c>
    </row>
    <row r="1747" spans="1:5" x14ac:dyDescent="0.25">
      <c r="A1747">
        <v>1746</v>
      </c>
      <c r="C1747" s="2">
        <v>2</v>
      </c>
      <c r="D1747" s="3">
        <v>3</v>
      </c>
    </row>
    <row r="1748" spans="1:5" x14ac:dyDescent="0.25">
      <c r="A1748">
        <v>1747</v>
      </c>
      <c r="C1748" s="2">
        <v>2</v>
      </c>
      <c r="D1748" s="3">
        <v>3</v>
      </c>
    </row>
    <row r="1749" spans="1:5" x14ac:dyDescent="0.25">
      <c r="A1749">
        <v>1748</v>
      </c>
      <c r="C1749" s="2">
        <v>2</v>
      </c>
      <c r="D1749" s="3">
        <v>3</v>
      </c>
    </row>
    <row r="1750" spans="1:5" x14ac:dyDescent="0.25">
      <c r="A1750">
        <v>1749</v>
      </c>
      <c r="C1750" s="2">
        <v>2</v>
      </c>
      <c r="D1750" s="3">
        <v>3</v>
      </c>
    </row>
    <row r="1751" spans="1:5" x14ac:dyDescent="0.25">
      <c r="A1751">
        <v>1750</v>
      </c>
      <c r="C1751" s="2">
        <v>2</v>
      </c>
      <c r="D1751" s="3">
        <v>3</v>
      </c>
    </row>
    <row r="1752" spans="1:5" x14ac:dyDescent="0.25">
      <c r="A1752">
        <v>1751</v>
      </c>
      <c r="C1752" s="2">
        <v>2</v>
      </c>
      <c r="D1752" s="3">
        <v>3</v>
      </c>
    </row>
    <row r="1753" spans="1:5" x14ac:dyDescent="0.25">
      <c r="A1753">
        <v>1752</v>
      </c>
      <c r="C1753" s="2">
        <v>2</v>
      </c>
      <c r="D1753" s="3">
        <v>3</v>
      </c>
    </row>
    <row r="1754" spans="1:5" x14ac:dyDescent="0.25">
      <c r="A1754">
        <v>1753</v>
      </c>
      <c r="C1754" s="2">
        <v>2</v>
      </c>
      <c r="D1754" s="3">
        <v>3</v>
      </c>
    </row>
    <row r="1755" spans="1:5" x14ac:dyDescent="0.25">
      <c r="A1755">
        <v>1754</v>
      </c>
      <c r="C1755" s="2">
        <v>2</v>
      </c>
      <c r="D1755" s="3">
        <v>3</v>
      </c>
    </row>
    <row r="1756" spans="1:5" x14ac:dyDescent="0.25">
      <c r="A1756">
        <v>1755</v>
      </c>
      <c r="B1756" s="4">
        <v>1</v>
      </c>
      <c r="C1756" s="2">
        <v>2</v>
      </c>
      <c r="D1756" s="3">
        <v>3</v>
      </c>
    </row>
    <row r="1757" spans="1:5" x14ac:dyDescent="0.25">
      <c r="A1757">
        <v>1756</v>
      </c>
      <c r="B1757" s="4">
        <v>1</v>
      </c>
      <c r="D1757" s="3">
        <v>3</v>
      </c>
    </row>
    <row r="1758" spans="1:5" x14ac:dyDescent="0.25">
      <c r="A1758">
        <v>1757</v>
      </c>
      <c r="B1758" s="4">
        <v>1</v>
      </c>
      <c r="E1758" s="5">
        <v>4</v>
      </c>
    </row>
    <row r="1759" spans="1:5" x14ac:dyDescent="0.25">
      <c r="A1759">
        <v>1758</v>
      </c>
      <c r="B1759" s="4">
        <v>1</v>
      </c>
      <c r="E1759" s="5">
        <v>4</v>
      </c>
    </row>
    <row r="1760" spans="1:5" x14ac:dyDescent="0.25">
      <c r="A1760">
        <v>1759</v>
      </c>
      <c r="B1760" s="4">
        <v>1</v>
      </c>
      <c r="E1760" s="5">
        <v>4</v>
      </c>
    </row>
    <row r="1761" spans="1:5" x14ac:dyDescent="0.25">
      <c r="A1761">
        <v>1760</v>
      </c>
      <c r="B1761" s="4">
        <v>1</v>
      </c>
      <c r="E1761" s="5">
        <v>4</v>
      </c>
    </row>
    <row r="1762" spans="1:5" x14ac:dyDescent="0.25">
      <c r="A1762">
        <v>1761</v>
      </c>
      <c r="B1762" s="4">
        <v>1</v>
      </c>
      <c r="E1762" s="5">
        <v>4</v>
      </c>
    </row>
    <row r="1763" spans="1:5" x14ac:dyDescent="0.25">
      <c r="A1763">
        <v>1762</v>
      </c>
      <c r="B1763" s="4">
        <v>1</v>
      </c>
      <c r="E1763" s="5">
        <v>4</v>
      </c>
    </row>
    <row r="1764" spans="1:5" x14ac:dyDescent="0.25">
      <c r="A1764">
        <v>1763</v>
      </c>
      <c r="B1764" s="4">
        <v>1</v>
      </c>
      <c r="E1764" s="5">
        <v>4</v>
      </c>
    </row>
    <row r="1765" spans="1:5" x14ac:dyDescent="0.25">
      <c r="A1765">
        <v>1764</v>
      </c>
      <c r="B1765" s="4">
        <v>1</v>
      </c>
      <c r="E1765" s="5">
        <v>4</v>
      </c>
    </row>
    <row r="1766" spans="1:5" x14ac:dyDescent="0.25">
      <c r="A1766">
        <v>1765</v>
      </c>
      <c r="B1766" s="4">
        <v>1</v>
      </c>
      <c r="E1766" s="5">
        <v>4</v>
      </c>
    </row>
    <row r="1767" spans="1:5" x14ac:dyDescent="0.25">
      <c r="A1767">
        <v>1766</v>
      </c>
      <c r="B1767" s="4">
        <v>1</v>
      </c>
      <c r="E1767" s="5">
        <v>4</v>
      </c>
    </row>
    <row r="1768" spans="1:5" x14ac:dyDescent="0.25">
      <c r="A1768">
        <v>1767</v>
      </c>
      <c r="B1768" s="4">
        <v>1</v>
      </c>
      <c r="E1768" s="5">
        <v>4</v>
      </c>
    </row>
    <row r="1769" spans="1:5" x14ac:dyDescent="0.25">
      <c r="A1769">
        <v>1768</v>
      </c>
      <c r="B1769" s="4">
        <v>1</v>
      </c>
      <c r="E1769" s="5">
        <v>4</v>
      </c>
    </row>
    <row r="1770" spans="1:5" x14ac:dyDescent="0.25">
      <c r="A1770">
        <v>1769</v>
      </c>
      <c r="B1770" s="4">
        <v>1</v>
      </c>
      <c r="E1770" s="5">
        <v>4</v>
      </c>
    </row>
    <row r="1771" spans="1:5" x14ac:dyDescent="0.25">
      <c r="A1771">
        <v>1770</v>
      </c>
      <c r="B1771" s="4">
        <v>1</v>
      </c>
      <c r="C1771" s="2">
        <v>2</v>
      </c>
      <c r="E1771" s="5">
        <v>4</v>
      </c>
    </row>
    <row r="1772" spans="1:5" x14ac:dyDescent="0.25">
      <c r="A1772">
        <v>1771</v>
      </c>
      <c r="C1772" s="2">
        <v>2</v>
      </c>
      <c r="E1772" s="5">
        <v>4</v>
      </c>
    </row>
    <row r="1773" spans="1:5" x14ac:dyDescent="0.25">
      <c r="A1773">
        <v>1772</v>
      </c>
      <c r="C1773" s="2">
        <v>2</v>
      </c>
      <c r="E1773" s="5">
        <v>4</v>
      </c>
    </row>
    <row r="1774" spans="1:5" x14ac:dyDescent="0.25">
      <c r="A1774">
        <v>1773</v>
      </c>
      <c r="C1774" s="2">
        <v>2</v>
      </c>
      <c r="D1774" s="3">
        <v>3</v>
      </c>
    </row>
    <row r="1775" spans="1:5" x14ac:dyDescent="0.25">
      <c r="A1775">
        <v>1774</v>
      </c>
      <c r="C1775" s="2">
        <v>2</v>
      </c>
      <c r="D1775" s="3">
        <v>3</v>
      </c>
    </row>
    <row r="1776" spans="1:5" x14ac:dyDescent="0.25">
      <c r="A1776">
        <v>1775</v>
      </c>
      <c r="C1776" s="2">
        <v>2</v>
      </c>
      <c r="D1776" s="3">
        <v>3</v>
      </c>
    </row>
    <row r="1777" spans="1:5" x14ac:dyDescent="0.25">
      <c r="A1777">
        <v>1776</v>
      </c>
      <c r="C1777" s="2">
        <v>2</v>
      </c>
      <c r="D1777" s="3">
        <v>3</v>
      </c>
    </row>
    <row r="1778" spans="1:5" x14ac:dyDescent="0.25">
      <c r="A1778">
        <v>1777</v>
      </c>
      <c r="C1778" s="2">
        <v>2</v>
      </c>
      <c r="D1778" s="3">
        <v>3</v>
      </c>
    </row>
    <row r="1779" spans="1:5" x14ac:dyDescent="0.25">
      <c r="A1779">
        <v>1778</v>
      </c>
      <c r="C1779" s="2">
        <v>2</v>
      </c>
      <c r="D1779" s="3">
        <v>3</v>
      </c>
    </row>
    <row r="1780" spans="1:5" x14ac:dyDescent="0.25">
      <c r="A1780">
        <v>1779</v>
      </c>
      <c r="C1780" s="2">
        <v>2</v>
      </c>
      <c r="D1780" s="3">
        <v>3</v>
      </c>
    </row>
    <row r="1781" spans="1:5" x14ac:dyDescent="0.25">
      <c r="A1781">
        <v>1780</v>
      </c>
      <c r="C1781" s="2">
        <v>2</v>
      </c>
      <c r="D1781" s="3">
        <v>3</v>
      </c>
    </row>
    <row r="1782" spans="1:5" x14ac:dyDescent="0.25">
      <c r="A1782">
        <v>1781</v>
      </c>
      <c r="C1782" s="2">
        <v>2</v>
      </c>
      <c r="D1782" s="3">
        <v>3</v>
      </c>
    </row>
    <row r="1783" spans="1:5" x14ac:dyDescent="0.25">
      <c r="A1783">
        <v>1782</v>
      </c>
      <c r="C1783" s="2">
        <v>2</v>
      </c>
      <c r="D1783" s="3">
        <v>3</v>
      </c>
    </row>
    <row r="1784" spans="1:5" x14ac:dyDescent="0.25">
      <c r="A1784">
        <v>1783</v>
      </c>
      <c r="C1784" s="2">
        <v>2</v>
      </c>
      <c r="D1784" s="3">
        <v>3</v>
      </c>
    </row>
    <row r="1785" spans="1:5" x14ac:dyDescent="0.25">
      <c r="A1785">
        <v>1784</v>
      </c>
      <c r="C1785" s="2">
        <v>2</v>
      </c>
      <c r="D1785" s="3">
        <v>3</v>
      </c>
    </row>
    <row r="1786" spans="1:5" x14ac:dyDescent="0.25">
      <c r="A1786">
        <v>1785</v>
      </c>
      <c r="B1786" s="4">
        <v>1</v>
      </c>
      <c r="D1786" s="3">
        <v>3</v>
      </c>
    </row>
    <row r="1787" spans="1:5" x14ac:dyDescent="0.25">
      <c r="A1787">
        <v>1786</v>
      </c>
      <c r="B1787" s="4">
        <v>1</v>
      </c>
      <c r="D1787" s="3">
        <v>3</v>
      </c>
    </row>
    <row r="1788" spans="1:5" x14ac:dyDescent="0.25">
      <c r="A1788">
        <v>1787</v>
      </c>
      <c r="B1788" s="4">
        <v>1</v>
      </c>
      <c r="E1788" s="5">
        <v>4</v>
      </c>
    </row>
    <row r="1789" spans="1:5" x14ac:dyDescent="0.25">
      <c r="A1789">
        <v>1788</v>
      </c>
      <c r="B1789" s="4">
        <v>1</v>
      </c>
      <c r="E1789" s="5">
        <v>4</v>
      </c>
    </row>
    <row r="1790" spans="1:5" x14ac:dyDescent="0.25">
      <c r="A1790">
        <v>1789</v>
      </c>
      <c r="B1790" s="4">
        <v>1</v>
      </c>
      <c r="E1790" s="5">
        <v>4</v>
      </c>
    </row>
    <row r="1791" spans="1:5" x14ac:dyDescent="0.25">
      <c r="A1791">
        <v>1790</v>
      </c>
      <c r="B1791" s="4">
        <v>1</v>
      </c>
      <c r="E1791" s="5">
        <v>4</v>
      </c>
    </row>
    <row r="1792" spans="1:5" x14ac:dyDescent="0.25">
      <c r="A1792">
        <v>1791</v>
      </c>
      <c r="B1792" s="4">
        <v>1</v>
      </c>
      <c r="E1792" s="5">
        <v>4</v>
      </c>
    </row>
    <row r="1793" spans="1:5" x14ac:dyDescent="0.25">
      <c r="A1793">
        <v>1792</v>
      </c>
      <c r="B1793" s="4">
        <v>1</v>
      </c>
      <c r="E1793" s="5">
        <v>4</v>
      </c>
    </row>
    <row r="1794" spans="1:5" x14ac:dyDescent="0.25">
      <c r="A1794">
        <v>1793</v>
      </c>
      <c r="B1794" s="4">
        <v>1</v>
      </c>
      <c r="E1794" s="5">
        <v>4</v>
      </c>
    </row>
    <row r="1795" spans="1:5" x14ac:dyDescent="0.25">
      <c r="A1795">
        <v>1794</v>
      </c>
      <c r="B1795" s="4">
        <v>1</v>
      </c>
      <c r="E1795" s="5">
        <v>4</v>
      </c>
    </row>
    <row r="1796" spans="1:5" x14ac:dyDescent="0.25">
      <c r="A1796">
        <v>1795</v>
      </c>
      <c r="B1796" s="4">
        <v>1</v>
      </c>
      <c r="E1796" s="5">
        <v>4</v>
      </c>
    </row>
    <row r="1797" spans="1:5" x14ac:dyDescent="0.25">
      <c r="A1797">
        <v>1796</v>
      </c>
      <c r="B1797" s="4">
        <v>1</v>
      </c>
      <c r="E1797" s="5">
        <v>4</v>
      </c>
    </row>
    <row r="1798" spans="1:5" x14ac:dyDescent="0.25">
      <c r="A1798">
        <v>1797</v>
      </c>
      <c r="B1798" s="4">
        <v>1</v>
      </c>
      <c r="E1798" s="5">
        <v>4</v>
      </c>
    </row>
    <row r="1799" spans="1:5" x14ac:dyDescent="0.25">
      <c r="A1799">
        <v>1798</v>
      </c>
      <c r="B1799" s="4">
        <v>1</v>
      </c>
      <c r="E1799" s="5">
        <v>4</v>
      </c>
    </row>
    <row r="1800" spans="1:5" x14ac:dyDescent="0.25">
      <c r="A1800">
        <v>1799</v>
      </c>
      <c r="B1800" s="4">
        <v>1</v>
      </c>
      <c r="E1800" s="5">
        <v>4</v>
      </c>
    </row>
    <row r="1801" spans="1:5" x14ac:dyDescent="0.25">
      <c r="A1801">
        <v>1800</v>
      </c>
      <c r="B1801" s="4">
        <v>1</v>
      </c>
      <c r="C1801" s="2">
        <v>2</v>
      </c>
      <c r="E1801" s="5">
        <v>4</v>
      </c>
    </row>
    <row r="1802" spans="1:5" x14ac:dyDescent="0.25">
      <c r="A1802">
        <v>1801</v>
      </c>
      <c r="C1802" s="2">
        <v>2</v>
      </c>
      <c r="E1802" s="5">
        <v>4</v>
      </c>
    </row>
    <row r="1803" spans="1:5" x14ac:dyDescent="0.25">
      <c r="A1803">
        <v>1802</v>
      </c>
      <c r="C1803" s="2">
        <v>2</v>
      </c>
      <c r="E1803" s="5">
        <v>4</v>
      </c>
    </row>
    <row r="1804" spans="1:5" x14ac:dyDescent="0.25">
      <c r="A1804">
        <v>1803</v>
      </c>
      <c r="C1804" s="2">
        <v>2</v>
      </c>
      <c r="E1804" s="5">
        <v>4</v>
      </c>
    </row>
    <row r="1805" spans="1:5" x14ac:dyDescent="0.25">
      <c r="A1805">
        <v>1804</v>
      </c>
      <c r="C1805" s="2">
        <v>2</v>
      </c>
      <c r="D1805" s="3">
        <v>3</v>
      </c>
    </row>
    <row r="1806" spans="1:5" x14ac:dyDescent="0.25">
      <c r="A1806">
        <v>1805</v>
      </c>
      <c r="C1806" s="2">
        <v>2</v>
      </c>
      <c r="D1806" s="3">
        <v>3</v>
      </c>
    </row>
    <row r="1807" spans="1:5" x14ac:dyDescent="0.25">
      <c r="A1807">
        <v>1806</v>
      </c>
      <c r="C1807" s="2">
        <v>2</v>
      </c>
      <c r="D1807" s="3">
        <v>3</v>
      </c>
    </row>
    <row r="1808" spans="1:5" x14ac:dyDescent="0.25">
      <c r="A1808">
        <v>1807</v>
      </c>
      <c r="C1808" s="2">
        <v>2</v>
      </c>
      <c r="D1808" s="3">
        <v>3</v>
      </c>
    </row>
    <row r="1809" spans="1:5" x14ac:dyDescent="0.25">
      <c r="A1809">
        <v>1808</v>
      </c>
      <c r="C1809" s="2">
        <v>2</v>
      </c>
      <c r="D1809" s="3">
        <v>3</v>
      </c>
    </row>
    <row r="1810" spans="1:5" x14ac:dyDescent="0.25">
      <c r="A1810">
        <v>1809</v>
      </c>
      <c r="C1810" s="2">
        <v>2</v>
      </c>
      <c r="D1810" s="3">
        <v>3</v>
      </c>
    </row>
    <row r="1811" spans="1:5" x14ac:dyDescent="0.25">
      <c r="A1811">
        <v>1810</v>
      </c>
      <c r="C1811" s="2">
        <v>2</v>
      </c>
      <c r="D1811" s="3">
        <v>3</v>
      </c>
    </row>
    <row r="1812" spans="1:5" x14ac:dyDescent="0.25">
      <c r="A1812">
        <v>1811</v>
      </c>
      <c r="C1812" s="2">
        <v>2</v>
      </c>
      <c r="D1812" s="3">
        <v>3</v>
      </c>
    </row>
    <row r="1813" spans="1:5" x14ac:dyDescent="0.25">
      <c r="A1813">
        <v>1812</v>
      </c>
      <c r="C1813" s="2">
        <v>2</v>
      </c>
      <c r="D1813" s="3">
        <v>3</v>
      </c>
    </row>
    <row r="1814" spans="1:5" x14ac:dyDescent="0.25">
      <c r="A1814">
        <v>1813</v>
      </c>
      <c r="C1814" s="2">
        <v>2</v>
      </c>
      <c r="D1814" s="3">
        <v>3</v>
      </c>
    </row>
    <row r="1815" spans="1:5" x14ac:dyDescent="0.25">
      <c r="A1815">
        <v>1814</v>
      </c>
      <c r="C1815" s="2">
        <v>2</v>
      </c>
      <c r="D1815" s="3">
        <v>3</v>
      </c>
    </row>
    <row r="1816" spans="1:5" x14ac:dyDescent="0.25">
      <c r="A1816">
        <v>1815</v>
      </c>
      <c r="B1816" s="4">
        <v>1</v>
      </c>
      <c r="D1816" s="3">
        <v>3</v>
      </c>
    </row>
    <row r="1817" spans="1:5" x14ac:dyDescent="0.25">
      <c r="A1817">
        <v>1816</v>
      </c>
      <c r="B1817" s="4">
        <v>1</v>
      </c>
      <c r="D1817" s="3">
        <v>3</v>
      </c>
    </row>
    <row r="1818" spans="1:5" x14ac:dyDescent="0.25">
      <c r="A1818">
        <v>1817</v>
      </c>
      <c r="B1818" s="4">
        <v>1</v>
      </c>
      <c r="E1818" s="5">
        <v>4</v>
      </c>
    </row>
    <row r="1819" spans="1:5" x14ac:dyDescent="0.25">
      <c r="A1819">
        <v>1818</v>
      </c>
      <c r="B1819" s="4">
        <v>1</v>
      </c>
      <c r="E1819" s="5">
        <v>4</v>
      </c>
    </row>
    <row r="1820" spans="1:5" x14ac:dyDescent="0.25">
      <c r="A1820">
        <v>1819</v>
      </c>
      <c r="B1820" s="4">
        <v>1</v>
      </c>
      <c r="E1820" s="5">
        <v>4</v>
      </c>
    </row>
    <row r="1821" spans="1:5" x14ac:dyDescent="0.25">
      <c r="A1821">
        <v>1820</v>
      </c>
      <c r="B1821" s="4">
        <v>1</v>
      </c>
      <c r="E1821" s="5">
        <v>4</v>
      </c>
    </row>
    <row r="1822" spans="1:5" x14ac:dyDescent="0.25">
      <c r="A1822">
        <v>1821</v>
      </c>
      <c r="B1822" s="4">
        <v>1</v>
      </c>
      <c r="E1822" s="5">
        <v>4</v>
      </c>
    </row>
    <row r="1823" spans="1:5" x14ac:dyDescent="0.25">
      <c r="A1823">
        <v>1822</v>
      </c>
      <c r="B1823" s="4">
        <v>1</v>
      </c>
      <c r="E1823" s="5">
        <v>4</v>
      </c>
    </row>
    <row r="1824" spans="1:5" x14ac:dyDescent="0.25">
      <c r="A1824">
        <v>1823</v>
      </c>
      <c r="B1824" s="4">
        <v>1</v>
      </c>
      <c r="E1824" s="5">
        <v>4</v>
      </c>
    </row>
    <row r="1825" spans="1:5" x14ac:dyDescent="0.25">
      <c r="A1825">
        <v>1824</v>
      </c>
      <c r="B1825" s="4">
        <v>1</v>
      </c>
      <c r="E1825" s="5">
        <v>4</v>
      </c>
    </row>
    <row r="1826" spans="1:5" x14ac:dyDescent="0.25">
      <c r="A1826">
        <v>1825</v>
      </c>
      <c r="B1826" s="4">
        <v>1</v>
      </c>
      <c r="E1826" s="5">
        <v>4</v>
      </c>
    </row>
    <row r="1827" spans="1:5" x14ac:dyDescent="0.25">
      <c r="A1827">
        <v>1826</v>
      </c>
      <c r="B1827" s="4">
        <v>1</v>
      </c>
      <c r="E1827" s="5">
        <v>4</v>
      </c>
    </row>
    <row r="1828" spans="1:5" x14ac:dyDescent="0.25">
      <c r="A1828">
        <v>1827</v>
      </c>
      <c r="B1828" s="4">
        <v>1</v>
      </c>
      <c r="E1828" s="5">
        <v>4</v>
      </c>
    </row>
    <row r="1829" spans="1:5" x14ac:dyDescent="0.25">
      <c r="A1829">
        <v>1828</v>
      </c>
      <c r="B1829" s="4">
        <v>1</v>
      </c>
      <c r="C1829" s="2">
        <v>2</v>
      </c>
      <c r="E1829" s="5">
        <v>4</v>
      </c>
    </row>
    <row r="1830" spans="1:5" x14ac:dyDescent="0.25">
      <c r="A1830">
        <v>1829</v>
      </c>
      <c r="B1830" s="4">
        <v>1</v>
      </c>
      <c r="C1830" s="2">
        <v>2</v>
      </c>
      <c r="E1830" s="5">
        <v>4</v>
      </c>
    </row>
    <row r="1831" spans="1:5" x14ac:dyDescent="0.25">
      <c r="A1831">
        <v>1830</v>
      </c>
      <c r="C1831" s="2">
        <v>2</v>
      </c>
      <c r="E1831" s="5">
        <v>4</v>
      </c>
    </row>
    <row r="1832" spans="1:5" x14ac:dyDescent="0.25">
      <c r="A1832">
        <v>1831</v>
      </c>
      <c r="C1832" s="2">
        <v>2</v>
      </c>
      <c r="E1832" s="5">
        <v>4</v>
      </c>
    </row>
    <row r="1833" spans="1:5" x14ac:dyDescent="0.25">
      <c r="A1833">
        <v>1832</v>
      </c>
      <c r="C1833" s="2">
        <v>2</v>
      </c>
      <c r="E1833" s="5">
        <v>4</v>
      </c>
    </row>
    <row r="1834" spans="1:5" x14ac:dyDescent="0.25">
      <c r="A1834">
        <v>1833</v>
      </c>
      <c r="C1834" s="2">
        <v>2</v>
      </c>
      <c r="D1834" s="3">
        <v>3</v>
      </c>
      <c r="E1834" s="5">
        <v>4</v>
      </c>
    </row>
    <row r="1835" spans="1:5" x14ac:dyDescent="0.25">
      <c r="A1835">
        <v>1834</v>
      </c>
      <c r="C1835" s="2">
        <v>2</v>
      </c>
      <c r="D1835" s="3">
        <v>3</v>
      </c>
      <c r="E1835" s="5">
        <v>4</v>
      </c>
    </row>
    <row r="1836" spans="1:5" x14ac:dyDescent="0.25">
      <c r="A1836">
        <v>1835</v>
      </c>
      <c r="C1836" s="2">
        <v>2</v>
      </c>
      <c r="D1836" s="3">
        <v>3</v>
      </c>
    </row>
    <row r="1837" spans="1:5" x14ac:dyDescent="0.25">
      <c r="A1837">
        <v>1836</v>
      </c>
      <c r="C1837" s="2">
        <v>2</v>
      </c>
      <c r="D1837" s="3">
        <v>3</v>
      </c>
    </row>
    <row r="1838" spans="1:5" x14ac:dyDescent="0.25">
      <c r="A1838">
        <v>1837</v>
      </c>
      <c r="C1838" s="2">
        <v>2</v>
      </c>
      <c r="D1838" s="3">
        <v>3</v>
      </c>
    </row>
    <row r="1839" spans="1:5" x14ac:dyDescent="0.25">
      <c r="A1839">
        <v>1838</v>
      </c>
      <c r="C1839" s="2">
        <v>2</v>
      </c>
      <c r="D1839" s="3">
        <v>3</v>
      </c>
    </row>
    <row r="1840" spans="1:5" x14ac:dyDescent="0.25">
      <c r="A1840">
        <v>1839</v>
      </c>
      <c r="C1840" s="2">
        <v>2</v>
      </c>
      <c r="D1840" s="3">
        <v>3</v>
      </c>
    </row>
    <row r="1841" spans="1:5" x14ac:dyDescent="0.25">
      <c r="A1841">
        <v>1840</v>
      </c>
      <c r="C1841" s="2">
        <v>2</v>
      </c>
      <c r="D1841" s="3">
        <v>3</v>
      </c>
    </row>
    <row r="1842" spans="1:5" x14ac:dyDescent="0.25">
      <c r="A1842">
        <v>1841</v>
      </c>
      <c r="C1842" s="2">
        <v>2</v>
      </c>
      <c r="D1842" s="3">
        <v>3</v>
      </c>
    </row>
    <row r="1843" spans="1:5" x14ac:dyDescent="0.25">
      <c r="A1843">
        <v>1842</v>
      </c>
      <c r="C1843" s="2">
        <v>2</v>
      </c>
      <c r="D1843" s="3">
        <v>3</v>
      </c>
    </row>
    <row r="1844" spans="1:5" x14ac:dyDescent="0.25">
      <c r="A1844">
        <v>1843</v>
      </c>
      <c r="C1844" s="2">
        <v>2</v>
      </c>
      <c r="D1844" s="3">
        <v>3</v>
      </c>
    </row>
    <row r="1845" spans="1:5" x14ac:dyDescent="0.25">
      <c r="A1845">
        <v>1844</v>
      </c>
      <c r="B1845" s="4">
        <v>1</v>
      </c>
      <c r="D1845" s="3">
        <v>3</v>
      </c>
    </row>
    <row r="1846" spans="1:5" x14ac:dyDescent="0.25">
      <c r="A1846">
        <v>1845</v>
      </c>
      <c r="B1846" s="4">
        <v>1</v>
      </c>
      <c r="D1846" s="3">
        <v>3</v>
      </c>
    </row>
    <row r="1847" spans="1:5" x14ac:dyDescent="0.25">
      <c r="A1847">
        <v>1846</v>
      </c>
      <c r="B1847" s="4">
        <v>1</v>
      </c>
      <c r="D1847" s="3">
        <v>3</v>
      </c>
    </row>
    <row r="1848" spans="1:5" x14ac:dyDescent="0.25">
      <c r="A1848">
        <v>1847</v>
      </c>
      <c r="B1848" s="4">
        <v>1</v>
      </c>
      <c r="D1848" s="3">
        <v>3</v>
      </c>
    </row>
    <row r="1849" spans="1:5" x14ac:dyDescent="0.25">
      <c r="A1849">
        <v>1848</v>
      </c>
      <c r="B1849" s="4">
        <v>1</v>
      </c>
      <c r="E1849" s="5">
        <v>4</v>
      </c>
    </row>
    <row r="1850" spans="1:5" x14ac:dyDescent="0.25">
      <c r="A1850">
        <v>1849</v>
      </c>
      <c r="B1850" s="4">
        <v>1</v>
      </c>
      <c r="E1850" s="5">
        <v>4</v>
      </c>
    </row>
    <row r="1851" spans="1:5" x14ac:dyDescent="0.25">
      <c r="A1851">
        <v>1850</v>
      </c>
      <c r="B1851" s="4">
        <v>1</v>
      </c>
      <c r="E1851" s="5">
        <v>4</v>
      </c>
    </row>
    <row r="1852" spans="1:5" x14ac:dyDescent="0.25">
      <c r="A1852">
        <v>1851</v>
      </c>
      <c r="B1852" s="4">
        <v>1</v>
      </c>
      <c r="E1852" s="5">
        <v>4</v>
      </c>
    </row>
    <row r="1853" spans="1:5" x14ac:dyDescent="0.25">
      <c r="A1853">
        <v>1852</v>
      </c>
      <c r="B1853" s="4">
        <v>1</v>
      </c>
      <c r="E1853" s="5">
        <v>4</v>
      </c>
    </row>
    <row r="1854" spans="1:5" x14ac:dyDescent="0.25">
      <c r="A1854">
        <v>1853</v>
      </c>
      <c r="B1854" s="4">
        <v>1</v>
      </c>
      <c r="E1854" s="5">
        <v>4</v>
      </c>
    </row>
    <row r="1855" spans="1:5" x14ac:dyDescent="0.25">
      <c r="A1855">
        <v>1854</v>
      </c>
      <c r="B1855" s="4">
        <v>1</v>
      </c>
      <c r="E1855" s="5">
        <v>4</v>
      </c>
    </row>
    <row r="1856" spans="1:5" x14ac:dyDescent="0.25">
      <c r="A1856">
        <v>1855</v>
      </c>
      <c r="B1856" s="4">
        <v>1</v>
      </c>
      <c r="E1856" s="5">
        <v>4</v>
      </c>
    </row>
    <row r="1857" spans="1:5" x14ac:dyDescent="0.25">
      <c r="A1857">
        <v>1856</v>
      </c>
      <c r="B1857" s="4">
        <v>1</v>
      </c>
      <c r="E1857" s="5">
        <v>4</v>
      </c>
    </row>
    <row r="1858" spans="1:5" x14ac:dyDescent="0.25">
      <c r="A1858">
        <v>1857</v>
      </c>
      <c r="B1858" s="4">
        <v>1</v>
      </c>
      <c r="E1858" s="5">
        <v>4</v>
      </c>
    </row>
    <row r="1859" spans="1:5" x14ac:dyDescent="0.25">
      <c r="A1859">
        <v>1858</v>
      </c>
      <c r="B1859" s="4">
        <v>1</v>
      </c>
      <c r="C1859" s="2">
        <v>2</v>
      </c>
      <c r="E1859" s="5">
        <v>4</v>
      </c>
    </row>
    <row r="1860" spans="1:5" x14ac:dyDescent="0.25">
      <c r="A1860">
        <v>1859</v>
      </c>
      <c r="B1860" s="4">
        <v>1</v>
      </c>
      <c r="C1860" s="2">
        <v>2</v>
      </c>
      <c r="E1860" s="5">
        <v>4</v>
      </c>
    </row>
    <row r="1861" spans="1:5" x14ac:dyDescent="0.25">
      <c r="A1861">
        <v>1860</v>
      </c>
      <c r="B1861" s="4">
        <v>1</v>
      </c>
      <c r="C1861" s="2">
        <v>2</v>
      </c>
      <c r="E1861" s="5">
        <v>4</v>
      </c>
    </row>
    <row r="1862" spans="1:5" x14ac:dyDescent="0.25">
      <c r="A1862">
        <v>1861</v>
      </c>
      <c r="C1862" s="2">
        <v>2</v>
      </c>
      <c r="E1862" s="5">
        <v>4</v>
      </c>
    </row>
    <row r="1863" spans="1:5" x14ac:dyDescent="0.25">
      <c r="A1863">
        <v>1862</v>
      </c>
      <c r="C1863" s="2">
        <v>2</v>
      </c>
      <c r="E1863" s="5">
        <v>4</v>
      </c>
    </row>
    <row r="1864" spans="1:5" x14ac:dyDescent="0.25">
      <c r="A1864">
        <v>1863</v>
      </c>
      <c r="C1864" s="2">
        <v>2</v>
      </c>
      <c r="E1864" s="5">
        <v>4</v>
      </c>
    </row>
    <row r="1865" spans="1:5" x14ac:dyDescent="0.25">
      <c r="A1865">
        <v>1864</v>
      </c>
      <c r="C1865" s="2">
        <v>2</v>
      </c>
      <c r="D1865" s="3">
        <v>3</v>
      </c>
      <c r="E1865" s="5">
        <v>4</v>
      </c>
    </row>
    <row r="1866" spans="1:5" x14ac:dyDescent="0.25">
      <c r="A1866">
        <v>1865</v>
      </c>
      <c r="C1866" s="2">
        <v>2</v>
      </c>
      <c r="D1866" s="3">
        <v>3</v>
      </c>
      <c r="E1866" s="5">
        <v>4</v>
      </c>
    </row>
    <row r="1867" spans="1:5" x14ac:dyDescent="0.25">
      <c r="A1867">
        <v>1866</v>
      </c>
      <c r="C1867" s="2">
        <v>2</v>
      </c>
      <c r="D1867" s="3">
        <v>3</v>
      </c>
    </row>
    <row r="1868" spans="1:5" x14ac:dyDescent="0.25">
      <c r="A1868">
        <v>1867</v>
      </c>
      <c r="C1868" s="2">
        <v>2</v>
      </c>
      <c r="D1868" s="3">
        <v>3</v>
      </c>
    </row>
    <row r="1869" spans="1:5" x14ac:dyDescent="0.25">
      <c r="A1869">
        <v>1868</v>
      </c>
      <c r="C1869" s="2">
        <v>2</v>
      </c>
      <c r="D1869" s="3">
        <v>3</v>
      </c>
    </row>
    <row r="1870" spans="1:5" x14ac:dyDescent="0.25">
      <c r="A1870">
        <v>1869</v>
      </c>
      <c r="C1870" s="2">
        <v>2</v>
      </c>
      <c r="D1870" s="3">
        <v>3</v>
      </c>
    </row>
    <row r="1871" spans="1:5" x14ac:dyDescent="0.25">
      <c r="A1871">
        <v>1870</v>
      </c>
      <c r="C1871" s="2">
        <v>2</v>
      </c>
      <c r="D1871" s="3">
        <v>3</v>
      </c>
    </row>
    <row r="1872" spans="1:5" x14ac:dyDescent="0.25">
      <c r="A1872">
        <v>1871</v>
      </c>
      <c r="C1872" s="2">
        <v>2</v>
      </c>
      <c r="D1872" s="3">
        <v>3</v>
      </c>
    </row>
    <row r="1873" spans="1:5" x14ac:dyDescent="0.25">
      <c r="A1873">
        <v>1872</v>
      </c>
      <c r="C1873" s="2">
        <v>2</v>
      </c>
      <c r="D1873" s="3">
        <v>3</v>
      </c>
    </row>
    <row r="1874" spans="1:5" x14ac:dyDescent="0.25">
      <c r="A1874">
        <v>1873</v>
      </c>
      <c r="C1874" s="2">
        <v>2</v>
      </c>
      <c r="D1874" s="3">
        <v>3</v>
      </c>
    </row>
    <row r="1875" spans="1:5" x14ac:dyDescent="0.25">
      <c r="A1875">
        <v>1874</v>
      </c>
      <c r="B1875" s="4">
        <v>1</v>
      </c>
      <c r="C1875" s="2">
        <v>2</v>
      </c>
      <c r="D1875" s="3">
        <v>3</v>
      </c>
    </row>
    <row r="1876" spans="1:5" x14ac:dyDescent="0.25">
      <c r="A1876">
        <v>1875</v>
      </c>
      <c r="B1876" s="4">
        <v>1</v>
      </c>
      <c r="D1876" s="3">
        <v>3</v>
      </c>
    </row>
    <row r="1877" spans="1:5" x14ac:dyDescent="0.25">
      <c r="A1877">
        <v>1876</v>
      </c>
      <c r="B1877" s="4">
        <v>1</v>
      </c>
      <c r="D1877" s="3">
        <v>3</v>
      </c>
    </row>
    <row r="1878" spans="1:5" x14ac:dyDescent="0.25">
      <c r="A1878">
        <v>1877</v>
      </c>
      <c r="B1878" s="4">
        <v>1</v>
      </c>
      <c r="D1878" s="3">
        <v>3</v>
      </c>
    </row>
    <row r="1879" spans="1:5" x14ac:dyDescent="0.25">
      <c r="A1879">
        <v>1878</v>
      </c>
      <c r="B1879" s="4">
        <v>1</v>
      </c>
      <c r="D1879" s="3">
        <v>3</v>
      </c>
    </row>
    <row r="1880" spans="1:5" x14ac:dyDescent="0.25">
      <c r="A1880">
        <v>1879</v>
      </c>
      <c r="B1880" s="4">
        <v>1</v>
      </c>
      <c r="E1880" s="5">
        <v>4</v>
      </c>
    </row>
    <row r="1881" spans="1:5" x14ac:dyDescent="0.25">
      <c r="A1881">
        <v>1880</v>
      </c>
      <c r="B1881" s="4">
        <v>1</v>
      </c>
      <c r="E1881" s="5">
        <v>4</v>
      </c>
    </row>
    <row r="1882" spans="1:5" x14ac:dyDescent="0.25">
      <c r="A1882">
        <v>1881</v>
      </c>
      <c r="B1882" s="4">
        <v>1</v>
      </c>
      <c r="E1882" s="5">
        <v>4</v>
      </c>
    </row>
    <row r="1883" spans="1:5" x14ac:dyDescent="0.25">
      <c r="A1883">
        <v>1882</v>
      </c>
      <c r="B1883" s="4">
        <v>1</v>
      </c>
      <c r="E1883" s="5">
        <v>4</v>
      </c>
    </row>
    <row r="1884" spans="1:5" x14ac:dyDescent="0.25">
      <c r="A1884">
        <v>1883</v>
      </c>
      <c r="B1884" s="4">
        <v>1</v>
      </c>
      <c r="E1884" s="5">
        <v>4</v>
      </c>
    </row>
    <row r="1885" spans="1:5" x14ac:dyDescent="0.25">
      <c r="A1885">
        <v>1884</v>
      </c>
      <c r="B1885" s="4">
        <v>1</v>
      </c>
      <c r="E1885" s="5">
        <v>4</v>
      </c>
    </row>
    <row r="1886" spans="1:5" x14ac:dyDescent="0.25">
      <c r="A1886">
        <v>1885</v>
      </c>
      <c r="B1886" s="4">
        <v>1</v>
      </c>
      <c r="E1886" s="5">
        <v>4</v>
      </c>
    </row>
    <row r="1887" spans="1:5" x14ac:dyDescent="0.25">
      <c r="A1887">
        <v>1886</v>
      </c>
      <c r="B1887" s="4">
        <v>1</v>
      </c>
      <c r="E1887" s="5">
        <v>4</v>
      </c>
    </row>
    <row r="1888" spans="1:5" x14ac:dyDescent="0.25">
      <c r="A1888">
        <v>1887</v>
      </c>
      <c r="B1888" s="4">
        <v>1</v>
      </c>
      <c r="E1888" s="5">
        <v>4</v>
      </c>
    </row>
    <row r="1889" spans="1:5" x14ac:dyDescent="0.25">
      <c r="A1889">
        <v>1888</v>
      </c>
      <c r="B1889" s="4">
        <v>1</v>
      </c>
      <c r="E1889" s="5">
        <v>4</v>
      </c>
    </row>
    <row r="1890" spans="1:5" x14ac:dyDescent="0.25">
      <c r="A1890">
        <v>1889</v>
      </c>
      <c r="B1890" s="4">
        <v>1</v>
      </c>
      <c r="C1890" s="2">
        <v>2</v>
      </c>
      <c r="E1890" s="5">
        <v>4</v>
      </c>
    </row>
    <row r="1891" spans="1:5" x14ac:dyDescent="0.25">
      <c r="A1891">
        <v>1890</v>
      </c>
      <c r="B1891" s="4">
        <v>1</v>
      </c>
      <c r="C1891" s="2">
        <v>2</v>
      </c>
      <c r="E1891" s="5">
        <v>4</v>
      </c>
    </row>
    <row r="1892" spans="1:5" x14ac:dyDescent="0.25">
      <c r="A1892">
        <v>1891</v>
      </c>
      <c r="B1892" s="4">
        <v>1</v>
      </c>
      <c r="C1892" s="2">
        <v>2</v>
      </c>
      <c r="E1892" s="5">
        <v>4</v>
      </c>
    </row>
    <row r="1893" spans="1:5" x14ac:dyDescent="0.25">
      <c r="A1893">
        <v>1892</v>
      </c>
      <c r="B1893" s="4">
        <v>1</v>
      </c>
      <c r="C1893" s="2">
        <v>2</v>
      </c>
      <c r="E1893" s="5">
        <v>4</v>
      </c>
    </row>
    <row r="1894" spans="1:5" x14ac:dyDescent="0.25">
      <c r="A1894">
        <v>1893</v>
      </c>
      <c r="C1894" s="2">
        <v>2</v>
      </c>
      <c r="E1894" s="5">
        <v>4</v>
      </c>
    </row>
    <row r="1895" spans="1:5" x14ac:dyDescent="0.25">
      <c r="A1895">
        <v>1894</v>
      </c>
      <c r="C1895" s="2">
        <v>2</v>
      </c>
      <c r="E1895" s="5">
        <v>4</v>
      </c>
    </row>
    <row r="1896" spans="1:5" x14ac:dyDescent="0.25">
      <c r="A1896">
        <v>1895</v>
      </c>
      <c r="C1896" s="2">
        <v>2</v>
      </c>
      <c r="D1896" s="3">
        <v>3</v>
      </c>
      <c r="E1896" s="5">
        <v>4</v>
      </c>
    </row>
    <row r="1897" spans="1:5" x14ac:dyDescent="0.25">
      <c r="A1897">
        <v>1896</v>
      </c>
      <c r="C1897" s="2">
        <v>2</v>
      </c>
      <c r="D1897" s="3">
        <v>3</v>
      </c>
      <c r="E1897" s="5">
        <v>4</v>
      </c>
    </row>
    <row r="1898" spans="1:5" x14ac:dyDescent="0.25">
      <c r="A1898">
        <v>1897</v>
      </c>
      <c r="C1898" s="2">
        <v>2</v>
      </c>
      <c r="D1898" s="3">
        <v>3</v>
      </c>
      <c r="E1898" s="5">
        <v>4</v>
      </c>
    </row>
    <row r="1899" spans="1:5" x14ac:dyDescent="0.25">
      <c r="A1899">
        <v>1898</v>
      </c>
      <c r="C1899" s="2">
        <v>2</v>
      </c>
      <c r="D1899" s="3">
        <v>3</v>
      </c>
      <c r="E1899" s="5">
        <v>4</v>
      </c>
    </row>
    <row r="1900" spans="1:5" x14ac:dyDescent="0.25">
      <c r="A1900">
        <v>1899</v>
      </c>
      <c r="C1900" s="2">
        <v>2</v>
      </c>
      <c r="D1900" s="3">
        <v>3</v>
      </c>
      <c r="E1900" s="5">
        <v>4</v>
      </c>
    </row>
    <row r="1901" spans="1:5" x14ac:dyDescent="0.25">
      <c r="A1901">
        <v>1900</v>
      </c>
      <c r="C1901" s="2">
        <v>2</v>
      </c>
      <c r="D1901" s="3">
        <v>3</v>
      </c>
    </row>
    <row r="1902" spans="1:5" x14ac:dyDescent="0.25">
      <c r="A1902">
        <v>1901</v>
      </c>
      <c r="C1902" s="2">
        <v>2</v>
      </c>
      <c r="D1902" s="3">
        <v>3</v>
      </c>
    </row>
    <row r="1903" spans="1:5" x14ac:dyDescent="0.25">
      <c r="A1903">
        <v>1902</v>
      </c>
      <c r="C1903" s="2">
        <v>2</v>
      </c>
      <c r="D1903" s="3">
        <v>3</v>
      </c>
    </row>
    <row r="1904" spans="1:5" x14ac:dyDescent="0.25">
      <c r="A1904">
        <v>1903</v>
      </c>
      <c r="C1904" s="2">
        <v>2</v>
      </c>
      <c r="D1904" s="3">
        <v>3</v>
      </c>
    </row>
    <row r="1905" spans="1:6" x14ac:dyDescent="0.25">
      <c r="A1905">
        <v>1904</v>
      </c>
      <c r="C1905" s="2">
        <v>2</v>
      </c>
      <c r="D1905" s="3">
        <v>3</v>
      </c>
    </row>
    <row r="1906" spans="1:6" x14ac:dyDescent="0.25">
      <c r="A1906">
        <v>1905</v>
      </c>
      <c r="C1906" s="2">
        <v>2</v>
      </c>
      <c r="D1906" s="3">
        <v>3</v>
      </c>
    </row>
    <row r="1907" spans="1:6" x14ac:dyDescent="0.25">
      <c r="A1907">
        <v>1906</v>
      </c>
      <c r="C1907" s="2">
        <v>2</v>
      </c>
      <c r="D1907" s="3">
        <v>3</v>
      </c>
    </row>
    <row r="1908" spans="1:6" x14ac:dyDescent="0.25">
      <c r="A1908">
        <v>1907</v>
      </c>
      <c r="B1908" s="4">
        <v>1</v>
      </c>
      <c r="C1908" s="2">
        <v>2</v>
      </c>
      <c r="D1908" s="3">
        <v>3</v>
      </c>
    </row>
    <row r="1909" spans="1:6" x14ac:dyDescent="0.25">
      <c r="A1909">
        <v>1908</v>
      </c>
      <c r="B1909" s="4">
        <v>1</v>
      </c>
      <c r="C1909" s="2">
        <v>2</v>
      </c>
      <c r="D1909" s="3">
        <v>3</v>
      </c>
    </row>
    <row r="1910" spans="1:6" x14ac:dyDescent="0.25">
      <c r="A1910">
        <v>1909</v>
      </c>
      <c r="B1910" s="4">
        <v>1</v>
      </c>
      <c r="C1910" s="2">
        <v>2</v>
      </c>
      <c r="D1910" s="3">
        <v>3</v>
      </c>
    </row>
    <row r="1911" spans="1:6" x14ac:dyDescent="0.25">
      <c r="A1911">
        <v>1910</v>
      </c>
      <c r="B1911" s="4">
        <v>1</v>
      </c>
      <c r="D1911" s="3">
        <v>3</v>
      </c>
    </row>
    <row r="1912" spans="1:6" x14ac:dyDescent="0.25">
      <c r="A1912">
        <v>1911</v>
      </c>
      <c r="B1912" s="4">
        <v>1</v>
      </c>
      <c r="D1912" s="3">
        <v>3</v>
      </c>
    </row>
    <row r="1913" spans="1:6" x14ac:dyDescent="0.25">
      <c r="A1913">
        <v>1912</v>
      </c>
      <c r="B1913" s="4">
        <v>1</v>
      </c>
      <c r="D1913" s="3">
        <v>3</v>
      </c>
    </row>
    <row r="1914" spans="1:6" x14ac:dyDescent="0.25">
      <c r="A1914">
        <v>1913</v>
      </c>
      <c r="B1914" s="4">
        <v>1</v>
      </c>
      <c r="D1914" s="3">
        <v>3</v>
      </c>
      <c r="E1914" s="5">
        <v>4</v>
      </c>
    </row>
    <row r="1915" spans="1:6" x14ac:dyDescent="0.25">
      <c r="A1915">
        <v>1914</v>
      </c>
      <c r="B1915" s="4">
        <v>1</v>
      </c>
      <c r="E1915" s="5">
        <v>4</v>
      </c>
    </row>
    <row r="1916" spans="1:6" x14ac:dyDescent="0.25">
      <c r="A1916">
        <v>1915</v>
      </c>
      <c r="B1916" s="4">
        <v>1</v>
      </c>
      <c r="E1916" s="5">
        <v>4</v>
      </c>
      <c r="F1916" t="s">
        <v>22</v>
      </c>
    </row>
    <row r="1917" spans="1:6" x14ac:dyDescent="0.25">
      <c r="A1917">
        <v>1916</v>
      </c>
    </row>
    <row r="1918" spans="1:6" x14ac:dyDescent="0.25">
      <c r="A1918">
        <v>1917</v>
      </c>
      <c r="F1918" t="s">
        <v>22</v>
      </c>
    </row>
    <row r="1919" spans="1:6" x14ac:dyDescent="0.25">
      <c r="A1919">
        <v>1918</v>
      </c>
      <c r="B1919" s="4">
        <v>1</v>
      </c>
    </row>
    <row r="1920" spans="1:6" x14ac:dyDescent="0.25">
      <c r="A1920">
        <v>1919</v>
      </c>
      <c r="B1920" s="4">
        <v>1</v>
      </c>
    </row>
    <row r="1921" spans="1:4" x14ac:dyDescent="0.25">
      <c r="A1921">
        <v>1920</v>
      </c>
      <c r="B1921" s="4">
        <v>1</v>
      </c>
    </row>
    <row r="1922" spans="1:4" x14ac:dyDescent="0.25">
      <c r="A1922">
        <v>1921</v>
      </c>
      <c r="B1922" s="4">
        <v>1</v>
      </c>
    </row>
    <row r="1923" spans="1:4" x14ac:dyDescent="0.25">
      <c r="A1923">
        <v>1922</v>
      </c>
      <c r="B1923" s="4">
        <v>1</v>
      </c>
    </row>
    <row r="1924" spans="1:4" x14ac:dyDescent="0.25">
      <c r="A1924">
        <v>1923</v>
      </c>
      <c r="B1924" s="4">
        <v>1</v>
      </c>
    </row>
    <row r="1925" spans="1:4" x14ac:dyDescent="0.25">
      <c r="A1925">
        <v>1924</v>
      </c>
      <c r="B1925" s="4">
        <v>1</v>
      </c>
    </row>
    <row r="1926" spans="1:4" x14ac:dyDescent="0.25">
      <c r="A1926">
        <v>1925</v>
      </c>
      <c r="B1926" s="4">
        <v>1</v>
      </c>
    </row>
    <row r="1927" spans="1:4" x14ac:dyDescent="0.25">
      <c r="A1927">
        <v>1926</v>
      </c>
      <c r="B1927" s="4">
        <v>1</v>
      </c>
    </row>
    <row r="1928" spans="1:4" x14ac:dyDescent="0.25">
      <c r="A1928">
        <v>1927</v>
      </c>
      <c r="B1928" s="4">
        <v>1</v>
      </c>
    </row>
    <row r="1929" spans="1:4" x14ac:dyDescent="0.25">
      <c r="A1929">
        <v>1928</v>
      </c>
      <c r="B1929" s="4">
        <v>1</v>
      </c>
    </row>
    <row r="1930" spans="1:4" x14ac:dyDescent="0.25">
      <c r="A1930">
        <v>1929</v>
      </c>
      <c r="B1930" s="4">
        <v>1</v>
      </c>
      <c r="D1930" s="3">
        <v>3</v>
      </c>
    </row>
    <row r="1931" spans="1:4" x14ac:dyDescent="0.25">
      <c r="A1931">
        <v>1930</v>
      </c>
      <c r="B1931" s="4">
        <v>1</v>
      </c>
      <c r="D1931" s="3">
        <v>3</v>
      </c>
    </row>
    <row r="1932" spans="1:4" x14ac:dyDescent="0.25">
      <c r="A1932">
        <v>1931</v>
      </c>
      <c r="B1932" s="4">
        <v>1</v>
      </c>
      <c r="D1932" s="3">
        <v>3</v>
      </c>
    </row>
    <row r="1933" spans="1:4" x14ac:dyDescent="0.25">
      <c r="A1933">
        <v>1932</v>
      </c>
      <c r="B1933" s="4">
        <v>1</v>
      </c>
      <c r="D1933" s="3">
        <v>3</v>
      </c>
    </row>
    <row r="1934" spans="1:4" x14ac:dyDescent="0.25">
      <c r="A1934">
        <v>1933</v>
      </c>
      <c r="B1934" s="4">
        <v>1</v>
      </c>
      <c r="D1934" s="3">
        <v>3</v>
      </c>
    </row>
    <row r="1935" spans="1:4" x14ac:dyDescent="0.25">
      <c r="A1935">
        <v>1934</v>
      </c>
      <c r="B1935" s="4">
        <v>1</v>
      </c>
      <c r="D1935" s="3">
        <v>3</v>
      </c>
    </row>
    <row r="1936" spans="1:4" x14ac:dyDescent="0.25">
      <c r="A1936">
        <v>1935</v>
      </c>
      <c r="B1936" s="4">
        <v>1</v>
      </c>
      <c r="D1936" s="3">
        <v>3</v>
      </c>
    </row>
    <row r="1937" spans="1:5" x14ac:dyDescent="0.25">
      <c r="A1937">
        <v>1936</v>
      </c>
      <c r="B1937" s="4">
        <v>1</v>
      </c>
      <c r="D1937" s="3">
        <v>3</v>
      </c>
    </row>
    <row r="1938" spans="1:5" x14ac:dyDescent="0.25">
      <c r="A1938">
        <v>1937</v>
      </c>
      <c r="B1938" s="4">
        <v>1</v>
      </c>
      <c r="D1938" s="3">
        <v>3</v>
      </c>
    </row>
    <row r="1939" spans="1:5" x14ac:dyDescent="0.25">
      <c r="A1939">
        <v>1938</v>
      </c>
      <c r="B1939" s="4">
        <v>1</v>
      </c>
      <c r="C1939" s="2">
        <v>2</v>
      </c>
      <c r="D1939" s="3">
        <v>3</v>
      </c>
    </row>
    <row r="1940" spans="1:5" x14ac:dyDescent="0.25">
      <c r="A1940">
        <v>1939</v>
      </c>
      <c r="B1940" s="4">
        <v>1</v>
      </c>
      <c r="C1940" s="2">
        <v>2</v>
      </c>
      <c r="D1940" s="3">
        <v>3</v>
      </c>
    </row>
    <row r="1941" spans="1:5" x14ac:dyDescent="0.25">
      <c r="A1941">
        <v>1940</v>
      </c>
      <c r="B1941" s="4">
        <v>1</v>
      </c>
      <c r="C1941" s="2">
        <v>2</v>
      </c>
      <c r="D1941" s="3">
        <v>3</v>
      </c>
    </row>
    <row r="1942" spans="1:5" x14ac:dyDescent="0.25">
      <c r="A1942">
        <v>1941</v>
      </c>
      <c r="B1942" s="4">
        <v>1</v>
      </c>
      <c r="C1942" s="2">
        <v>2</v>
      </c>
      <c r="D1942" s="3">
        <v>3</v>
      </c>
    </row>
    <row r="1943" spans="1:5" x14ac:dyDescent="0.25">
      <c r="A1943">
        <v>1942</v>
      </c>
      <c r="C1943" s="2">
        <v>2</v>
      </c>
      <c r="D1943" s="3">
        <v>3</v>
      </c>
    </row>
    <row r="1944" spans="1:5" x14ac:dyDescent="0.25">
      <c r="A1944">
        <v>1943</v>
      </c>
      <c r="C1944" s="2">
        <v>2</v>
      </c>
      <c r="D1944" s="3">
        <v>3</v>
      </c>
    </row>
    <row r="1945" spans="1:5" x14ac:dyDescent="0.25">
      <c r="A1945">
        <v>1944</v>
      </c>
      <c r="C1945" s="2">
        <v>2</v>
      </c>
      <c r="D1945" s="3">
        <v>3</v>
      </c>
    </row>
    <row r="1946" spans="1:5" x14ac:dyDescent="0.25">
      <c r="A1946">
        <v>1945</v>
      </c>
      <c r="C1946" s="2">
        <v>2</v>
      </c>
      <c r="D1946" s="3">
        <v>3</v>
      </c>
    </row>
    <row r="1947" spans="1:5" x14ac:dyDescent="0.25">
      <c r="A1947">
        <v>1946</v>
      </c>
      <c r="C1947" s="2">
        <v>2</v>
      </c>
      <c r="D1947" s="3">
        <v>3</v>
      </c>
    </row>
    <row r="1948" spans="1:5" x14ac:dyDescent="0.25">
      <c r="A1948">
        <v>1947</v>
      </c>
      <c r="C1948" s="2">
        <v>2</v>
      </c>
      <c r="D1948" s="3">
        <v>3</v>
      </c>
    </row>
    <row r="1949" spans="1:5" x14ac:dyDescent="0.25">
      <c r="A1949">
        <v>1948</v>
      </c>
      <c r="C1949" s="2">
        <v>2</v>
      </c>
      <c r="D1949" s="3">
        <v>3</v>
      </c>
    </row>
    <row r="1950" spans="1:5" x14ac:dyDescent="0.25">
      <c r="A1950">
        <v>1949</v>
      </c>
      <c r="C1950" s="2">
        <v>2</v>
      </c>
      <c r="D1950" s="3">
        <v>3</v>
      </c>
    </row>
    <row r="1951" spans="1:5" x14ac:dyDescent="0.25">
      <c r="A1951">
        <v>1950</v>
      </c>
      <c r="C1951" s="2">
        <v>2</v>
      </c>
      <c r="D1951" s="3">
        <v>3</v>
      </c>
    </row>
    <row r="1952" spans="1:5" x14ac:dyDescent="0.25">
      <c r="A1952">
        <v>1951</v>
      </c>
      <c r="C1952" s="2">
        <v>2</v>
      </c>
      <c r="D1952" s="3">
        <v>3</v>
      </c>
      <c r="E1952" s="5">
        <v>4</v>
      </c>
    </row>
    <row r="1953" spans="1:5" x14ac:dyDescent="0.25">
      <c r="A1953">
        <v>1952</v>
      </c>
      <c r="C1953" s="2">
        <v>2</v>
      </c>
      <c r="D1953" s="3">
        <v>3</v>
      </c>
      <c r="E1953" s="5">
        <v>4</v>
      </c>
    </row>
    <row r="1954" spans="1:5" x14ac:dyDescent="0.25">
      <c r="A1954">
        <v>1953</v>
      </c>
      <c r="C1954" s="2">
        <v>2</v>
      </c>
      <c r="D1954" s="3">
        <v>3</v>
      </c>
      <c r="E1954" s="5">
        <v>4</v>
      </c>
    </row>
    <row r="1955" spans="1:5" x14ac:dyDescent="0.25">
      <c r="A1955">
        <v>1954</v>
      </c>
      <c r="C1955" s="2">
        <v>2</v>
      </c>
      <c r="D1955" s="3">
        <v>3</v>
      </c>
      <c r="E1955" s="5">
        <v>4</v>
      </c>
    </row>
    <row r="1956" spans="1:5" x14ac:dyDescent="0.25">
      <c r="A1956">
        <v>1955</v>
      </c>
      <c r="C1956" s="2">
        <v>2</v>
      </c>
      <c r="E1956" s="5">
        <v>4</v>
      </c>
    </row>
    <row r="1957" spans="1:5" x14ac:dyDescent="0.25">
      <c r="A1957">
        <v>1956</v>
      </c>
      <c r="B1957" s="4">
        <v>1</v>
      </c>
      <c r="C1957" s="2">
        <v>2</v>
      </c>
      <c r="E1957" s="5">
        <v>4</v>
      </c>
    </row>
    <row r="1958" spans="1:5" x14ac:dyDescent="0.25">
      <c r="A1958">
        <v>1957</v>
      </c>
      <c r="B1958" s="4">
        <v>1</v>
      </c>
      <c r="C1958" s="2">
        <v>2</v>
      </c>
      <c r="E1958" s="5">
        <v>4</v>
      </c>
    </row>
    <row r="1959" spans="1:5" x14ac:dyDescent="0.25">
      <c r="A1959">
        <v>1958</v>
      </c>
      <c r="B1959" s="4">
        <v>1</v>
      </c>
      <c r="C1959" s="2">
        <v>2</v>
      </c>
      <c r="E1959" s="5">
        <v>4</v>
      </c>
    </row>
    <row r="1960" spans="1:5" x14ac:dyDescent="0.25">
      <c r="A1960">
        <v>1959</v>
      </c>
      <c r="B1960" s="4">
        <v>1</v>
      </c>
      <c r="C1960" s="2">
        <v>2</v>
      </c>
      <c r="E1960" s="5">
        <v>4</v>
      </c>
    </row>
    <row r="1961" spans="1:5" x14ac:dyDescent="0.25">
      <c r="A1961">
        <v>1960</v>
      </c>
      <c r="B1961" s="4">
        <v>1</v>
      </c>
      <c r="C1961" s="2">
        <v>2</v>
      </c>
      <c r="E1961" s="5">
        <v>4</v>
      </c>
    </row>
    <row r="1962" spans="1:5" x14ac:dyDescent="0.25">
      <c r="A1962">
        <v>1961</v>
      </c>
      <c r="B1962" s="4">
        <v>1</v>
      </c>
      <c r="E1962" s="5">
        <v>4</v>
      </c>
    </row>
    <row r="1963" spans="1:5" x14ac:dyDescent="0.25">
      <c r="A1963">
        <v>1962</v>
      </c>
      <c r="B1963" s="4">
        <v>1</v>
      </c>
      <c r="E1963" s="5">
        <v>4</v>
      </c>
    </row>
    <row r="1964" spans="1:5" x14ac:dyDescent="0.25">
      <c r="A1964">
        <v>1963</v>
      </c>
      <c r="B1964" s="4">
        <v>1</v>
      </c>
      <c r="E1964" s="5">
        <v>4</v>
      </c>
    </row>
    <row r="1965" spans="1:5" x14ac:dyDescent="0.25">
      <c r="A1965">
        <v>1964</v>
      </c>
      <c r="B1965" s="4">
        <v>1</v>
      </c>
      <c r="E1965" s="5">
        <v>4</v>
      </c>
    </row>
    <row r="1966" spans="1:5" x14ac:dyDescent="0.25">
      <c r="A1966">
        <v>1965</v>
      </c>
      <c r="B1966" s="4">
        <v>1</v>
      </c>
      <c r="E1966" s="5">
        <v>4</v>
      </c>
    </row>
    <row r="1967" spans="1:5" x14ac:dyDescent="0.25">
      <c r="A1967">
        <v>1966</v>
      </c>
      <c r="B1967" s="4">
        <v>1</v>
      </c>
      <c r="E1967" s="5">
        <v>4</v>
      </c>
    </row>
    <row r="1968" spans="1:5" x14ac:dyDescent="0.25">
      <c r="A1968">
        <v>1967</v>
      </c>
      <c r="B1968" s="4">
        <v>1</v>
      </c>
      <c r="E1968" s="5">
        <v>4</v>
      </c>
    </row>
    <row r="1969" spans="1:5" x14ac:dyDescent="0.25">
      <c r="A1969">
        <v>1968</v>
      </c>
      <c r="B1969" s="4">
        <v>1</v>
      </c>
      <c r="E1969" s="5">
        <v>4</v>
      </c>
    </row>
    <row r="1970" spans="1:5" x14ac:dyDescent="0.25">
      <c r="A1970">
        <v>1969</v>
      </c>
      <c r="B1970" s="4">
        <v>1</v>
      </c>
      <c r="E1970" s="5">
        <v>4</v>
      </c>
    </row>
    <row r="1971" spans="1:5" x14ac:dyDescent="0.25">
      <c r="A1971">
        <v>1970</v>
      </c>
      <c r="B1971" s="4">
        <v>1</v>
      </c>
      <c r="E1971" s="5">
        <v>4</v>
      </c>
    </row>
    <row r="1972" spans="1:5" x14ac:dyDescent="0.25">
      <c r="A1972">
        <v>1971</v>
      </c>
      <c r="B1972" s="4">
        <v>1</v>
      </c>
      <c r="D1972" s="3">
        <v>3</v>
      </c>
      <c r="E1972" s="5">
        <v>4</v>
      </c>
    </row>
    <row r="1973" spans="1:5" x14ac:dyDescent="0.25">
      <c r="A1973">
        <v>1972</v>
      </c>
      <c r="B1973" s="4">
        <v>1</v>
      </c>
      <c r="D1973" s="3">
        <v>3</v>
      </c>
      <c r="E1973" s="5">
        <v>4</v>
      </c>
    </row>
    <row r="1974" spans="1:5" x14ac:dyDescent="0.25">
      <c r="A1974">
        <v>1973</v>
      </c>
      <c r="B1974" s="4">
        <v>1</v>
      </c>
      <c r="D1974" s="3">
        <v>3</v>
      </c>
      <c r="E1974" s="5">
        <v>4</v>
      </c>
    </row>
    <row r="1975" spans="1:5" x14ac:dyDescent="0.25">
      <c r="A1975">
        <v>1974</v>
      </c>
      <c r="B1975" s="4">
        <v>1</v>
      </c>
      <c r="D1975" s="3">
        <v>3</v>
      </c>
      <c r="E1975" s="5">
        <v>4</v>
      </c>
    </row>
    <row r="1976" spans="1:5" x14ac:dyDescent="0.25">
      <c r="A1976">
        <v>1975</v>
      </c>
      <c r="B1976" s="4">
        <v>1</v>
      </c>
      <c r="D1976" s="3">
        <v>3</v>
      </c>
      <c r="E1976" s="5">
        <v>4</v>
      </c>
    </row>
    <row r="1977" spans="1:5" x14ac:dyDescent="0.25">
      <c r="A1977">
        <v>1976</v>
      </c>
      <c r="B1977" s="4">
        <v>1</v>
      </c>
      <c r="D1977" s="3">
        <v>3</v>
      </c>
      <c r="E1977" s="5">
        <v>4</v>
      </c>
    </row>
    <row r="1978" spans="1:5" x14ac:dyDescent="0.25">
      <c r="A1978">
        <v>1977</v>
      </c>
      <c r="B1978" s="4">
        <v>1</v>
      </c>
      <c r="D1978" s="3">
        <v>3</v>
      </c>
      <c r="E1978" s="5">
        <v>4</v>
      </c>
    </row>
    <row r="1979" spans="1:5" x14ac:dyDescent="0.25">
      <c r="A1979">
        <v>1978</v>
      </c>
      <c r="B1979" s="4">
        <v>1</v>
      </c>
      <c r="D1979" s="3">
        <v>3</v>
      </c>
      <c r="E1979" s="5">
        <v>4</v>
      </c>
    </row>
    <row r="1980" spans="1:5" x14ac:dyDescent="0.25">
      <c r="A1980">
        <v>1979</v>
      </c>
      <c r="B1980" s="4">
        <v>1</v>
      </c>
      <c r="C1980" s="2">
        <v>2</v>
      </c>
      <c r="D1980" s="3">
        <v>3</v>
      </c>
    </row>
    <row r="1981" spans="1:5" x14ac:dyDescent="0.25">
      <c r="A1981">
        <v>1980</v>
      </c>
      <c r="B1981" s="4">
        <v>1</v>
      </c>
      <c r="C1981" s="2">
        <v>2</v>
      </c>
      <c r="D1981" s="3">
        <v>3</v>
      </c>
    </row>
    <row r="1982" spans="1:5" x14ac:dyDescent="0.25">
      <c r="A1982">
        <v>1981</v>
      </c>
      <c r="C1982" s="2">
        <v>2</v>
      </c>
      <c r="D1982" s="3">
        <v>3</v>
      </c>
    </row>
    <row r="1983" spans="1:5" x14ac:dyDescent="0.25">
      <c r="A1983">
        <v>1982</v>
      </c>
      <c r="C1983" s="2">
        <v>2</v>
      </c>
      <c r="D1983" s="3">
        <v>3</v>
      </c>
    </row>
    <row r="1984" spans="1:5" x14ac:dyDescent="0.25">
      <c r="A1984">
        <v>1983</v>
      </c>
      <c r="C1984" s="2">
        <v>2</v>
      </c>
      <c r="D1984" s="3">
        <v>3</v>
      </c>
    </row>
    <row r="1985" spans="1:5" x14ac:dyDescent="0.25">
      <c r="A1985">
        <v>1984</v>
      </c>
      <c r="C1985" s="2">
        <v>2</v>
      </c>
      <c r="D1985" s="3">
        <v>3</v>
      </c>
    </row>
    <row r="1986" spans="1:5" x14ac:dyDescent="0.25">
      <c r="A1986">
        <v>1985</v>
      </c>
      <c r="C1986" s="2">
        <v>2</v>
      </c>
      <c r="D1986" s="3">
        <v>3</v>
      </c>
    </row>
    <row r="1987" spans="1:5" x14ac:dyDescent="0.25">
      <c r="A1987">
        <v>1986</v>
      </c>
      <c r="C1987" s="2">
        <v>2</v>
      </c>
      <c r="D1987" s="3">
        <v>3</v>
      </c>
    </row>
    <row r="1988" spans="1:5" x14ac:dyDescent="0.25">
      <c r="A1988">
        <v>1987</v>
      </c>
      <c r="C1988" s="2">
        <v>2</v>
      </c>
      <c r="D1988" s="3">
        <v>3</v>
      </c>
    </row>
    <row r="1989" spans="1:5" x14ac:dyDescent="0.25">
      <c r="A1989">
        <v>1988</v>
      </c>
      <c r="C1989" s="2">
        <v>2</v>
      </c>
      <c r="D1989" s="3">
        <v>3</v>
      </c>
    </row>
    <row r="1990" spans="1:5" x14ac:dyDescent="0.25">
      <c r="A1990">
        <v>1989</v>
      </c>
      <c r="C1990" s="2">
        <v>2</v>
      </c>
      <c r="D1990" s="3">
        <v>3</v>
      </c>
    </row>
    <row r="1991" spans="1:5" x14ac:dyDescent="0.25">
      <c r="A1991">
        <v>1990</v>
      </c>
      <c r="C1991" s="2">
        <v>2</v>
      </c>
      <c r="D1991" s="3">
        <v>3</v>
      </c>
    </row>
    <row r="1992" spans="1:5" x14ac:dyDescent="0.25">
      <c r="A1992">
        <v>1991</v>
      </c>
      <c r="C1992" s="2">
        <v>2</v>
      </c>
      <c r="D1992" s="3">
        <v>3</v>
      </c>
    </row>
    <row r="1993" spans="1:5" x14ac:dyDescent="0.25">
      <c r="A1993">
        <v>1992</v>
      </c>
      <c r="C1993" s="2">
        <v>2</v>
      </c>
      <c r="D1993" s="3">
        <v>3</v>
      </c>
    </row>
    <row r="1994" spans="1:5" x14ac:dyDescent="0.25">
      <c r="A1994">
        <v>1993</v>
      </c>
      <c r="C1994" s="2">
        <v>2</v>
      </c>
      <c r="D1994" s="3">
        <v>3</v>
      </c>
    </row>
    <row r="1995" spans="1:5" x14ac:dyDescent="0.25">
      <c r="A1995">
        <v>1994</v>
      </c>
      <c r="B1995" s="4">
        <v>1</v>
      </c>
      <c r="C1995" s="2">
        <v>2</v>
      </c>
      <c r="D1995" s="3">
        <v>3</v>
      </c>
    </row>
    <row r="1996" spans="1:5" x14ac:dyDescent="0.25">
      <c r="A1996">
        <v>1995</v>
      </c>
      <c r="B1996" s="4">
        <v>1</v>
      </c>
      <c r="C1996" s="2">
        <v>2</v>
      </c>
      <c r="D1996" s="3">
        <v>3</v>
      </c>
      <c r="E1996" s="5">
        <v>4</v>
      </c>
    </row>
    <row r="1997" spans="1:5" x14ac:dyDescent="0.25">
      <c r="A1997">
        <v>1996</v>
      </c>
      <c r="B1997" s="4">
        <v>1</v>
      </c>
      <c r="C1997" s="2">
        <v>2</v>
      </c>
      <c r="D1997" s="3">
        <v>3</v>
      </c>
      <c r="E1997" s="5">
        <v>4</v>
      </c>
    </row>
    <row r="1998" spans="1:5" x14ac:dyDescent="0.25">
      <c r="A1998">
        <v>1997</v>
      </c>
      <c r="B1998" s="4">
        <v>1</v>
      </c>
      <c r="C1998" s="2">
        <v>2</v>
      </c>
      <c r="D1998" s="3">
        <v>3</v>
      </c>
      <c r="E1998" s="5">
        <v>4</v>
      </c>
    </row>
    <row r="1999" spans="1:5" x14ac:dyDescent="0.25">
      <c r="A1999">
        <v>1998</v>
      </c>
      <c r="B1999" s="4">
        <v>1</v>
      </c>
      <c r="C1999" s="2">
        <v>2</v>
      </c>
      <c r="D1999" s="3">
        <v>3</v>
      </c>
      <c r="E1999" s="5">
        <v>4</v>
      </c>
    </row>
    <row r="2000" spans="1:5" x14ac:dyDescent="0.25">
      <c r="A2000">
        <v>1999</v>
      </c>
      <c r="B2000" s="4">
        <v>1</v>
      </c>
      <c r="C2000" s="2">
        <v>2</v>
      </c>
      <c r="E2000" s="5">
        <v>4</v>
      </c>
    </row>
    <row r="2001" spans="1:5" x14ac:dyDescent="0.25">
      <c r="A2001">
        <v>2000</v>
      </c>
      <c r="B2001" s="4">
        <v>1</v>
      </c>
      <c r="C2001" s="2">
        <v>2</v>
      </c>
      <c r="E2001" s="5">
        <v>4</v>
      </c>
    </row>
    <row r="2002" spans="1:5" x14ac:dyDescent="0.25">
      <c r="A2002">
        <v>2001</v>
      </c>
      <c r="B2002" s="4">
        <v>1</v>
      </c>
      <c r="C2002" s="2">
        <v>2</v>
      </c>
      <c r="E2002" s="5">
        <v>4</v>
      </c>
    </row>
    <row r="2003" spans="1:5" x14ac:dyDescent="0.25">
      <c r="A2003">
        <v>2002</v>
      </c>
      <c r="B2003" s="4">
        <v>1</v>
      </c>
      <c r="E2003" s="5">
        <v>4</v>
      </c>
    </row>
    <row r="2004" spans="1:5" x14ac:dyDescent="0.25">
      <c r="A2004">
        <v>2003</v>
      </c>
      <c r="B2004" s="4">
        <v>1</v>
      </c>
      <c r="E2004" s="5">
        <v>4</v>
      </c>
    </row>
    <row r="2005" spans="1:5" x14ac:dyDescent="0.25">
      <c r="A2005">
        <v>2004</v>
      </c>
      <c r="B2005" s="4">
        <v>1</v>
      </c>
      <c r="E2005" s="5">
        <v>4</v>
      </c>
    </row>
    <row r="2006" spans="1:5" x14ac:dyDescent="0.25">
      <c r="A2006">
        <v>2005</v>
      </c>
      <c r="B2006" s="4">
        <v>1</v>
      </c>
      <c r="E2006" s="5">
        <v>4</v>
      </c>
    </row>
    <row r="2007" spans="1:5" x14ac:dyDescent="0.25">
      <c r="A2007">
        <v>2006</v>
      </c>
      <c r="B2007" s="4">
        <v>1</v>
      </c>
      <c r="E2007" s="5">
        <v>4</v>
      </c>
    </row>
    <row r="2008" spans="1:5" x14ac:dyDescent="0.25">
      <c r="A2008">
        <v>2007</v>
      </c>
      <c r="B2008" s="4">
        <v>1</v>
      </c>
      <c r="E2008" s="5">
        <v>4</v>
      </c>
    </row>
    <row r="2009" spans="1:5" x14ac:dyDescent="0.25">
      <c r="A2009">
        <v>2008</v>
      </c>
      <c r="B2009" s="4">
        <v>1</v>
      </c>
      <c r="E2009" s="5">
        <v>4</v>
      </c>
    </row>
    <row r="2010" spans="1:5" x14ac:dyDescent="0.25">
      <c r="A2010">
        <v>2009</v>
      </c>
      <c r="B2010" s="4">
        <v>1</v>
      </c>
      <c r="E2010" s="5">
        <v>4</v>
      </c>
    </row>
    <row r="2011" spans="1:5" x14ac:dyDescent="0.25">
      <c r="A2011">
        <v>2010</v>
      </c>
      <c r="B2011" s="4">
        <v>1</v>
      </c>
      <c r="E2011" s="5">
        <v>4</v>
      </c>
    </row>
    <row r="2012" spans="1:5" x14ac:dyDescent="0.25">
      <c r="A2012">
        <v>2011</v>
      </c>
      <c r="B2012" s="4">
        <v>1</v>
      </c>
      <c r="E2012" s="5">
        <v>4</v>
      </c>
    </row>
    <row r="2013" spans="1:5" x14ac:dyDescent="0.25">
      <c r="A2013">
        <v>2012</v>
      </c>
      <c r="B2013" s="4">
        <v>1</v>
      </c>
      <c r="D2013" s="3">
        <v>3</v>
      </c>
      <c r="E2013" s="5">
        <v>4</v>
      </c>
    </row>
    <row r="2014" spans="1:5" x14ac:dyDescent="0.25">
      <c r="A2014">
        <v>2013</v>
      </c>
      <c r="B2014" s="4">
        <v>1</v>
      </c>
      <c r="D2014" s="3">
        <v>3</v>
      </c>
      <c r="E2014" s="5">
        <v>4</v>
      </c>
    </row>
    <row r="2015" spans="1:5" x14ac:dyDescent="0.25">
      <c r="A2015">
        <v>2014</v>
      </c>
      <c r="B2015" s="4">
        <v>1</v>
      </c>
      <c r="D2015" s="3">
        <v>3</v>
      </c>
    </row>
    <row r="2016" spans="1:5" x14ac:dyDescent="0.25">
      <c r="A2016">
        <v>2015</v>
      </c>
      <c r="B2016" s="4">
        <v>1</v>
      </c>
      <c r="D2016" s="3">
        <v>3</v>
      </c>
    </row>
    <row r="2017" spans="1:4" x14ac:dyDescent="0.25">
      <c r="A2017">
        <v>2016</v>
      </c>
      <c r="D2017" s="3">
        <v>3</v>
      </c>
    </row>
    <row r="2018" spans="1:4" x14ac:dyDescent="0.25">
      <c r="A2018">
        <v>2017</v>
      </c>
      <c r="C2018" s="2">
        <v>2</v>
      </c>
      <c r="D2018" s="3">
        <v>3</v>
      </c>
    </row>
    <row r="2019" spans="1:4" x14ac:dyDescent="0.25">
      <c r="A2019">
        <v>2018</v>
      </c>
      <c r="C2019" s="2">
        <v>2</v>
      </c>
      <c r="D2019" s="3">
        <v>3</v>
      </c>
    </row>
    <row r="2020" spans="1:4" x14ac:dyDescent="0.25">
      <c r="A2020">
        <v>2019</v>
      </c>
      <c r="C2020" s="2">
        <v>2</v>
      </c>
      <c r="D2020" s="3">
        <v>3</v>
      </c>
    </row>
    <row r="2021" spans="1:4" x14ac:dyDescent="0.25">
      <c r="A2021">
        <v>2020</v>
      </c>
      <c r="C2021" s="2">
        <v>2</v>
      </c>
      <c r="D2021" s="3">
        <v>3</v>
      </c>
    </row>
    <row r="2022" spans="1:4" x14ac:dyDescent="0.25">
      <c r="A2022">
        <v>2021</v>
      </c>
      <c r="C2022" s="2">
        <v>2</v>
      </c>
      <c r="D2022" s="3">
        <v>3</v>
      </c>
    </row>
    <row r="2023" spans="1:4" x14ac:dyDescent="0.25">
      <c r="A2023">
        <v>2022</v>
      </c>
      <c r="C2023" s="2">
        <v>2</v>
      </c>
      <c r="D2023" s="3">
        <v>3</v>
      </c>
    </row>
    <row r="2024" spans="1:4" x14ac:dyDescent="0.25">
      <c r="A2024">
        <v>2023</v>
      </c>
      <c r="C2024" s="2">
        <v>2</v>
      </c>
      <c r="D2024" s="3">
        <v>3</v>
      </c>
    </row>
    <row r="2025" spans="1:4" x14ac:dyDescent="0.25">
      <c r="A2025">
        <v>2024</v>
      </c>
      <c r="C2025" s="2">
        <v>2</v>
      </c>
      <c r="D2025" s="3">
        <v>3</v>
      </c>
    </row>
    <row r="2026" spans="1:4" x14ac:dyDescent="0.25">
      <c r="A2026">
        <v>2025</v>
      </c>
      <c r="C2026" s="2">
        <v>2</v>
      </c>
      <c r="D2026" s="3">
        <v>3</v>
      </c>
    </row>
    <row r="2027" spans="1:4" x14ac:dyDescent="0.25">
      <c r="A2027">
        <v>2026</v>
      </c>
      <c r="C2027" s="2">
        <v>2</v>
      </c>
      <c r="D2027" s="3">
        <v>3</v>
      </c>
    </row>
    <row r="2028" spans="1:4" x14ac:dyDescent="0.25">
      <c r="A2028">
        <v>2027</v>
      </c>
      <c r="C2028" s="2">
        <v>2</v>
      </c>
      <c r="D2028" s="3">
        <v>3</v>
      </c>
    </row>
    <row r="2029" spans="1:4" x14ac:dyDescent="0.25">
      <c r="A2029">
        <v>2028</v>
      </c>
      <c r="C2029" s="2">
        <v>2</v>
      </c>
      <c r="D2029" s="3">
        <v>3</v>
      </c>
    </row>
    <row r="2030" spans="1:4" x14ac:dyDescent="0.25">
      <c r="A2030">
        <v>2029</v>
      </c>
      <c r="B2030" s="4">
        <v>1</v>
      </c>
      <c r="C2030" s="2">
        <v>2</v>
      </c>
      <c r="D2030" s="3">
        <v>3</v>
      </c>
    </row>
    <row r="2031" spans="1:4" x14ac:dyDescent="0.25">
      <c r="A2031">
        <v>2030</v>
      </c>
      <c r="B2031" s="4">
        <v>1</v>
      </c>
      <c r="C2031" s="2">
        <v>2</v>
      </c>
      <c r="D2031" s="3">
        <v>3</v>
      </c>
    </row>
    <row r="2032" spans="1:4" x14ac:dyDescent="0.25">
      <c r="A2032">
        <v>2031</v>
      </c>
      <c r="B2032" s="4">
        <v>1</v>
      </c>
      <c r="C2032" s="2">
        <v>2</v>
      </c>
      <c r="D2032" s="3">
        <v>3</v>
      </c>
    </row>
    <row r="2033" spans="1:5" x14ac:dyDescent="0.25">
      <c r="A2033">
        <v>2032</v>
      </c>
      <c r="B2033" s="4">
        <v>1</v>
      </c>
      <c r="C2033" s="2">
        <v>2</v>
      </c>
      <c r="D2033" s="3">
        <v>3</v>
      </c>
      <c r="E2033" s="5">
        <v>4</v>
      </c>
    </row>
    <row r="2034" spans="1:5" x14ac:dyDescent="0.25">
      <c r="A2034">
        <v>2033</v>
      </c>
      <c r="B2034" s="4">
        <v>1</v>
      </c>
      <c r="C2034" s="2">
        <v>2</v>
      </c>
      <c r="D2034" s="3">
        <v>3</v>
      </c>
      <c r="E2034" s="5">
        <v>4</v>
      </c>
    </row>
    <row r="2035" spans="1:5" x14ac:dyDescent="0.25">
      <c r="A2035">
        <v>2034</v>
      </c>
      <c r="B2035" s="4">
        <v>1</v>
      </c>
      <c r="C2035" s="2">
        <v>2</v>
      </c>
      <c r="D2035" s="3">
        <v>3</v>
      </c>
      <c r="E2035" s="5">
        <v>4</v>
      </c>
    </row>
    <row r="2036" spans="1:5" x14ac:dyDescent="0.25">
      <c r="A2036">
        <v>2035</v>
      </c>
      <c r="B2036" s="4">
        <v>1</v>
      </c>
      <c r="E2036" s="5">
        <v>4</v>
      </c>
    </row>
    <row r="2037" spans="1:5" x14ac:dyDescent="0.25">
      <c r="A2037">
        <v>2036</v>
      </c>
      <c r="B2037" s="4">
        <v>1</v>
      </c>
      <c r="E2037" s="5">
        <v>4</v>
      </c>
    </row>
    <row r="2038" spans="1:5" x14ac:dyDescent="0.25">
      <c r="A2038">
        <v>2037</v>
      </c>
      <c r="B2038" s="4">
        <v>1</v>
      </c>
      <c r="E2038" s="5">
        <v>4</v>
      </c>
    </row>
    <row r="2039" spans="1:5" x14ac:dyDescent="0.25">
      <c r="A2039">
        <v>2038</v>
      </c>
      <c r="B2039" s="4">
        <v>1</v>
      </c>
      <c r="E2039" s="5">
        <v>4</v>
      </c>
    </row>
    <row r="2040" spans="1:5" x14ac:dyDescent="0.25">
      <c r="A2040">
        <v>2039</v>
      </c>
      <c r="B2040" s="4">
        <v>1</v>
      </c>
      <c r="E2040" s="5">
        <v>4</v>
      </c>
    </row>
    <row r="2041" spans="1:5" x14ac:dyDescent="0.25">
      <c r="A2041">
        <v>2040</v>
      </c>
      <c r="B2041" s="4">
        <v>1</v>
      </c>
      <c r="E2041" s="5">
        <v>4</v>
      </c>
    </row>
    <row r="2042" spans="1:5" x14ac:dyDescent="0.25">
      <c r="A2042">
        <v>2041</v>
      </c>
      <c r="B2042" s="4">
        <v>1</v>
      </c>
      <c r="E2042" s="5">
        <v>4</v>
      </c>
    </row>
    <row r="2043" spans="1:5" x14ac:dyDescent="0.25">
      <c r="A2043">
        <v>2042</v>
      </c>
      <c r="B2043" s="4">
        <v>1</v>
      </c>
      <c r="E2043" s="5">
        <v>4</v>
      </c>
    </row>
    <row r="2044" spans="1:5" x14ac:dyDescent="0.25">
      <c r="A2044">
        <v>2043</v>
      </c>
      <c r="B2044" s="4">
        <v>1</v>
      </c>
      <c r="E2044" s="5">
        <v>4</v>
      </c>
    </row>
    <row r="2045" spans="1:5" x14ac:dyDescent="0.25">
      <c r="A2045">
        <v>2044</v>
      </c>
      <c r="B2045" s="4">
        <v>1</v>
      </c>
      <c r="E2045" s="5">
        <v>4</v>
      </c>
    </row>
    <row r="2046" spans="1:5" x14ac:dyDescent="0.25">
      <c r="A2046">
        <v>2045</v>
      </c>
      <c r="B2046" s="4">
        <v>1</v>
      </c>
      <c r="E2046" s="5">
        <v>4</v>
      </c>
    </row>
    <row r="2047" spans="1:5" x14ac:dyDescent="0.25">
      <c r="A2047">
        <v>2046</v>
      </c>
      <c r="B2047" s="4">
        <v>1</v>
      </c>
      <c r="E2047" s="5">
        <v>4</v>
      </c>
    </row>
    <row r="2048" spans="1:5" x14ac:dyDescent="0.25">
      <c r="A2048">
        <v>2047</v>
      </c>
      <c r="B2048" s="4">
        <v>1</v>
      </c>
      <c r="E2048" s="5">
        <v>4</v>
      </c>
    </row>
    <row r="2049" spans="1:5" x14ac:dyDescent="0.25">
      <c r="A2049">
        <v>2048</v>
      </c>
      <c r="B2049" s="4">
        <v>1</v>
      </c>
      <c r="E2049" s="5">
        <v>4</v>
      </c>
    </row>
    <row r="2050" spans="1:5" x14ac:dyDescent="0.25">
      <c r="A2050">
        <v>2049</v>
      </c>
      <c r="C2050" s="2">
        <v>2</v>
      </c>
      <c r="D2050" s="3">
        <v>3</v>
      </c>
    </row>
    <row r="2051" spans="1:5" x14ac:dyDescent="0.25">
      <c r="A2051">
        <v>2050</v>
      </c>
      <c r="C2051" s="2">
        <v>2</v>
      </c>
      <c r="D2051" s="3">
        <v>3</v>
      </c>
    </row>
    <row r="2052" spans="1:5" x14ac:dyDescent="0.25">
      <c r="A2052">
        <v>2051</v>
      </c>
      <c r="C2052" s="2">
        <v>2</v>
      </c>
      <c r="D2052" s="3">
        <v>3</v>
      </c>
    </row>
    <row r="2053" spans="1:5" x14ac:dyDescent="0.25">
      <c r="A2053">
        <v>2052</v>
      </c>
      <c r="C2053" s="2">
        <v>2</v>
      </c>
      <c r="D2053" s="3">
        <v>3</v>
      </c>
    </row>
    <row r="2054" spans="1:5" x14ac:dyDescent="0.25">
      <c r="A2054">
        <v>2053</v>
      </c>
      <c r="C2054" s="2">
        <v>2</v>
      </c>
      <c r="D2054" s="3">
        <v>3</v>
      </c>
    </row>
    <row r="2055" spans="1:5" x14ac:dyDescent="0.25">
      <c r="A2055">
        <v>2054</v>
      </c>
      <c r="C2055" s="2">
        <v>2</v>
      </c>
      <c r="D2055" s="3">
        <v>3</v>
      </c>
    </row>
    <row r="2056" spans="1:5" x14ac:dyDescent="0.25">
      <c r="A2056">
        <v>2055</v>
      </c>
      <c r="C2056" s="2">
        <v>2</v>
      </c>
      <c r="D2056" s="3">
        <v>3</v>
      </c>
    </row>
    <row r="2057" spans="1:5" x14ac:dyDescent="0.25">
      <c r="A2057">
        <v>2056</v>
      </c>
      <c r="C2057" s="2">
        <v>2</v>
      </c>
      <c r="D2057" s="3">
        <v>3</v>
      </c>
    </row>
    <row r="2058" spans="1:5" x14ac:dyDescent="0.25">
      <c r="A2058">
        <v>2057</v>
      </c>
      <c r="C2058" s="2">
        <v>2</v>
      </c>
      <c r="D2058" s="3">
        <v>3</v>
      </c>
    </row>
    <row r="2059" spans="1:5" x14ac:dyDescent="0.25">
      <c r="A2059">
        <v>2058</v>
      </c>
      <c r="C2059" s="2">
        <v>2</v>
      </c>
      <c r="D2059" s="3">
        <v>3</v>
      </c>
    </row>
    <row r="2060" spans="1:5" x14ac:dyDescent="0.25">
      <c r="A2060">
        <v>2059</v>
      </c>
      <c r="C2060" s="2">
        <v>2</v>
      </c>
      <c r="D2060" s="3">
        <v>3</v>
      </c>
    </row>
    <row r="2061" spans="1:5" x14ac:dyDescent="0.25">
      <c r="A2061">
        <v>2060</v>
      </c>
      <c r="C2061" s="2">
        <v>2</v>
      </c>
      <c r="D2061" s="3">
        <v>3</v>
      </c>
    </row>
    <row r="2062" spans="1:5" x14ac:dyDescent="0.25">
      <c r="A2062">
        <v>2061</v>
      </c>
      <c r="C2062" s="2">
        <v>2</v>
      </c>
      <c r="D2062" s="3">
        <v>3</v>
      </c>
    </row>
    <row r="2063" spans="1:5" x14ac:dyDescent="0.25">
      <c r="A2063">
        <v>2062</v>
      </c>
      <c r="C2063" s="2">
        <v>2</v>
      </c>
      <c r="D2063" s="3">
        <v>3</v>
      </c>
    </row>
    <row r="2064" spans="1:5" x14ac:dyDescent="0.25">
      <c r="A2064">
        <v>2063</v>
      </c>
      <c r="C2064" s="2">
        <v>2</v>
      </c>
      <c r="D2064" s="3">
        <v>3</v>
      </c>
    </row>
    <row r="2065" spans="1:5" x14ac:dyDescent="0.25">
      <c r="A2065">
        <v>2064</v>
      </c>
      <c r="B2065" s="4">
        <v>1</v>
      </c>
      <c r="C2065" s="2">
        <v>2</v>
      </c>
      <c r="D2065" s="3">
        <v>3</v>
      </c>
    </row>
    <row r="2066" spans="1:5" x14ac:dyDescent="0.25">
      <c r="A2066">
        <v>2065</v>
      </c>
      <c r="B2066" s="4">
        <v>1</v>
      </c>
      <c r="C2066" s="2">
        <v>2</v>
      </c>
      <c r="D2066" s="3">
        <v>3</v>
      </c>
    </row>
    <row r="2067" spans="1:5" x14ac:dyDescent="0.25">
      <c r="A2067">
        <v>2066</v>
      </c>
      <c r="B2067" s="4">
        <v>1</v>
      </c>
      <c r="D2067" s="3">
        <v>3</v>
      </c>
      <c r="E2067" s="5">
        <v>4</v>
      </c>
    </row>
    <row r="2068" spans="1:5" x14ac:dyDescent="0.25">
      <c r="A2068">
        <v>2067</v>
      </c>
      <c r="B2068" s="4">
        <v>1</v>
      </c>
      <c r="D2068" s="3">
        <v>3</v>
      </c>
      <c r="E2068" s="5">
        <v>4</v>
      </c>
    </row>
    <row r="2069" spans="1:5" x14ac:dyDescent="0.25">
      <c r="A2069">
        <v>2068</v>
      </c>
      <c r="B2069" s="4">
        <v>1</v>
      </c>
      <c r="E2069" s="5">
        <v>4</v>
      </c>
    </row>
    <row r="2070" spans="1:5" x14ac:dyDescent="0.25">
      <c r="A2070">
        <v>2069</v>
      </c>
      <c r="B2070" s="4">
        <v>1</v>
      </c>
      <c r="E2070" s="5">
        <v>4</v>
      </c>
    </row>
    <row r="2071" spans="1:5" x14ac:dyDescent="0.25">
      <c r="A2071">
        <v>2070</v>
      </c>
      <c r="B2071" s="4">
        <v>1</v>
      </c>
      <c r="E2071" s="5">
        <v>4</v>
      </c>
    </row>
    <row r="2072" spans="1:5" x14ac:dyDescent="0.25">
      <c r="A2072">
        <v>2071</v>
      </c>
      <c r="B2072" s="4">
        <v>1</v>
      </c>
      <c r="E2072" s="5">
        <v>4</v>
      </c>
    </row>
    <row r="2073" spans="1:5" x14ac:dyDescent="0.25">
      <c r="A2073">
        <v>2072</v>
      </c>
      <c r="B2073" s="4">
        <v>1</v>
      </c>
      <c r="E2073" s="5">
        <v>4</v>
      </c>
    </row>
    <row r="2074" spans="1:5" x14ac:dyDescent="0.25">
      <c r="A2074">
        <v>2073</v>
      </c>
      <c r="B2074" s="4">
        <v>1</v>
      </c>
      <c r="E2074" s="5">
        <v>4</v>
      </c>
    </row>
    <row r="2075" spans="1:5" x14ac:dyDescent="0.25">
      <c r="A2075">
        <v>2074</v>
      </c>
      <c r="B2075" s="4">
        <v>1</v>
      </c>
      <c r="E2075" s="5">
        <v>4</v>
      </c>
    </row>
    <row r="2076" spans="1:5" x14ac:dyDescent="0.25">
      <c r="A2076">
        <v>2075</v>
      </c>
      <c r="B2076" s="4">
        <v>1</v>
      </c>
      <c r="E2076" s="5">
        <v>4</v>
      </c>
    </row>
    <row r="2077" spans="1:5" x14ac:dyDescent="0.25">
      <c r="A2077">
        <v>2076</v>
      </c>
      <c r="B2077" s="4">
        <v>1</v>
      </c>
      <c r="E2077" s="5">
        <v>4</v>
      </c>
    </row>
    <row r="2078" spans="1:5" x14ac:dyDescent="0.25">
      <c r="A2078">
        <v>2077</v>
      </c>
      <c r="B2078" s="4">
        <v>1</v>
      </c>
      <c r="E2078" s="5">
        <v>4</v>
      </c>
    </row>
    <row r="2079" spans="1:5" x14ac:dyDescent="0.25">
      <c r="A2079">
        <v>2078</v>
      </c>
      <c r="B2079" s="4">
        <v>1</v>
      </c>
      <c r="E2079" s="5">
        <v>4</v>
      </c>
    </row>
    <row r="2080" spans="1:5" x14ac:dyDescent="0.25">
      <c r="A2080">
        <v>2079</v>
      </c>
      <c r="B2080" s="4">
        <v>1</v>
      </c>
      <c r="E2080" s="5">
        <v>4</v>
      </c>
    </row>
    <row r="2081" spans="1:5" x14ac:dyDescent="0.25">
      <c r="A2081">
        <v>2080</v>
      </c>
      <c r="B2081" s="4">
        <v>1</v>
      </c>
      <c r="C2081" s="2">
        <v>2</v>
      </c>
      <c r="E2081" s="5">
        <v>4</v>
      </c>
    </row>
    <row r="2082" spans="1:5" x14ac:dyDescent="0.25">
      <c r="A2082">
        <v>2081</v>
      </c>
      <c r="B2082" s="4">
        <v>1</v>
      </c>
      <c r="C2082" s="2">
        <v>2</v>
      </c>
      <c r="E2082" s="5">
        <v>4</v>
      </c>
    </row>
    <row r="2083" spans="1:5" x14ac:dyDescent="0.25">
      <c r="A2083">
        <v>2082</v>
      </c>
      <c r="C2083" s="2">
        <v>2</v>
      </c>
      <c r="E2083" s="5">
        <v>4</v>
      </c>
    </row>
    <row r="2084" spans="1:5" x14ac:dyDescent="0.25">
      <c r="A2084">
        <v>2083</v>
      </c>
      <c r="C2084" s="2">
        <v>2</v>
      </c>
      <c r="D2084" s="3">
        <v>3</v>
      </c>
      <c r="E2084" s="5">
        <v>4</v>
      </c>
    </row>
    <row r="2085" spans="1:5" x14ac:dyDescent="0.25">
      <c r="A2085">
        <v>2084</v>
      </c>
      <c r="C2085" s="2">
        <v>2</v>
      </c>
      <c r="D2085" s="3">
        <v>3</v>
      </c>
    </row>
    <row r="2086" spans="1:5" x14ac:dyDescent="0.25">
      <c r="A2086">
        <v>2085</v>
      </c>
      <c r="C2086" s="2">
        <v>2</v>
      </c>
      <c r="D2086" s="3">
        <v>3</v>
      </c>
    </row>
    <row r="2087" spans="1:5" x14ac:dyDescent="0.25">
      <c r="A2087">
        <v>2086</v>
      </c>
      <c r="C2087" s="2">
        <v>2</v>
      </c>
      <c r="D2087" s="3">
        <v>3</v>
      </c>
    </row>
    <row r="2088" spans="1:5" x14ac:dyDescent="0.25">
      <c r="A2088">
        <v>2087</v>
      </c>
      <c r="C2088" s="2">
        <v>2</v>
      </c>
      <c r="D2088" s="3">
        <v>3</v>
      </c>
    </row>
    <row r="2089" spans="1:5" x14ac:dyDescent="0.25">
      <c r="A2089">
        <v>2088</v>
      </c>
      <c r="C2089" s="2">
        <v>2</v>
      </c>
      <c r="D2089" s="3">
        <v>3</v>
      </c>
    </row>
    <row r="2090" spans="1:5" x14ac:dyDescent="0.25">
      <c r="A2090">
        <v>2089</v>
      </c>
      <c r="C2090" s="2">
        <v>2</v>
      </c>
      <c r="D2090" s="3">
        <v>3</v>
      </c>
    </row>
    <row r="2091" spans="1:5" x14ac:dyDescent="0.25">
      <c r="A2091">
        <v>2090</v>
      </c>
      <c r="C2091" s="2">
        <v>2</v>
      </c>
      <c r="D2091" s="3">
        <v>3</v>
      </c>
    </row>
    <row r="2092" spans="1:5" x14ac:dyDescent="0.25">
      <c r="A2092">
        <v>2091</v>
      </c>
      <c r="C2092" s="2">
        <v>2</v>
      </c>
      <c r="D2092" s="3">
        <v>3</v>
      </c>
    </row>
    <row r="2093" spans="1:5" x14ac:dyDescent="0.25">
      <c r="A2093">
        <v>2092</v>
      </c>
      <c r="C2093" s="2">
        <v>2</v>
      </c>
      <c r="D2093" s="3">
        <v>3</v>
      </c>
    </row>
    <row r="2094" spans="1:5" x14ac:dyDescent="0.25">
      <c r="A2094">
        <v>2093</v>
      </c>
      <c r="C2094" s="2">
        <v>2</v>
      </c>
      <c r="D2094" s="3">
        <v>3</v>
      </c>
    </row>
    <row r="2095" spans="1:5" x14ac:dyDescent="0.25">
      <c r="A2095">
        <v>2094</v>
      </c>
      <c r="C2095" s="2">
        <v>2</v>
      </c>
      <c r="D2095" s="3">
        <v>3</v>
      </c>
    </row>
    <row r="2096" spans="1:5" x14ac:dyDescent="0.25">
      <c r="A2096">
        <v>2095</v>
      </c>
      <c r="C2096" s="2">
        <v>2</v>
      </c>
      <c r="D2096" s="3">
        <v>3</v>
      </c>
    </row>
    <row r="2097" spans="1:5" x14ac:dyDescent="0.25">
      <c r="A2097">
        <v>2096</v>
      </c>
      <c r="C2097" s="2">
        <v>2</v>
      </c>
      <c r="D2097" s="3">
        <v>3</v>
      </c>
    </row>
    <row r="2098" spans="1:5" x14ac:dyDescent="0.25">
      <c r="A2098">
        <v>2097</v>
      </c>
      <c r="B2098" s="4">
        <v>1</v>
      </c>
      <c r="C2098" s="2">
        <v>2</v>
      </c>
      <c r="D2098" s="3">
        <v>3</v>
      </c>
    </row>
    <row r="2099" spans="1:5" x14ac:dyDescent="0.25">
      <c r="A2099">
        <v>2098</v>
      </c>
      <c r="B2099" s="4">
        <v>1</v>
      </c>
      <c r="C2099" s="2">
        <v>2</v>
      </c>
      <c r="D2099" s="3">
        <v>3</v>
      </c>
    </row>
    <row r="2100" spans="1:5" x14ac:dyDescent="0.25">
      <c r="A2100">
        <v>2099</v>
      </c>
      <c r="B2100" s="4">
        <v>1</v>
      </c>
      <c r="D2100" s="3">
        <v>3</v>
      </c>
    </row>
    <row r="2101" spans="1:5" x14ac:dyDescent="0.25">
      <c r="A2101">
        <v>2100</v>
      </c>
      <c r="B2101" s="4">
        <v>1</v>
      </c>
      <c r="D2101" s="3">
        <v>3</v>
      </c>
      <c r="E2101" s="5">
        <v>4</v>
      </c>
    </row>
    <row r="2102" spans="1:5" x14ac:dyDescent="0.25">
      <c r="A2102">
        <v>2101</v>
      </c>
      <c r="B2102" s="4">
        <v>1</v>
      </c>
      <c r="E2102" s="5">
        <v>4</v>
      </c>
    </row>
    <row r="2103" spans="1:5" x14ac:dyDescent="0.25">
      <c r="A2103">
        <v>2102</v>
      </c>
      <c r="B2103" s="4">
        <v>1</v>
      </c>
      <c r="E2103" s="5">
        <v>4</v>
      </c>
    </row>
    <row r="2104" spans="1:5" x14ac:dyDescent="0.25">
      <c r="A2104">
        <v>2103</v>
      </c>
      <c r="B2104" s="4">
        <v>1</v>
      </c>
      <c r="E2104" s="5">
        <v>4</v>
      </c>
    </row>
    <row r="2105" spans="1:5" x14ac:dyDescent="0.25">
      <c r="A2105">
        <v>2104</v>
      </c>
      <c r="B2105" s="4">
        <v>1</v>
      </c>
      <c r="E2105" s="5">
        <v>4</v>
      </c>
    </row>
    <row r="2106" spans="1:5" x14ac:dyDescent="0.25">
      <c r="A2106">
        <v>2105</v>
      </c>
      <c r="B2106" s="4">
        <v>1</v>
      </c>
      <c r="E2106" s="5">
        <v>4</v>
      </c>
    </row>
    <row r="2107" spans="1:5" x14ac:dyDescent="0.25">
      <c r="A2107">
        <v>2106</v>
      </c>
      <c r="B2107" s="4">
        <v>1</v>
      </c>
      <c r="E2107" s="5">
        <v>4</v>
      </c>
    </row>
    <row r="2108" spans="1:5" x14ac:dyDescent="0.25">
      <c r="A2108">
        <v>2107</v>
      </c>
      <c r="B2108" s="4">
        <v>1</v>
      </c>
      <c r="E2108" s="5">
        <v>4</v>
      </c>
    </row>
    <row r="2109" spans="1:5" x14ac:dyDescent="0.25">
      <c r="A2109">
        <v>2108</v>
      </c>
      <c r="B2109" s="4">
        <v>1</v>
      </c>
      <c r="E2109" s="5">
        <v>4</v>
      </c>
    </row>
    <row r="2110" spans="1:5" x14ac:dyDescent="0.25">
      <c r="A2110">
        <v>2109</v>
      </c>
      <c r="B2110" s="4">
        <v>1</v>
      </c>
      <c r="E2110" s="5">
        <v>4</v>
      </c>
    </row>
    <row r="2111" spans="1:5" x14ac:dyDescent="0.25">
      <c r="A2111">
        <v>2110</v>
      </c>
      <c r="B2111" s="4">
        <v>1</v>
      </c>
      <c r="E2111" s="5">
        <v>4</v>
      </c>
    </row>
    <row r="2112" spans="1:5" x14ac:dyDescent="0.25">
      <c r="A2112">
        <v>2111</v>
      </c>
      <c r="B2112" s="4">
        <v>1</v>
      </c>
      <c r="E2112" s="5">
        <v>4</v>
      </c>
    </row>
    <row r="2113" spans="1:5" x14ac:dyDescent="0.25">
      <c r="A2113">
        <v>2112</v>
      </c>
      <c r="B2113" s="4">
        <v>1</v>
      </c>
      <c r="E2113" s="5">
        <v>4</v>
      </c>
    </row>
    <row r="2114" spans="1:5" x14ac:dyDescent="0.25">
      <c r="A2114">
        <v>2113</v>
      </c>
      <c r="B2114" s="4">
        <v>1</v>
      </c>
      <c r="E2114" s="5">
        <v>4</v>
      </c>
    </row>
    <row r="2115" spans="1:5" x14ac:dyDescent="0.25">
      <c r="A2115">
        <v>2114</v>
      </c>
      <c r="B2115" s="4">
        <v>1</v>
      </c>
      <c r="C2115" s="2">
        <v>2</v>
      </c>
      <c r="E2115" s="5">
        <v>4</v>
      </c>
    </row>
    <row r="2116" spans="1:5" x14ac:dyDescent="0.25">
      <c r="A2116">
        <v>2115</v>
      </c>
      <c r="C2116" s="2">
        <v>2</v>
      </c>
      <c r="D2116" s="3">
        <v>3</v>
      </c>
      <c r="E2116" s="5">
        <v>4</v>
      </c>
    </row>
    <row r="2117" spans="1:5" x14ac:dyDescent="0.25">
      <c r="A2117">
        <v>2116</v>
      </c>
      <c r="C2117" s="2">
        <v>2</v>
      </c>
      <c r="D2117" s="3">
        <v>3</v>
      </c>
      <c r="E2117" s="5">
        <v>4</v>
      </c>
    </row>
    <row r="2118" spans="1:5" x14ac:dyDescent="0.25">
      <c r="A2118">
        <v>2117</v>
      </c>
      <c r="C2118" s="2">
        <v>2</v>
      </c>
      <c r="D2118" s="3">
        <v>3</v>
      </c>
    </row>
    <row r="2119" spans="1:5" x14ac:dyDescent="0.25">
      <c r="A2119">
        <v>2118</v>
      </c>
      <c r="C2119" s="2">
        <v>2</v>
      </c>
      <c r="D2119" s="3">
        <v>3</v>
      </c>
    </row>
    <row r="2120" spans="1:5" x14ac:dyDescent="0.25">
      <c r="A2120">
        <v>2119</v>
      </c>
      <c r="C2120" s="2">
        <v>2</v>
      </c>
      <c r="D2120" s="3">
        <v>3</v>
      </c>
    </row>
    <row r="2121" spans="1:5" x14ac:dyDescent="0.25">
      <c r="A2121">
        <v>2120</v>
      </c>
      <c r="C2121" s="2">
        <v>2</v>
      </c>
      <c r="D2121" s="3">
        <v>3</v>
      </c>
    </row>
    <row r="2122" spans="1:5" x14ac:dyDescent="0.25">
      <c r="A2122">
        <v>2121</v>
      </c>
      <c r="C2122" s="2">
        <v>2</v>
      </c>
      <c r="D2122" s="3">
        <v>3</v>
      </c>
    </row>
    <row r="2123" spans="1:5" x14ac:dyDescent="0.25">
      <c r="A2123">
        <v>2122</v>
      </c>
      <c r="C2123" s="2">
        <v>2</v>
      </c>
      <c r="D2123" s="3">
        <v>3</v>
      </c>
    </row>
    <row r="2124" spans="1:5" x14ac:dyDescent="0.25">
      <c r="A2124">
        <v>2123</v>
      </c>
      <c r="C2124" s="2">
        <v>2</v>
      </c>
      <c r="D2124" s="3">
        <v>3</v>
      </c>
    </row>
    <row r="2125" spans="1:5" x14ac:dyDescent="0.25">
      <c r="A2125">
        <v>2124</v>
      </c>
      <c r="C2125" s="2">
        <v>2</v>
      </c>
      <c r="D2125" s="3">
        <v>3</v>
      </c>
    </row>
    <row r="2126" spans="1:5" x14ac:dyDescent="0.25">
      <c r="A2126">
        <v>2125</v>
      </c>
      <c r="C2126" s="2">
        <v>2</v>
      </c>
      <c r="D2126" s="3">
        <v>3</v>
      </c>
    </row>
    <row r="2127" spans="1:5" x14ac:dyDescent="0.25">
      <c r="A2127">
        <v>2126</v>
      </c>
      <c r="C2127" s="2">
        <v>2</v>
      </c>
      <c r="D2127" s="3">
        <v>3</v>
      </c>
    </row>
    <row r="2128" spans="1:5" x14ac:dyDescent="0.25">
      <c r="A2128">
        <v>2127</v>
      </c>
      <c r="C2128" s="2">
        <v>2</v>
      </c>
      <c r="D2128" s="3">
        <v>3</v>
      </c>
    </row>
    <row r="2129" spans="1:5" x14ac:dyDescent="0.25">
      <c r="A2129">
        <v>2128</v>
      </c>
      <c r="C2129" s="2">
        <v>2</v>
      </c>
      <c r="D2129" s="3">
        <v>3</v>
      </c>
    </row>
    <row r="2130" spans="1:5" x14ac:dyDescent="0.25">
      <c r="A2130">
        <v>2129</v>
      </c>
      <c r="C2130" s="2">
        <v>2</v>
      </c>
      <c r="D2130" s="3">
        <v>3</v>
      </c>
    </row>
    <row r="2131" spans="1:5" x14ac:dyDescent="0.25">
      <c r="A2131">
        <v>2130</v>
      </c>
      <c r="B2131" s="4">
        <v>1</v>
      </c>
      <c r="C2131" s="2">
        <v>2</v>
      </c>
      <c r="D2131" s="3">
        <v>3</v>
      </c>
    </row>
    <row r="2132" spans="1:5" x14ac:dyDescent="0.25">
      <c r="A2132">
        <v>2131</v>
      </c>
      <c r="B2132" s="4">
        <v>1</v>
      </c>
      <c r="C2132" s="2">
        <v>2</v>
      </c>
      <c r="D2132" s="3">
        <v>3</v>
      </c>
    </row>
    <row r="2133" spans="1:5" x14ac:dyDescent="0.25">
      <c r="A2133">
        <v>2132</v>
      </c>
      <c r="B2133" s="4">
        <v>1</v>
      </c>
      <c r="D2133" s="3">
        <v>3</v>
      </c>
      <c r="E2133" s="5">
        <v>4</v>
      </c>
    </row>
    <row r="2134" spans="1:5" x14ac:dyDescent="0.25">
      <c r="A2134">
        <v>2133</v>
      </c>
      <c r="B2134" s="4">
        <v>1</v>
      </c>
      <c r="D2134" s="3">
        <v>3</v>
      </c>
      <c r="E2134" s="5">
        <v>4</v>
      </c>
    </row>
    <row r="2135" spans="1:5" x14ac:dyDescent="0.25">
      <c r="A2135">
        <v>2134</v>
      </c>
      <c r="B2135" s="4">
        <v>1</v>
      </c>
      <c r="E2135" s="5">
        <v>4</v>
      </c>
    </row>
    <row r="2136" spans="1:5" x14ac:dyDescent="0.25">
      <c r="A2136">
        <v>2135</v>
      </c>
      <c r="B2136" s="4">
        <v>1</v>
      </c>
      <c r="E2136" s="5">
        <v>4</v>
      </c>
    </row>
    <row r="2137" spans="1:5" x14ac:dyDescent="0.25">
      <c r="A2137">
        <v>2136</v>
      </c>
      <c r="B2137" s="4">
        <v>1</v>
      </c>
      <c r="E2137" s="5">
        <v>4</v>
      </c>
    </row>
    <row r="2138" spans="1:5" x14ac:dyDescent="0.25">
      <c r="A2138">
        <v>2137</v>
      </c>
      <c r="B2138" s="4">
        <v>1</v>
      </c>
      <c r="E2138" s="5">
        <v>4</v>
      </c>
    </row>
    <row r="2139" spans="1:5" x14ac:dyDescent="0.25">
      <c r="A2139">
        <v>2138</v>
      </c>
      <c r="B2139" s="4">
        <v>1</v>
      </c>
      <c r="E2139" s="5">
        <v>4</v>
      </c>
    </row>
    <row r="2140" spans="1:5" x14ac:dyDescent="0.25">
      <c r="A2140">
        <v>2139</v>
      </c>
      <c r="B2140" s="4">
        <v>1</v>
      </c>
      <c r="E2140" s="5">
        <v>4</v>
      </c>
    </row>
    <row r="2141" spans="1:5" x14ac:dyDescent="0.25">
      <c r="A2141">
        <v>2140</v>
      </c>
      <c r="B2141" s="4">
        <v>1</v>
      </c>
      <c r="E2141" s="5">
        <v>4</v>
      </c>
    </row>
    <row r="2142" spans="1:5" x14ac:dyDescent="0.25">
      <c r="A2142">
        <v>2141</v>
      </c>
      <c r="B2142" s="4">
        <v>1</v>
      </c>
      <c r="E2142" s="5">
        <v>4</v>
      </c>
    </row>
    <row r="2143" spans="1:5" x14ac:dyDescent="0.25">
      <c r="A2143">
        <v>2142</v>
      </c>
      <c r="B2143" s="4">
        <v>1</v>
      </c>
      <c r="E2143" s="5">
        <v>4</v>
      </c>
    </row>
    <row r="2144" spans="1:5" x14ac:dyDescent="0.25">
      <c r="A2144">
        <v>2143</v>
      </c>
      <c r="B2144" s="4">
        <v>1</v>
      </c>
      <c r="E2144" s="5">
        <v>4</v>
      </c>
    </row>
    <row r="2145" spans="1:5" x14ac:dyDescent="0.25">
      <c r="A2145">
        <v>2144</v>
      </c>
      <c r="B2145" s="4">
        <v>1</v>
      </c>
      <c r="E2145" s="5">
        <v>4</v>
      </c>
    </row>
    <row r="2146" spans="1:5" x14ac:dyDescent="0.25">
      <c r="A2146">
        <v>2145</v>
      </c>
      <c r="B2146" s="4">
        <v>1</v>
      </c>
      <c r="C2146" s="2">
        <v>2</v>
      </c>
      <c r="E2146" s="5">
        <v>4</v>
      </c>
    </row>
    <row r="2147" spans="1:5" x14ac:dyDescent="0.25">
      <c r="A2147">
        <v>2146</v>
      </c>
      <c r="B2147" s="4">
        <v>1</v>
      </c>
      <c r="C2147" s="2">
        <v>2</v>
      </c>
      <c r="E2147" s="5">
        <v>4</v>
      </c>
    </row>
    <row r="2148" spans="1:5" x14ac:dyDescent="0.25">
      <c r="A2148">
        <v>2147</v>
      </c>
      <c r="B2148" s="4">
        <v>1</v>
      </c>
      <c r="C2148" s="2">
        <v>2</v>
      </c>
      <c r="E2148" s="5">
        <v>4</v>
      </c>
    </row>
    <row r="2149" spans="1:5" x14ac:dyDescent="0.25">
      <c r="A2149">
        <v>2148</v>
      </c>
      <c r="C2149" s="2">
        <v>2</v>
      </c>
      <c r="E2149" s="5">
        <v>4</v>
      </c>
    </row>
    <row r="2150" spans="1:5" x14ac:dyDescent="0.25">
      <c r="A2150">
        <v>2149</v>
      </c>
      <c r="C2150" s="2">
        <v>2</v>
      </c>
      <c r="D2150" s="3">
        <v>3</v>
      </c>
      <c r="E2150" s="5">
        <v>4</v>
      </c>
    </row>
    <row r="2151" spans="1:5" x14ac:dyDescent="0.25">
      <c r="A2151">
        <v>2150</v>
      </c>
      <c r="C2151" s="2">
        <v>2</v>
      </c>
      <c r="D2151" s="3">
        <v>3</v>
      </c>
    </row>
    <row r="2152" spans="1:5" x14ac:dyDescent="0.25">
      <c r="A2152">
        <v>2151</v>
      </c>
      <c r="C2152" s="2">
        <v>2</v>
      </c>
      <c r="D2152" s="3">
        <v>3</v>
      </c>
    </row>
    <row r="2153" spans="1:5" x14ac:dyDescent="0.25">
      <c r="A2153">
        <v>2152</v>
      </c>
      <c r="C2153" s="2">
        <v>2</v>
      </c>
      <c r="D2153" s="3">
        <v>3</v>
      </c>
    </row>
    <row r="2154" spans="1:5" x14ac:dyDescent="0.25">
      <c r="A2154">
        <v>2153</v>
      </c>
      <c r="C2154" s="2">
        <v>2</v>
      </c>
      <c r="D2154" s="3">
        <v>3</v>
      </c>
    </row>
    <row r="2155" spans="1:5" x14ac:dyDescent="0.25">
      <c r="A2155">
        <v>2154</v>
      </c>
      <c r="C2155" s="2">
        <v>2</v>
      </c>
      <c r="D2155" s="3">
        <v>3</v>
      </c>
    </row>
    <row r="2156" spans="1:5" x14ac:dyDescent="0.25">
      <c r="A2156">
        <v>2155</v>
      </c>
      <c r="C2156" s="2">
        <v>2</v>
      </c>
      <c r="D2156" s="3">
        <v>3</v>
      </c>
    </row>
    <row r="2157" spans="1:5" x14ac:dyDescent="0.25">
      <c r="A2157">
        <v>2156</v>
      </c>
      <c r="C2157" s="2">
        <v>2</v>
      </c>
      <c r="D2157" s="3">
        <v>3</v>
      </c>
    </row>
    <row r="2158" spans="1:5" x14ac:dyDescent="0.25">
      <c r="A2158">
        <v>2157</v>
      </c>
      <c r="C2158" s="2">
        <v>2</v>
      </c>
      <c r="D2158" s="3">
        <v>3</v>
      </c>
    </row>
    <row r="2159" spans="1:5" x14ac:dyDescent="0.25">
      <c r="A2159">
        <v>2158</v>
      </c>
      <c r="C2159" s="2">
        <v>2</v>
      </c>
      <c r="D2159" s="3">
        <v>3</v>
      </c>
    </row>
    <row r="2160" spans="1:5" x14ac:dyDescent="0.25">
      <c r="A2160">
        <v>2159</v>
      </c>
      <c r="C2160" s="2">
        <v>2</v>
      </c>
      <c r="D2160" s="3">
        <v>3</v>
      </c>
    </row>
    <row r="2161" spans="1:5" x14ac:dyDescent="0.25">
      <c r="A2161">
        <v>2160</v>
      </c>
      <c r="C2161" s="2">
        <v>2</v>
      </c>
      <c r="D2161" s="3">
        <v>3</v>
      </c>
    </row>
    <row r="2162" spans="1:5" x14ac:dyDescent="0.25">
      <c r="A2162">
        <v>2161</v>
      </c>
      <c r="D2162" s="3">
        <v>3</v>
      </c>
    </row>
    <row r="2163" spans="1:5" x14ac:dyDescent="0.25">
      <c r="A2163">
        <v>2162</v>
      </c>
      <c r="D2163" s="3">
        <v>3</v>
      </c>
    </row>
    <row r="2164" spans="1:5" x14ac:dyDescent="0.25">
      <c r="A2164">
        <v>2163</v>
      </c>
      <c r="B2164" s="4">
        <v>1</v>
      </c>
      <c r="D2164" s="3">
        <v>3</v>
      </c>
      <c r="E2164" s="5">
        <v>4</v>
      </c>
    </row>
    <row r="2165" spans="1:5" x14ac:dyDescent="0.25">
      <c r="A2165">
        <v>2164</v>
      </c>
      <c r="B2165" s="4">
        <v>1</v>
      </c>
      <c r="E2165" s="5">
        <v>4</v>
      </c>
    </row>
    <row r="2166" spans="1:5" x14ac:dyDescent="0.25">
      <c r="A2166">
        <v>2165</v>
      </c>
      <c r="B2166" s="4">
        <v>1</v>
      </c>
      <c r="E2166" s="5">
        <v>4</v>
      </c>
    </row>
    <row r="2167" spans="1:5" x14ac:dyDescent="0.25">
      <c r="A2167">
        <v>2166</v>
      </c>
      <c r="B2167" s="4">
        <v>1</v>
      </c>
      <c r="E2167" s="5">
        <v>4</v>
      </c>
    </row>
    <row r="2168" spans="1:5" x14ac:dyDescent="0.25">
      <c r="A2168">
        <v>2167</v>
      </c>
      <c r="B2168" s="4">
        <v>1</v>
      </c>
      <c r="E2168" s="5">
        <v>4</v>
      </c>
    </row>
    <row r="2169" spans="1:5" x14ac:dyDescent="0.25">
      <c r="A2169">
        <v>2168</v>
      </c>
      <c r="B2169" s="4">
        <v>1</v>
      </c>
      <c r="E2169" s="5">
        <v>4</v>
      </c>
    </row>
    <row r="2170" spans="1:5" x14ac:dyDescent="0.25">
      <c r="A2170">
        <v>2169</v>
      </c>
      <c r="B2170" s="4">
        <v>1</v>
      </c>
      <c r="E2170" s="5">
        <v>4</v>
      </c>
    </row>
    <row r="2171" spans="1:5" x14ac:dyDescent="0.25">
      <c r="A2171">
        <v>2170</v>
      </c>
      <c r="B2171" s="4">
        <v>1</v>
      </c>
      <c r="E2171" s="5">
        <v>4</v>
      </c>
    </row>
    <row r="2172" spans="1:5" x14ac:dyDescent="0.25">
      <c r="A2172">
        <v>2171</v>
      </c>
      <c r="B2172" s="4">
        <v>1</v>
      </c>
      <c r="E2172" s="5">
        <v>4</v>
      </c>
    </row>
    <row r="2173" spans="1:5" x14ac:dyDescent="0.25">
      <c r="A2173">
        <v>2172</v>
      </c>
      <c r="B2173" s="4">
        <v>1</v>
      </c>
      <c r="E2173" s="5">
        <v>4</v>
      </c>
    </row>
    <row r="2174" spans="1:5" x14ac:dyDescent="0.25">
      <c r="A2174">
        <v>2173</v>
      </c>
      <c r="B2174" s="4">
        <v>1</v>
      </c>
      <c r="E2174" s="5">
        <v>4</v>
      </c>
    </row>
    <row r="2175" spans="1:5" x14ac:dyDescent="0.25">
      <c r="A2175">
        <v>2174</v>
      </c>
      <c r="B2175" s="4">
        <v>1</v>
      </c>
      <c r="E2175" s="5">
        <v>4</v>
      </c>
    </row>
    <row r="2176" spans="1:5" x14ac:dyDescent="0.25">
      <c r="A2176">
        <v>2175</v>
      </c>
      <c r="B2176" s="4">
        <v>1</v>
      </c>
      <c r="E2176" s="5">
        <v>4</v>
      </c>
    </row>
    <row r="2177" spans="1:5" x14ac:dyDescent="0.25">
      <c r="A2177">
        <v>2176</v>
      </c>
      <c r="B2177" s="4">
        <v>1</v>
      </c>
      <c r="C2177" s="2">
        <v>2</v>
      </c>
      <c r="E2177" s="5">
        <v>4</v>
      </c>
    </row>
    <row r="2178" spans="1:5" x14ac:dyDescent="0.25">
      <c r="A2178">
        <v>2177</v>
      </c>
      <c r="B2178" s="4">
        <v>1</v>
      </c>
      <c r="C2178" s="2">
        <v>2</v>
      </c>
      <c r="E2178" s="5">
        <v>4</v>
      </c>
    </row>
    <row r="2179" spans="1:5" x14ac:dyDescent="0.25">
      <c r="A2179">
        <v>2178</v>
      </c>
      <c r="C2179" s="2">
        <v>2</v>
      </c>
      <c r="E2179" s="5">
        <v>4</v>
      </c>
    </row>
    <row r="2180" spans="1:5" x14ac:dyDescent="0.25">
      <c r="A2180">
        <v>2179</v>
      </c>
      <c r="C2180" s="2">
        <v>2</v>
      </c>
      <c r="E2180" s="5">
        <v>4</v>
      </c>
    </row>
    <row r="2181" spans="1:5" x14ac:dyDescent="0.25">
      <c r="A2181">
        <v>2180</v>
      </c>
      <c r="C2181" s="2">
        <v>2</v>
      </c>
      <c r="D2181" s="3">
        <v>3</v>
      </c>
    </row>
    <row r="2182" spans="1:5" x14ac:dyDescent="0.25">
      <c r="A2182">
        <v>2181</v>
      </c>
      <c r="C2182" s="2">
        <v>2</v>
      </c>
      <c r="D2182" s="3">
        <v>3</v>
      </c>
    </row>
    <row r="2183" spans="1:5" x14ac:dyDescent="0.25">
      <c r="A2183">
        <v>2182</v>
      </c>
      <c r="C2183" s="2">
        <v>2</v>
      </c>
      <c r="D2183" s="3">
        <v>3</v>
      </c>
    </row>
    <row r="2184" spans="1:5" x14ac:dyDescent="0.25">
      <c r="A2184">
        <v>2183</v>
      </c>
      <c r="C2184" s="2">
        <v>2</v>
      </c>
      <c r="D2184" s="3">
        <v>3</v>
      </c>
    </row>
    <row r="2185" spans="1:5" x14ac:dyDescent="0.25">
      <c r="A2185">
        <v>2184</v>
      </c>
      <c r="C2185" s="2">
        <v>2</v>
      </c>
      <c r="D2185" s="3">
        <v>3</v>
      </c>
    </row>
    <row r="2186" spans="1:5" x14ac:dyDescent="0.25">
      <c r="A2186">
        <v>2185</v>
      </c>
      <c r="C2186" s="2">
        <v>2</v>
      </c>
      <c r="D2186" s="3">
        <v>3</v>
      </c>
    </row>
    <row r="2187" spans="1:5" x14ac:dyDescent="0.25">
      <c r="A2187">
        <v>2186</v>
      </c>
      <c r="C2187" s="2">
        <v>2</v>
      </c>
      <c r="D2187" s="3">
        <v>3</v>
      </c>
    </row>
    <row r="2188" spans="1:5" x14ac:dyDescent="0.25">
      <c r="A2188">
        <v>2187</v>
      </c>
      <c r="C2188" s="2">
        <v>2</v>
      </c>
      <c r="D2188" s="3">
        <v>3</v>
      </c>
    </row>
    <row r="2189" spans="1:5" x14ac:dyDescent="0.25">
      <c r="A2189">
        <v>2188</v>
      </c>
      <c r="C2189" s="2">
        <v>2</v>
      </c>
      <c r="D2189" s="3">
        <v>3</v>
      </c>
    </row>
    <row r="2190" spans="1:5" x14ac:dyDescent="0.25">
      <c r="A2190">
        <v>2189</v>
      </c>
      <c r="C2190" s="2">
        <v>2</v>
      </c>
      <c r="D2190" s="3">
        <v>3</v>
      </c>
    </row>
    <row r="2191" spans="1:5" x14ac:dyDescent="0.25">
      <c r="A2191">
        <v>2190</v>
      </c>
      <c r="C2191" s="2">
        <v>2</v>
      </c>
      <c r="D2191" s="3">
        <v>3</v>
      </c>
    </row>
    <row r="2192" spans="1:5" x14ac:dyDescent="0.25">
      <c r="A2192">
        <v>2191</v>
      </c>
      <c r="C2192" s="2">
        <v>2</v>
      </c>
      <c r="D2192" s="3">
        <v>3</v>
      </c>
    </row>
    <row r="2193" spans="1:5" x14ac:dyDescent="0.25">
      <c r="A2193">
        <v>2192</v>
      </c>
      <c r="D2193" s="3">
        <v>3</v>
      </c>
    </row>
    <row r="2194" spans="1:5" x14ac:dyDescent="0.25">
      <c r="A2194">
        <v>2193</v>
      </c>
      <c r="B2194" s="4">
        <v>1</v>
      </c>
      <c r="D2194" s="3">
        <v>3</v>
      </c>
      <c r="E2194" s="5">
        <v>4</v>
      </c>
    </row>
    <row r="2195" spans="1:5" x14ac:dyDescent="0.25">
      <c r="A2195">
        <v>2194</v>
      </c>
      <c r="B2195" s="4">
        <v>1</v>
      </c>
      <c r="E2195" s="5">
        <v>4</v>
      </c>
    </row>
    <row r="2196" spans="1:5" x14ac:dyDescent="0.25">
      <c r="A2196">
        <v>2195</v>
      </c>
      <c r="B2196" s="4">
        <v>1</v>
      </c>
      <c r="E2196" s="5">
        <v>4</v>
      </c>
    </row>
    <row r="2197" spans="1:5" x14ac:dyDescent="0.25">
      <c r="A2197">
        <v>2196</v>
      </c>
      <c r="B2197" s="4">
        <v>1</v>
      </c>
      <c r="E2197" s="5">
        <v>4</v>
      </c>
    </row>
    <row r="2198" spans="1:5" x14ac:dyDescent="0.25">
      <c r="A2198">
        <v>2197</v>
      </c>
      <c r="B2198" s="4">
        <v>1</v>
      </c>
      <c r="E2198" s="5">
        <v>4</v>
      </c>
    </row>
    <row r="2199" spans="1:5" x14ac:dyDescent="0.25">
      <c r="A2199">
        <v>2198</v>
      </c>
      <c r="B2199" s="4">
        <v>1</v>
      </c>
      <c r="E2199" s="5">
        <v>4</v>
      </c>
    </row>
    <row r="2200" spans="1:5" x14ac:dyDescent="0.25">
      <c r="A2200">
        <v>2199</v>
      </c>
      <c r="B2200" s="4">
        <v>1</v>
      </c>
      <c r="E2200" s="5">
        <v>4</v>
      </c>
    </row>
    <row r="2201" spans="1:5" x14ac:dyDescent="0.25">
      <c r="A2201">
        <v>2200</v>
      </c>
      <c r="B2201" s="4">
        <v>1</v>
      </c>
      <c r="E2201" s="5">
        <v>4</v>
      </c>
    </row>
    <row r="2202" spans="1:5" x14ac:dyDescent="0.25">
      <c r="A2202">
        <v>2201</v>
      </c>
      <c r="B2202" s="4">
        <v>1</v>
      </c>
      <c r="E2202" s="5">
        <v>4</v>
      </c>
    </row>
    <row r="2203" spans="1:5" x14ac:dyDescent="0.25">
      <c r="A2203">
        <v>2202</v>
      </c>
      <c r="B2203" s="4">
        <v>1</v>
      </c>
      <c r="E2203" s="5">
        <v>4</v>
      </c>
    </row>
    <row r="2204" spans="1:5" x14ac:dyDescent="0.25">
      <c r="A2204">
        <v>2203</v>
      </c>
      <c r="B2204" s="4">
        <v>1</v>
      </c>
      <c r="E2204" s="5">
        <v>4</v>
      </c>
    </row>
    <row r="2205" spans="1:5" x14ac:dyDescent="0.25">
      <c r="A2205">
        <v>2204</v>
      </c>
      <c r="B2205" s="4">
        <v>1</v>
      </c>
      <c r="E2205" s="5">
        <v>4</v>
      </c>
    </row>
    <row r="2206" spans="1:5" x14ac:dyDescent="0.25">
      <c r="A2206">
        <v>2205</v>
      </c>
      <c r="B2206" s="4">
        <v>1</v>
      </c>
      <c r="E2206" s="5">
        <v>4</v>
      </c>
    </row>
    <row r="2207" spans="1:5" x14ac:dyDescent="0.25">
      <c r="A2207">
        <v>2206</v>
      </c>
      <c r="B2207" s="4">
        <v>1</v>
      </c>
      <c r="E2207" s="5">
        <v>4</v>
      </c>
    </row>
    <row r="2208" spans="1:5" x14ac:dyDescent="0.25">
      <c r="A2208">
        <v>2207</v>
      </c>
      <c r="B2208" s="4">
        <v>1</v>
      </c>
      <c r="C2208" s="2">
        <v>2</v>
      </c>
      <c r="E2208" s="5">
        <v>4</v>
      </c>
    </row>
    <row r="2209" spans="1:5" x14ac:dyDescent="0.25">
      <c r="A2209">
        <v>2208</v>
      </c>
      <c r="B2209" s="4">
        <v>1</v>
      </c>
      <c r="C2209" s="2">
        <v>2</v>
      </c>
      <c r="E2209" s="5">
        <v>4</v>
      </c>
    </row>
    <row r="2210" spans="1:5" x14ac:dyDescent="0.25">
      <c r="A2210">
        <v>2209</v>
      </c>
      <c r="C2210" s="2">
        <v>2</v>
      </c>
      <c r="E2210" s="5">
        <v>4</v>
      </c>
    </row>
    <row r="2211" spans="1:5" x14ac:dyDescent="0.25">
      <c r="A2211">
        <v>2210</v>
      </c>
      <c r="C2211" s="2">
        <v>2</v>
      </c>
    </row>
    <row r="2212" spans="1:5" x14ac:dyDescent="0.25">
      <c r="A2212">
        <v>2211</v>
      </c>
      <c r="C2212" s="2">
        <v>2</v>
      </c>
      <c r="D2212" s="3">
        <v>3</v>
      </c>
    </row>
    <row r="2213" spans="1:5" x14ac:dyDescent="0.25">
      <c r="A2213">
        <v>2212</v>
      </c>
      <c r="C2213" s="2">
        <v>2</v>
      </c>
      <c r="D2213" s="3">
        <v>3</v>
      </c>
    </row>
    <row r="2214" spans="1:5" x14ac:dyDescent="0.25">
      <c r="A2214">
        <v>2213</v>
      </c>
      <c r="C2214" s="2">
        <v>2</v>
      </c>
      <c r="D2214" s="3">
        <v>3</v>
      </c>
    </row>
    <row r="2215" spans="1:5" x14ac:dyDescent="0.25">
      <c r="A2215">
        <v>2214</v>
      </c>
      <c r="C2215" s="2">
        <v>2</v>
      </c>
      <c r="D2215" s="3">
        <v>3</v>
      </c>
    </row>
    <row r="2216" spans="1:5" x14ac:dyDescent="0.25">
      <c r="A2216">
        <v>2215</v>
      </c>
      <c r="C2216" s="2">
        <v>2</v>
      </c>
      <c r="D2216" s="3">
        <v>3</v>
      </c>
    </row>
    <row r="2217" spans="1:5" x14ac:dyDescent="0.25">
      <c r="A2217">
        <v>2216</v>
      </c>
      <c r="C2217" s="2">
        <v>2</v>
      </c>
      <c r="D2217" s="3">
        <v>3</v>
      </c>
    </row>
    <row r="2218" spans="1:5" x14ac:dyDescent="0.25">
      <c r="A2218">
        <v>2217</v>
      </c>
      <c r="C2218" s="2">
        <v>2</v>
      </c>
      <c r="D2218" s="3">
        <v>3</v>
      </c>
    </row>
    <row r="2219" spans="1:5" x14ac:dyDescent="0.25">
      <c r="A2219">
        <v>2218</v>
      </c>
      <c r="C2219" s="2">
        <v>2</v>
      </c>
      <c r="D2219" s="3">
        <v>3</v>
      </c>
    </row>
    <row r="2220" spans="1:5" x14ac:dyDescent="0.25">
      <c r="A2220">
        <v>2219</v>
      </c>
      <c r="C2220" s="2">
        <v>2</v>
      </c>
      <c r="D2220" s="3">
        <v>3</v>
      </c>
    </row>
    <row r="2221" spans="1:5" x14ac:dyDescent="0.25">
      <c r="A2221">
        <v>2220</v>
      </c>
      <c r="C2221" s="2">
        <v>2</v>
      </c>
      <c r="D2221" s="3">
        <v>3</v>
      </c>
    </row>
    <row r="2222" spans="1:5" x14ac:dyDescent="0.25">
      <c r="A2222">
        <v>2221</v>
      </c>
      <c r="C2222" s="2">
        <v>2</v>
      </c>
      <c r="D2222" s="3">
        <v>3</v>
      </c>
    </row>
    <row r="2223" spans="1:5" x14ac:dyDescent="0.25">
      <c r="A2223">
        <v>2222</v>
      </c>
      <c r="E2223" s="5">
        <v>4</v>
      </c>
    </row>
    <row r="2224" spans="1:5" x14ac:dyDescent="0.25">
      <c r="A2224">
        <v>2223</v>
      </c>
      <c r="E2224" s="5">
        <v>4</v>
      </c>
    </row>
    <row r="2225" spans="1:5" x14ac:dyDescent="0.25">
      <c r="A2225">
        <v>2224</v>
      </c>
      <c r="B2225" s="4">
        <v>1</v>
      </c>
      <c r="E2225" s="5">
        <v>4</v>
      </c>
    </row>
    <row r="2226" spans="1:5" x14ac:dyDescent="0.25">
      <c r="A2226">
        <v>2225</v>
      </c>
      <c r="B2226" s="4">
        <v>1</v>
      </c>
      <c r="E2226" s="5">
        <v>4</v>
      </c>
    </row>
    <row r="2227" spans="1:5" x14ac:dyDescent="0.25">
      <c r="A2227">
        <v>2226</v>
      </c>
      <c r="B2227" s="4">
        <v>1</v>
      </c>
      <c r="E2227" s="5">
        <v>4</v>
      </c>
    </row>
    <row r="2228" spans="1:5" x14ac:dyDescent="0.25">
      <c r="A2228">
        <v>2227</v>
      </c>
      <c r="B2228" s="4">
        <v>1</v>
      </c>
      <c r="E2228" s="5">
        <v>4</v>
      </c>
    </row>
    <row r="2229" spans="1:5" x14ac:dyDescent="0.25">
      <c r="A2229">
        <v>2228</v>
      </c>
      <c r="B2229" s="4">
        <v>1</v>
      </c>
      <c r="E2229" s="5">
        <v>4</v>
      </c>
    </row>
    <row r="2230" spans="1:5" x14ac:dyDescent="0.25">
      <c r="A2230">
        <v>2229</v>
      </c>
      <c r="B2230" s="4">
        <v>1</v>
      </c>
      <c r="E2230" s="5">
        <v>4</v>
      </c>
    </row>
    <row r="2231" spans="1:5" x14ac:dyDescent="0.25">
      <c r="A2231">
        <v>2230</v>
      </c>
      <c r="B2231" s="4">
        <v>1</v>
      </c>
      <c r="E2231" s="5">
        <v>4</v>
      </c>
    </row>
    <row r="2232" spans="1:5" x14ac:dyDescent="0.25">
      <c r="A2232">
        <v>2231</v>
      </c>
      <c r="B2232" s="4">
        <v>1</v>
      </c>
      <c r="E2232" s="5">
        <v>4</v>
      </c>
    </row>
    <row r="2233" spans="1:5" x14ac:dyDescent="0.25">
      <c r="A2233">
        <v>2232</v>
      </c>
      <c r="B2233" s="4">
        <v>1</v>
      </c>
      <c r="E2233" s="5">
        <v>4</v>
      </c>
    </row>
    <row r="2234" spans="1:5" x14ac:dyDescent="0.25">
      <c r="A2234">
        <v>2233</v>
      </c>
      <c r="B2234" s="4">
        <v>1</v>
      </c>
      <c r="E2234" s="5">
        <v>4</v>
      </c>
    </row>
    <row r="2235" spans="1:5" x14ac:dyDescent="0.25">
      <c r="A2235">
        <v>2234</v>
      </c>
      <c r="B2235" s="4">
        <v>1</v>
      </c>
      <c r="E2235" s="5">
        <v>4</v>
      </c>
    </row>
    <row r="2236" spans="1:5" x14ac:dyDescent="0.25">
      <c r="A2236">
        <v>2235</v>
      </c>
      <c r="B2236" s="4">
        <v>1</v>
      </c>
      <c r="C2236" s="2">
        <v>2</v>
      </c>
      <c r="E2236" s="5">
        <v>4</v>
      </c>
    </row>
    <row r="2237" spans="1:5" x14ac:dyDescent="0.25">
      <c r="A2237">
        <v>2236</v>
      </c>
      <c r="B2237" s="4">
        <v>1</v>
      </c>
      <c r="C2237" s="2">
        <v>2</v>
      </c>
      <c r="E2237" s="5">
        <v>4</v>
      </c>
    </row>
    <row r="2238" spans="1:5" x14ac:dyDescent="0.25">
      <c r="A2238">
        <v>2237</v>
      </c>
      <c r="B2238" s="4">
        <v>1</v>
      </c>
      <c r="C2238" s="2">
        <v>2</v>
      </c>
      <c r="E2238" s="5">
        <v>4</v>
      </c>
    </row>
    <row r="2239" spans="1:5" x14ac:dyDescent="0.25">
      <c r="A2239">
        <v>2238</v>
      </c>
      <c r="B2239" s="4">
        <v>1</v>
      </c>
      <c r="C2239" s="2">
        <v>2</v>
      </c>
      <c r="E2239" s="5">
        <v>4</v>
      </c>
    </row>
    <row r="2240" spans="1:5" x14ac:dyDescent="0.25">
      <c r="A2240">
        <v>2239</v>
      </c>
      <c r="C2240" s="2">
        <v>2</v>
      </c>
      <c r="D2240" s="3">
        <v>3</v>
      </c>
    </row>
    <row r="2241" spans="1:5" x14ac:dyDescent="0.25">
      <c r="A2241">
        <v>2240</v>
      </c>
      <c r="C2241" s="2">
        <v>2</v>
      </c>
      <c r="D2241" s="3">
        <v>3</v>
      </c>
    </row>
    <row r="2242" spans="1:5" x14ac:dyDescent="0.25">
      <c r="A2242">
        <v>2241</v>
      </c>
      <c r="C2242" s="2">
        <v>2</v>
      </c>
      <c r="D2242" s="3">
        <v>3</v>
      </c>
    </row>
    <row r="2243" spans="1:5" x14ac:dyDescent="0.25">
      <c r="A2243">
        <v>2242</v>
      </c>
      <c r="C2243" s="2">
        <v>2</v>
      </c>
      <c r="D2243" s="3">
        <v>3</v>
      </c>
    </row>
    <row r="2244" spans="1:5" x14ac:dyDescent="0.25">
      <c r="A2244">
        <v>2243</v>
      </c>
      <c r="C2244" s="2">
        <v>2</v>
      </c>
      <c r="D2244" s="3">
        <v>3</v>
      </c>
    </row>
    <row r="2245" spans="1:5" x14ac:dyDescent="0.25">
      <c r="A2245">
        <v>2244</v>
      </c>
      <c r="C2245" s="2">
        <v>2</v>
      </c>
      <c r="D2245" s="3">
        <v>3</v>
      </c>
    </row>
    <row r="2246" spans="1:5" x14ac:dyDescent="0.25">
      <c r="A2246">
        <v>2245</v>
      </c>
      <c r="C2246" s="2">
        <v>2</v>
      </c>
      <c r="D2246" s="3">
        <v>3</v>
      </c>
    </row>
    <row r="2247" spans="1:5" x14ac:dyDescent="0.25">
      <c r="A2247">
        <v>2246</v>
      </c>
      <c r="C2247" s="2">
        <v>2</v>
      </c>
      <c r="D2247" s="3">
        <v>3</v>
      </c>
    </row>
    <row r="2248" spans="1:5" x14ac:dyDescent="0.25">
      <c r="A2248">
        <v>2247</v>
      </c>
      <c r="C2248" s="2">
        <v>2</v>
      </c>
      <c r="D2248" s="3">
        <v>3</v>
      </c>
    </row>
    <row r="2249" spans="1:5" x14ac:dyDescent="0.25">
      <c r="A2249">
        <v>2248</v>
      </c>
      <c r="C2249" s="2">
        <v>2</v>
      </c>
      <c r="D2249" s="3">
        <v>3</v>
      </c>
    </row>
    <row r="2250" spans="1:5" x14ac:dyDescent="0.25">
      <c r="A2250">
        <v>2249</v>
      </c>
      <c r="C2250" s="2">
        <v>2</v>
      </c>
      <c r="D2250" s="3">
        <v>3</v>
      </c>
    </row>
    <row r="2251" spans="1:5" x14ac:dyDescent="0.25">
      <c r="A2251">
        <v>2250</v>
      </c>
      <c r="C2251" s="2">
        <v>2</v>
      </c>
      <c r="D2251" s="3">
        <v>3</v>
      </c>
    </row>
    <row r="2252" spans="1:5" x14ac:dyDescent="0.25">
      <c r="A2252">
        <v>2251</v>
      </c>
      <c r="B2252" s="4">
        <v>1</v>
      </c>
      <c r="D2252" s="3">
        <v>3</v>
      </c>
    </row>
    <row r="2253" spans="1:5" x14ac:dyDescent="0.25">
      <c r="A2253">
        <v>2252</v>
      </c>
      <c r="B2253" s="4">
        <v>1</v>
      </c>
      <c r="E2253" s="5">
        <v>4</v>
      </c>
    </row>
    <row r="2254" spans="1:5" x14ac:dyDescent="0.25">
      <c r="A2254">
        <v>2253</v>
      </c>
      <c r="B2254" s="4">
        <v>1</v>
      </c>
      <c r="E2254" s="5">
        <v>4</v>
      </c>
    </row>
    <row r="2255" spans="1:5" x14ac:dyDescent="0.25">
      <c r="A2255">
        <v>2254</v>
      </c>
      <c r="B2255" s="4">
        <v>1</v>
      </c>
      <c r="E2255" s="5">
        <v>4</v>
      </c>
    </row>
    <row r="2256" spans="1:5" x14ac:dyDescent="0.25">
      <c r="A2256">
        <v>2255</v>
      </c>
      <c r="B2256" s="4">
        <v>1</v>
      </c>
      <c r="E2256" s="5">
        <v>4</v>
      </c>
    </row>
    <row r="2257" spans="1:5" x14ac:dyDescent="0.25">
      <c r="A2257">
        <v>2256</v>
      </c>
      <c r="B2257" s="4">
        <v>1</v>
      </c>
      <c r="E2257" s="5">
        <v>4</v>
      </c>
    </row>
    <row r="2258" spans="1:5" x14ac:dyDescent="0.25">
      <c r="A2258">
        <v>2257</v>
      </c>
      <c r="B2258" s="4">
        <v>1</v>
      </c>
      <c r="E2258" s="5">
        <v>4</v>
      </c>
    </row>
    <row r="2259" spans="1:5" x14ac:dyDescent="0.25">
      <c r="A2259">
        <v>2258</v>
      </c>
      <c r="B2259" s="4">
        <v>1</v>
      </c>
      <c r="E2259" s="5">
        <v>4</v>
      </c>
    </row>
    <row r="2260" spans="1:5" x14ac:dyDescent="0.25">
      <c r="A2260">
        <v>2259</v>
      </c>
      <c r="B2260" s="4">
        <v>1</v>
      </c>
      <c r="E2260" s="5">
        <v>4</v>
      </c>
    </row>
    <row r="2261" spans="1:5" x14ac:dyDescent="0.25">
      <c r="A2261">
        <v>2260</v>
      </c>
      <c r="B2261" s="4">
        <v>1</v>
      </c>
      <c r="E2261" s="5">
        <v>4</v>
      </c>
    </row>
    <row r="2262" spans="1:5" x14ac:dyDescent="0.25">
      <c r="A2262">
        <v>2261</v>
      </c>
      <c r="B2262" s="4">
        <v>1</v>
      </c>
      <c r="E2262" s="5">
        <v>4</v>
      </c>
    </row>
    <row r="2263" spans="1:5" x14ac:dyDescent="0.25">
      <c r="A2263">
        <v>2262</v>
      </c>
      <c r="B2263" s="4">
        <v>1</v>
      </c>
      <c r="E2263" s="5">
        <v>4</v>
      </c>
    </row>
    <row r="2264" spans="1:5" x14ac:dyDescent="0.25">
      <c r="A2264">
        <v>2263</v>
      </c>
      <c r="B2264" s="4">
        <v>1</v>
      </c>
      <c r="E2264" s="5">
        <v>4</v>
      </c>
    </row>
    <row r="2265" spans="1:5" x14ac:dyDescent="0.25">
      <c r="A2265">
        <v>2264</v>
      </c>
      <c r="B2265" s="4">
        <v>1</v>
      </c>
      <c r="E2265" s="5">
        <v>4</v>
      </c>
    </row>
    <row r="2266" spans="1:5" x14ac:dyDescent="0.25">
      <c r="A2266">
        <v>2265</v>
      </c>
      <c r="B2266" s="4">
        <v>1</v>
      </c>
      <c r="C2266" s="2">
        <v>2</v>
      </c>
      <c r="E2266" s="5">
        <v>4</v>
      </c>
    </row>
    <row r="2267" spans="1:5" x14ac:dyDescent="0.25">
      <c r="A2267">
        <v>2266</v>
      </c>
      <c r="C2267" s="2">
        <v>2</v>
      </c>
      <c r="E2267" s="5">
        <v>4</v>
      </c>
    </row>
    <row r="2268" spans="1:5" x14ac:dyDescent="0.25">
      <c r="A2268">
        <v>2267</v>
      </c>
      <c r="C2268" s="2">
        <v>2</v>
      </c>
      <c r="E2268" s="5">
        <v>4</v>
      </c>
    </row>
    <row r="2269" spans="1:5" x14ac:dyDescent="0.25">
      <c r="A2269">
        <v>2268</v>
      </c>
      <c r="C2269" s="2">
        <v>2</v>
      </c>
      <c r="E2269" s="5">
        <v>4</v>
      </c>
    </row>
    <row r="2270" spans="1:5" x14ac:dyDescent="0.25">
      <c r="A2270">
        <v>2269</v>
      </c>
      <c r="C2270" s="2">
        <v>2</v>
      </c>
      <c r="D2270" s="3">
        <v>3</v>
      </c>
    </row>
    <row r="2271" spans="1:5" x14ac:dyDescent="0.25">
      <c r="A2271">
        <v>2270</v>
      </c>
      <c r="C2271" s="2">
        <v>2</v>
      </c>
      <c r="D2271" s="3">
        <v>3</v>
      </c>
    </row>
    <row r="2272" spans="1:5" x14ac:dyDescent="0.25">
      <c r="A2272">
        <v>2271</v>
      </c>
      <c r="C2272" s="2">
        <v>2</v>
      </c>
      <c r="D2272" s="3">
        <v>3</v>
      </c>
    </row>
    <row r="2273" spans="1:5" x14ac:dyDescent="0.25">
      <c r="A2273">
        <v>2272</v>
      </c>
      <c r="C2273" s="2">
        <v>2</v>
      </c>
      <c r="D2273" s="3">
        <v>3</v>
      </c>
    </row>
    <row r="2274" spans="1:5" x14ac:dyDescent="0.25">
      <c r="A2274">
        <v>2273</v>
      </c>
      <c r="C2274" s="2">
        <v>2</v>
      </c>
      <c r="D2274" s="3">
        <v>3</v>
      </c>
    </row>
    <row r="2275" spans="1:5" x14ac:dyDescent="0.25">
      <c r="A2275">
        <v>2274</v>
      </c>
      <c r="C2275" s="2">
        <v>2</v>
      </c>
      <c r="D2275" s="3">
        <v>3</v>
      </c>
    </row>
    <row r="2276" spans="1:5" x14ac:dyDescent="0.25">
      <c r="A2276">
        <v>2275</v>
      </c>
      <c r="C2276" s="2">
        <v>2</v>
      </c>
      <c r="D2276" s="3">
        <v>3</v>
      </c>
    </row>
    <row r="2277" spans="1:5" x14ac:dyDescent="0.25">
      <c r="A2277">
        <v>2276</v>
      </c>
      <c r="C2277" s="2">
        <v>2</v>
      </c>
      <c r="D2277" s="3">
        <v>3</v>
      </c>
    </row>
    <row r="2278" spans="1:5" x14ac:dyDescent="0.25">
      <c r="A2278">
        <v>2277</v>
      </c>
      <c r="C2278" s="2">
        <v>2</v>
      </c>
      <c r="D2278" s="3">
        <v>3</v>
      </c>
    </row>
    <row r="2279" spans="1:5" x14ac:dyDescent="0.25">
      <c r="A2279">
        <v>2278</v>
      </c>
      <c r="C2279" s="2">
        <v>2</v>
      </c>
      <c r="D2279" s="3">
        <v>3</v>
      </c>
    </row>
    <row r="2280" spans="1:5" x14ac:dyDescent="0.25">
      <c r="A2280">
        <v>2279</v>
      </c>
      <c r="C2280" s="2">
        <v>2</v>
      </c>
      <c r="D2280" s="3">
        <v>3</v>
      </c>
    </row>
    <row r="2281" spans="1:5" x14ac:dyDescent="0.25">
      <c r="A2281">
        <v>2280</v>
      </c>
      <c r="B2281" s="4">
        <v>1</v>
      </c>
      <c r="C2281" s="2">
        <v>2</v>
      </c>
      <c r="D2281" s="3">
        <v>3</v>
      </c>
    </row>
    <row r="2282" spans="1:5" x14ac:dyDescent="0.25">
      <c r="A2282">
        <v>2281</v>
      </c>
      <c r="B2282" s="4">
        <v>1</v>
      </c>
      <c r="C2282" s="2">
        <v>2</v>
      </c>
      <c r="D2282" s="3">
        <v>3</v>
      </c>
    </row>
    <row r="2283" spans="1:5" x14ac:dyDescent="0.25">
      <c r="A2283">
        <v>2282</v>
      </c>
      <c r="B2283" s="4">
        <v>1</v>
      </c>
      <c r="D2283" s="3">
        <v>3</v>
      </c>
    </row>
    <row r="2284" spans="1:5" x14ac:dyDescent="0.25">
      <c r="A2284">
        <v>2283</v>
      </c>
      <c r="B2284" s="4">
        <v>1</v>
      </c>
      <c r="D2284" s="3">
        <v>3</v>
      </c>
    </row>
    <row r="2285" spans="1:5" x14ac:dyDescent="0.25">
      <c r="A2285">
        <v>2284</v>
      </c>
      <c r="B2285" s="4">
        <v>1</v>
      </c>
      <c r="D2285" s="3">
        <v>3</v>
      </c>
      <c r="E2285" s="5">
        <v>4</v>
      </c>
    </row>
    <row r="2286" spans="1:5" x14ac:dyDescent="0.25">
      <c r="A2286">
        <v>2285</v>
      </c>
      <c r="B2286" s="4">
        <v>1</v>
      </c>
      <c r="E2286" s="5">
        <v>4</v>
      </c>
    </row>
    <row r="2287" spans="1:5" x14ac:dyDescent="0.25">
      <c r="A2287">
        <v>2286</v>
      </c>
      <c r="B2287" s="4">
        <v>1</v>
      </c>
      <c r="E2287" s="5">
        <v>4</v>
      </c>
    </row>
    <row r="2288" spans="1:5" x14ac:dyDescent="0.25">
      <c r="A2288">
        <v>2287</v>
      </c>
      <c r="B2288" s="4">
        <v>1</v>
      </c>
      <c r="E2288" s="5">
        <v>4</v>
      </c>
    </row>
    <row r="2289" spans="1:5" x14ac:dyDescent="0.25">
      <c r="A2289">
        <v>2288</v>
      </c>
      <c r="B2289" s="4">
        <v>1</v>
      </c>
      <c r="E2289" s="5">
        <v>4</v>
      </c>
    </row>
    <row r="2290" spans="1:5" x14ac:dyDescent="0.25">
      <c r="A2290">
        <v>2289</v>
      </c>
      <c r="B2290" s="4">
        <v>1</v>
      </c>
      <c r="E2290" s="5">
        <v>4</v>
      </c>
    </row>
    <row r="2291" spans="1:5" x14ac:dyDescent="0.25">
      <c r="A2291">
        <v>2290</v>
      </c>
      <c r="B2291" s="4">
        <v>1</v>
      </c>
      <c r="E2291" s="5">
        <v>4</v>
      </c>
    </row>
    <row r="2292" spans="1:5" x14ac:dyDescent="0.25">
      <c r="A2292">
        <v>2291</v>
      </c>
      <c r="B2292" s="4">
        <v>1</v>
      </c>
      <c r="E2292" s="5">
        <v>4</v>
      </c>
    </row>
    <row r="2293" spans="1:5" x14ac:dyDescent="0.25">
      <c r="A2293">
        <v>2292</v>
      </c>
      <c r="B2293" s="4">
        <v>1</v>
      </c>
      <c r="E2293" s="5">
        <v>4</v>
      </c>
    </row>
    <row r="2294" spans="1:5" x14ac:dyDescent="0.25">
      <c r="A2294">
        <v>2293</v>
      </c>
      <c r="B2294" s="4">
        <v>1</v>
      </c>
      <c r="E2294" s="5">
        <v>4</v>
      </c>
    </row>
    <row r="2295" spans="1:5" x14ac:dyDescent="0.25">
      <c r="A2295">
        <v>2294</v>
      </c>
      <c r="B2295" s="4">
        <v>1</v>
      </c>
      <c r="E2295" s="5">
        <v>4</v>
      </c>
    </row>
    <row r="2296" spans="1:5" x14ac:dyDescent="0.25">
      <c r="A2296">
        <v>2295</v>
      </c>
      <c r="B2296" s="4">
        <v>1</v>
      </c>
      <c r="E2296" s="5">
        <v>4</v>
      </c>
    </row>
    <row r="2297" spans="1:5" x14ac:dyDescent="0.25">
      <c r="A2297">
        <v>2296</v>
      </c>
      <c r="B2297" s="4">
        <v>1</v>
      </c>
      <c r="E2297" s="5">
        <v>4</v>
      </c>
    </row>
    <row r="2298" spans="1:5" x14ac:dyDescent="0.25">
      <c r="A2298">
        <v>2297</v>
      </c>
      <c r="B2298" s="4">
        <v>1</v>
      </c>
      <c r="E2298" s="5">
        <v>4</v>
      </c>
    </row>
    <row r="2299" spans="1:5" x14ac:dyDescent="0.25">
      <c r="A2299">
        <v>2298</v>
      </c>
      <c r="B2299" s="4">
        <v>1</v>
      </c>
      <c r="C2299" s="2">
        <v>2</v>
      </c>
      <c r="E2299" s="5">
        <v>4</v>
      </c>
    </row>
    <row r="2300" spans="1:5" x14ac:dyDescent="0.25">
      <c r="A2300">
        <v>2299</v>
      </c>
      <c r="C2300" s="2">
        <v>2</v>
      </c>
    </row>
    <row r="2301" spans="1:5" x14ac:dyDescent="0.25">
      <c r="A2301">
        <v>2300</v>
      </c>
      <c r="C2301" s="2">
        <v>2</v>
      </c>
      <c r="D2301" s="3">
        <v>3</v>
      </c>
    </row>
    <row r="2302" spans="1:5" x14ac:dyDescent="0.25">
      <c r="A2302">
        <v>2301</v>
      </c>
      <c r="C2302" s="2">
        <v>2</v>
      </c>
      <c r="D2302" s="3">
        <v>3</v>
      </c>
    </row>
    <row r="2303" spans="1:5" x14ac:dyDescent="0.25">
      <c r="A2303">
        <v>2302</v>
      </c>
      <c r="C2303" s="2">
        <v>2</v>
      </c>
      <c r="D2303" s="3">
        <v>3</v>
      </c>
    </row>
    <row r="2304" spans="1:5" x14ac:dyDescent="0.25">
      <c r="A2304">
        <v>2303</v>
      </c>
      <c r="C2304" s="2">
        <v>2</v>
      </c>
      <c r="D2304" s="3">
        <v>3</v>
      </c>
    </row>
    <row r="2305" spans="1:5" x14ac:dyDescent="0.25">
      <c r="A2305">
        <v>2304</v>
      </c>
      <c r="C2305" s="2">
        <v>2</v>
      </c>
      <c r="D2305" s="3">
        <v>3</v>
      </c>
    </row>
    <row r="2306" spans="1:5" x14ac:dyDescent="0.25">
      <c r="A2306">
        <v>2305</v>
      </c>
      <c r="C2306" s="2">
        <v>2</v>
      </c>
      <c r="D2306" s="3">
        <v>3</v>
      </c>
    </row>
    <row r="2307" spans="1:5" x14ac:dyDescent="0.25">
      <c r="A2307">
        <v>2306</v>
      </c>
      <c r="C2307" s="2">
        <v>2</v>
      </c>
      <c r="D2307" s="3">
        <v>3</v>
      </c>
    </row>
    <row r="2308" spans="1:5" x14ac:dyDescent="0.25">
      <c r="A2308">
        <v>2307</v>
      </c>
      <c r="C2308" s="2">
        <v>2</v>
      </c>
      <c r="D2308" s="3">
        <v>3</v>
      </c>
    </row>
    <row r="2309" spans="1:5" x14ac:dyDescent="0.25">
      <c r="A2309">
        <v>2308</v>
      </c>
      <c r="C2309" s="2">
        <v>2</v>
      </c>
      <c r="D2309" s="3">
        <v>3</v>
      </c>
    </row>
    <row r="2310" spans="1:5" x14ac:dyDescent="0.25">
      <c r="A2310">
        <v>2309</v>
      </c>
      <c r="C2310" s="2">
        <v>2</v>
      </c>
      <c r="D2310" s="3">
        <v>3</v>
      </c>
    </row>
    <row r="2311" spans="1:5" x14ac:dyDescent="0.25">
      <c r="A2311">
        <v>2310</v>
      </c>
      <c r="C2311" s="2">
        <v>2</v>
      </c>
      <c r="D2311" s="3">
        <v>3</v>
      </c>
    </row>
    <row r="2312" spans="1:5" x14ac:dyDescent="0.25">
      <c r="A2312">
        <v>2311</v>
      </c>
      <c r="C2312" s="2">
        <v>2</v>
      </c>
      <c r="D2312" s="3">
        <v>3</v>
      </c>
    </row>
    <row r="2313" spans="1:5" x14ac:dyDescent="0.25">
      <c r="A2313">
        <v>2312</v>
      </c>
      <c r="B2313" s="4">
        <v>1</v>
      </c>
      <c r="C2313" s="2">
        <v>2</v>
      </c>
      <c r="D2313" s="3">
        <v>3</v>
      </c>
    </row>
    <row r="2314" spans="1:5" x14ac:dyDescent="0.25">
      <c r="A2314">
        <v>2313</v>
      </c>
      <c r="B2314" s="4">
        <v>1</v>
      </c>
      <c r="C2314" s="2">
        <v>2</v>
      </c>
      <c r="D2314" s="3">
        <v>3</v>
      </c>
    </row>
    <row r="2315" spans="1:5" x14ac:dyDescent="0.25">
      <c r="A2315">
        <v>2314</v>
      </c>
      <c r="B2315" s="4">
        <v>1</v>
      </c>
      <c r="C2315" s="2">
        <v>2</v>
      </c>
      <c r="D2315" s="3">
        <v>3</v>
      </c>
    </row>
    <row r="2316" spans="1:5" x14ac:dyDescent="0.25">
      <c r="A2316">
        <v>2315</v>
      </c>
      <c r="B2316" s="4">
        <v>1</v>
      </c>
      <c r="D2316" s="3">
        <v>3</v>
      </c>
    </row>
    <row r="2317" spans="1:5" x14ac:dyDescent="0.25">
      <c r="A2317">
        <v>2316</v>
      </c>
      <c r="B2317" s="4">
        <v>1</v>
      </c>
      <c r="D2317" s="3">
        <v>3</v>
      </c>
      <c r="E2317" s="5">
        <v>4</v>
      </c>
    </row>
    <row r="2318" spans="1:5" x14ac:dyDescent="0.25">
      <c r="A2318">
        <v>2317</v>
      </c>
      <c r="B2318" s="4">
        <v>1</v>
      </c>
      <c r="E2318" s="5">
        <v>4</v>
      </c>
    </row>
    <row r="2319" spans="1:5" x14ac:dyDescent="0.25">
      <c r="A2319">
        <v>2318</v>
      </c>
      <c r="B2319" s="4">
        <v>1</v>
      </c>
      <c r="E2319" s="5">
        <v>4</v>
      </c>
    </row>
    <row r="2320" spans="1:5" x14ac:dyDescent="0.25">
      <c r="A2320">
        <v>2319</v>
      </c>
      <c r="B2320" s="4">
        <v>1</v>
      </c>
      <c r="E2320" s="5">
        <v>4</v>
      </c>
    </row>
    <row r="2321" spans="1:5" x14ac:dyDescent="0.25">
      <c r="A2321">
        <v>2320</v>
      </c>
      <c r="B2321" s="4">
        <v>1</v>
      </c>
      <c r="E2321" s="5">
        <v>4</v>
      </c>
    </row>
    <row r="2322" spans="1:5" x14ac:dyDescent="0.25">
      <c r="A2322">
        <v>2321</v>
      </c>
      <c r="B2322" s="4">
        <v>1</v>
      </c>
      <c r="E2322" s="5">
        <v>4</v>
      </c>
    </row>
    <row r="2323" spans="1:5" x14ac:dyDescent="0.25">
      <c r="A2323">
        <v>2322</v>
      </c>
      <c r="B2323" s="4">
        <v>1</v>
      </c>
      <c r="E2323" s="5">
        <v>4</v>
      </c>
    </row>
    <row r="2324" spans="1:5" x14ac:dyDescent="0.25">
      <c r="A2324">
        <v>2323</v>
      </c>
      <c r="B2324" s="4">
        <v>1</v>
      </c>
      <c r="E2324" s="5">
        <v>4</v>
      </c>
    </row>
    <row r="2325" spans="1:5" x14ac:dyDescent="0.25">
      <c r="A2325">
        <v>2324</v>
      </c>
      <c r="B2325" s="4">
        <v>1</v>
      </c>
      <c r="E2325" s="5">
        <v>4</v>
      </c>
    </row>
    <row r="2326" spans="1:5" x14ac:dyDescent="0.25">
      <c r="A2326">
        <v>2325</v>
      </c>
      <c r="B2326" s="4">
        <v>1</v>
      </c>
      <c r="E2326" s="5">
        <v>4</v>
      </c>
    </row>
    <row r="2327" spans="1:5" x14ac:dyDescent="0.25">
      <c r="A2327">
        <v>2326</v>
      </c>
      <c r="B2327" s="4">
        <v>1</v>
      </c>
      <c r="E2327" s="5">
        <v>4</v>
      </c>
    </row>
    <row r="2328" spans="1:5" x14ac:dyDescent="0.25">
      <c r="A2328">
        <v>2327</v>
      </c>
      <c r="B2328" s="4">
        <v>1</v>
      </c>
      <c r="E2328" s="5">
        <v>4</v>
      </c>
    </row>
    <row r="2329" spans="1:5" x14ac:dyDescent="0.25">
      <c r="A2329">
        <v>2328</v>
      </c>
      <c r="B2329" s="4">
        <v>1</v>
      </c>
      <c r="C2329" s="2">
        <v>2</v>
      </c>
      <c r="E2329" s="5">
        <v>4</v>
      </c>
    </row>
    <row r="2330" spans="1:5" x14ac:dyDescent="0.25">
      <c r="A2330">
        <v>2329</v>
      </c>
      <c r="B2330" s="4">
        <v>1</v>
      </c>
      <c r="C2330" s="2">
        <v>2</v>
      </c>
      <c r="E2330" s="5">
        <v>4</v>
      </c>
    </row>
    <row r="2331" spans="1:5" x14ac:dyDescent="0.25">
      <c r="A2331">
        <v>2330</v>
      </c>
      <c r="C2331" s="2">
        <v>2</v>
      </c>
      <c r="E2331" s="5">
        <v>4</v>
      </c>
    </row>
    <row r="2332" spans="1:5" x14ac:dyDescent="0.25">
      <c r="A2332">
        <v>2331</v>
      </c>
      <c r="C2332" s="2">
        <v>2</v>
      </c>
      <c r="E2332" s="5">
        <v>4</v>
      </c>
    </row>
    <row r="2333" spans="1:5" x14ac:dyDescent="0.25">
      <c r="A2333">
        <v>2332</v>
      </c>
      <c r="C2333" s="2">
        <v>2</v>
      </c>
      <c r="D2333" s="3">
        <v>3</v>
      </c>
      <c r="E2333" s="5">
        <v>4</v>
      </c>
    </row>
    <row r="2334" spans="1:5" x14ac:dyDescent="0.25">
      <c r="A2334">
        <v>2333</v>
      </c>
      <c r="C2334" s="2">
        <v>2</v>
      </c>
      <c r="D2334" s="3">
        <v>3</v>
      </c>
      <c r="E2334" s="5">
        <v>4</v>
      </c>
    </row>
    <row r="2335" spans="1:5" x14ac:dyDescent="0.25">
      <c r="A2335">
        <v>2334</v>
      </c>
      <c r="C2335" s="2">
        <v>2</v>
      </c>
      <c r="D2335" s="3">
        <v>3</v>
      </c>
      <c r="E2335" s="5">
        <v>4</v>
      </c>
    </row>
    <row r="2336" spans="1:5" x14ac:dyDescent="0.25">
      <c r="A2336">
        <v>2335</v>
      </c>
      <c r="C2336" s="2">
        <v>2</v>
      </c>
      <c r="D2336" s="3">
        <v>3</v>
      </c>
    </row>
    <row r="2337" spans="1:5" x14ac:dyDescent="0.25">
      <c r="A2337">
        <v>2336</v>
      </c>
      <c r="C2337" s="2">
        <v>2</v>
      </c>
      <c r="D2337" s="3">
        <v>3</v>
      </c>
    </row>
    <row r="2338" spans="1:5" x14ac:dyDescent="0.25">
      <c r="A2338">
        <v>2337</v>
      </c>
      <c r="C2338" s="2">
        <v>2</v>
      </c>
      <c r="D2338" s="3">
        <v>3</v>
      </c>
    </row>
    <row r="2339" spans="1:5" x14ac:dyDescent="0.25">
      <c r="A2339">
        <v>2338</v>
      </c>
      <c r="C2339" s="2">
        <v>2</v>
      </c>
      <c r="D2339" s="3">
        <v>3</v>
      </c>
    </row>
    <row r="2340" spans="1:5" x14ac:dyDescent="0.25">
      <c r="A2340">
        <v>2339</v>
      </c>
      <c r="C2340" s="2">
        <v>2</v>
      </c>
      <c r="D2340" s="3">
        <v>3</v>
      </c>
    </row>
    <row r="2341" spans="1:5" x14ac:dyDescent="0.25">
      <c r="A2341">
        <v>2340</v>
      </c>
      <c r="C2341" s="2">
        <v>2</v>
      </c>
      <c r="D2341" s="3">
        <v>3</v>
      </c>
    </row>
    <row r="2342" spans="1:5" x14ac:dyDescent="0.25">
      <c r="A2342">
        <v>2341</v>
      </c>
      <c r="C2342" s="2">
        <v>2</v>
      </c>
      <c r="D2342" s="3">
        <v>3</v>
      </c>
    </row>
    <row r="2343" spans="1:5" x14ac:dyDescent="0.25">
      <c r="A2343">
        <v>2342</v>
      </c>
      <c r="C2343" s="2">
        <v>2</v>
      </c>
      <c r="D2343" s="3">
        <v>3</v>
      </c>
    </row>
    <row r="2344" spans="1:5" x14ac:dyDescent="0.25">
      <c r="A2344">
        <v>2343</v>
      </c>
      <c r="C2344" s="2">
        <v>2</v>
      </c>
      <c r="D2344" s="3">
        <v>3</v>
      </c>
    </row>
    <row r="2345" spans="1:5" x14ac:dyDescent="0.25">
      <c r="A2345">
        <v>2344</v>
      </c>
      <c r="B2345" s="4">
        <v>1</v>
      </c>
      <c r="C2345" s="2">
        <v>2</v>
      </c>
      <c r="D2345" s="3">
        <v>3</v>
      </c>
    </row>
    <row r="2346" spans="1:5" x14ac:dyDescent="0.25">
      <c r="A2346">
        <v>2345</v>
      </c>
      <c r="B2346" s="4">
        <v>1</v>
      </c>
      <c r="C2346" s="2">
        <v>2</v>
      </c>
      <c r="D2346" s="3">
        <v>3</v>
      </c>
    </row>
    <row r="2347" spans="1:5" x14ac:dyDescent="0.25">
      <c r="A2347">
        <v>2346</v>
      </c>
      <c r="B2347" s="4">
        <v>1</v>
      </c>
      <c r="C2347" s="2">
        <v>2</v>
      </c>
      <c r="D2347" s="3">
        <v>3</v>
      </c>
    </row>
    <row r="2348" spans="1:5" x14ac:dyDescent="0.25">
      <c r="A2348">
        <v>2347</v>
      </c>
      <c r="B2348" s="4">
        <v>1</v>
      </c>
      <c r="C2348" s="2">
        <v>2</v>
      </c>
      <c r="D2348" s="3">
        <v>3</v>
      </c>
    </row>
    <row r="2349" spans="1:5" x14ac:dyDescent="0.25">
      <c r="A2349">
        <v>2348</v>
      </c>
      <c r="B2349" s="4">
        <v>1</v>
      </c>
      <c r="D2349" s="3">
        <v>3</v>
      </c>
      <c r="E2349" s="5">
        <v>4</v>
      </c>
    </row>
    <row r="2350" spans="1:5" x14ac:dyDescent="0.25">
      <c r="A2350">
        <v>2349</v>
      </c>
      <c r="B2350" s="4">
        <v>1</v>
      </c>
      <c r="D2350" s="3">
        <v>3</v>
      </c>
      <c r="E2350" s="5">
        <v>4</v>
      </c>
    </row>
    <row r="2351" spans="1:5" x14ac:dyDescent="0.25">
      <c r="A2351">
        <v>2350</v>
      </c>
      <c r="B2351" s="4">
        <v>1</v>
      </c>
      <c r="D2351" s="3">
        <v>3</v>
      </c>
      <c r="E2351" s="5">
        <v>4</v>
      </c>
    </row>
    <row r="2352" spans="1:5" x14ac:dyDescent="0.25">
      <c r="A2352">
        <v>2351</v>
      </c>
      <c r="B2352" s="4">
        <v>1</v>
      </c>
      <c r="D2352" s="3">
        <v>3</v>
      </c>
      <c r="E2352" s="5">
        <v>4</v>
      </c>
    </row>
    <row r="2353" spans="1:6" x14ac:dyDescent="0.25">
      <c r="A2353">
        <v>2352</v>
      </c>
      <c r="B2353" s="4">
        <v>1</v>
      </c>
      <c r="D2353" s="3">
        <v>3</v>
      </c>
      <c r="E2353" s="5">
        <v>4</v>
      </c>
    </row>
    <row r="2354" spans="1:6" x14ac:dyDescent="0.25">
      <c r="A2354">
        <v>2353</v>
      </c>
      <c r="B2354" s="4">
        <v>1</v>
      </c>
      <c r="E2354" s="5">
        <v>4</v>
      </c>
    </row>
    <row r="2355" spans="1:6" x14ac:dyDescent="0.25">
      <c r="A2355">
        <v>2354</v>
      </c>
      <c r="B2355" s="4">
        <v>1</v>
      </c>
      <c r="E2355" s="5">
        <v>4</v>
      </c>
      <c r="F2355" t="s">
        <v>22</v>
      </c>
    </row>
    <row r="2356" spans="1:6" x14ac:dyDescent="0.25">
      <c r="A2356">
        <v>2355</v>
      </c>
    </row>
    <row r="2357" spans="1:6" x14ac:dyDescent="0.25">
      <c r="A2357">
        <v>2356</v>
      </c>
      <c r="F2357" t="s">
        <v>22</v>
      </c>
    </row>
    <row r="2358" spans="1:6" x14ac:dyDescent="0.25">
      <c r="A2358">
        <v>2357</v>
      </c>
      <c r="B2358" s="4">
        <v>1</v>
      </c>
    </row>
    <row r="2359" spans="1:6" x14ac:dyDescent="0.25">
      <c r="A2359">
        <v>2358</v>
      </c>
      <c r="B2359" s="4">
        <v>1</v>
      </c>
    </row>
    <row r="2360" spans="1:6" x14ac:dyDescent="0.25">
      <c r="A2360">
        <v>2359</v>
      </c>
      <c r="B2360" s="4">
        <v>1</v>
      </c>
    </row>
    <row r="2361" spans="1:6" x14ac:dyDescent="0.25">
      <c r="A2361">
        <v>2360</v>
      </c>
      <c r="B2361" s="4">
        <v>1</v>
      </c>
    </row>
    <row r="2362" spans="1:6" x14ac:dyDescent="0.25">
      <c r="A2362">
        <v>2361</v>
      </c>
      <c r="B2362" s="4">
        <v>1</v>
      </c>
    </row>
    <row r="2363" spans="1:6" x14ac:dyDescent="0.25">
      <c r="A2363">
        <v>2362</v>
      </c>
      <c r="B2363" s="4">
        <v>1</v>
      </c>
    </row>
    <row r="2364" spans="1:6" x14ac:dyDescent="0.25">
      <c r="A2364">
        <v>2363</v>
      </c>
      <c r="B2364" s="4">
        <v>1</v>
      </c>
    </row>
    <row r="2365" spans="1:6" x14ac:dyDescent="0.25">
      <c r="A2365">
        <v>2364</v>
      </c>
      <c r="B2365" s="4">
        <v>1</v>
      </c>
    </row>
    <row r="2366" spans="1:6" x14ac:dyDescent="0.25">
      <c r="A2366">
        <v>2365</v>
      </c>
      <c r="B2366" s="4">
        <v>1</v>
      </c>
    </row>
    <row r="2367" spans="1:6" x14ac:dyDescent="0.25">
      <c r="A2367">
        <v>2366</v>
      </c>
      <c r="B2367" s="4">
        <v>1</v>
      </c>
    </row>
    <row r="2368" spans="1:6" x14ac:dyDescent="0.25">
      <c r="A2368">
        <v>2367</v>
      </c>
      <c r="B2368" s="4">
        <v>1</v>
      </c>
      <c r="E2368" s="5">
        <v>4</v>
      </c>
    </row>
    <row r="2369" spans="1:5" x14ac:dyDescent="0.25">
      <c r="A2369">
        <v>2368</v>
      </c>
      <c r="B2369" s="4">
        <v>1</v>
      </c>
      <c r="E2369" s="5">
        <v>4</v>
      </c>
    </row>
    <row r="2370" spans="1:5" x14ac:dyDescent="0.25">
      <c r="A2370">
        <v>2369</v>
      </c>
      <c r="B2370" s="4">
        <v>1</v>
      </c>
      <c r="E2370" s="5">
        <v>4</v>
      </c>
    </row>
    <row r="2371" spans="1:5" x14ac:dyDescent="0.25">
      <c r="A2371">
        <v>2370</v>
      </c>
      <c r="B2371" s="4">
        <v>1</v>
      </c>
      <c r="E2371" s="5">
        <v>4</v>
      </c>
    </row>
    <row r="2372" spans="1:5" x14ac:dyDescent="0.25">
      <c r="A2372">
        <v>2371</v>
      </c>
      <c r="B2372" s="4">
        <v>1</v>
      </c>
      <c r="E2372" s="5">
        <v>4</v>
      </c>
    </row>
    <row r="2373" spans="1:5" x14ac:dyDescent="0.25">
      <c r="A2373">
        <v>2372</v>
      </c>
      <c r="B2373" s="4">
        <v>1</v>
      </c>
      <c r="E2373" s="5">
        <v>4</v>
      </c>
    </row>
    <row r="2374" spans="1:5" x14ac:dyDescent="0.25">
      <c r="A2374">
        <v>2373</v>
      </c>
      <c r="B2374" s="4">
        <v>1</v>
      </c>
      <c r="E2374" s="5">
        <v>4</v>
      </c>
    </row>
    <row r="2375" spans="1:5" x14ac:dyDescent="0.25">
      <c r="A2375">
        <v>2374</v>
      </c>
      <c r="B2375" s="4">
        <v>1</v>
      </c>
      <c r="E2375" s="5">
        <v>4</v>
      </c>
    </row>
    <row r="2376" spans="1:5" x14ac:dyDescent="0.25">
      <c r="A2376">
        <v>2375</v>
      </c>
      <c r="B2376" s="4">
        <v>1</v>
      </c>
      <c r="C2376" s="2">
        <v>2</v>
      </c>
      <c r="E2376" s="5">
        <v>4</v>
      </c>
    </row>
    <row r="2377" spans="1:5" x14ac:dyDescent="0.25">
      <c r="A2377">
        <v>2376</v>
      </c>
      <c r="B2377" s="4">
        <v>1</v>
      </c>
      <c r="C2377" s="2">
        <v>2</v>
      </c>
      <c r="E2377" s="5">
        <v>4</v>
      </c>
    </row>
    <row r="2378" spans="1:5" x14ac:dyDescent="0.25">
      <c r="A2378">
        <v>2377</v>
      </c>
      <c r="B2378" s="4">
        <v>1</v>
      </c>
      <c r="C2378" s="2">
        <v>2</v>
      </c>
      <c r="E2378" s="5">
        <v>4</v>
      </c>
    </row>
    <row r="2379" spans="1:5" x14ac:dyDescent="0.25">
      <c r="A2379">
        <v>2378</v>
      </c>
      <c r="B2379" s="4">
        <v>1</v>
      </c>
      <c r="C2379" s="2">
        <v>2</v>
      </c>
      <c r="E2379" s="5">
        <v>4</v>
      </c>
    </row>
    <row r="2380" spans="1:5" x14ac:dyDescent="0.25">
      <c r="A2380">
        <v>2379</v>
      </c>
      <c r="C2380" s="2">
        <v>2</v>
      </c>
      <c r="E2380" s="5">
        <v>4</v>
      </c>
    </row>
    <row r="2381" spans="1:5" x14ac:dyDescent="0.25">
      <c r="A2381">
        <v>2380</v>
      </c>
      <c r="C2381" s="2">
        <v>2</v>
      </c>
      <c r="E2381" s="5">
        <v>4</v>
      </c>
    </row>
    <row r="2382" spans="1:5" x14ac:dyDescent="0.25">
      <c r="A2382">
        <v>2381</v>
      </c>
      <c r="C2382" s="2">
        <v>2</v>
      </c>
      <c r="E2382" s="5">
        <v>4</v>
      </c>
    </row>
    <row r="2383" spans="1:5" x14ac:dyDescent="0.25">
      <c r="A2383">
        <v>2382</v>
      </c>
      <c r="C2383" s="2">
        <v>2</v>
      </c>
      <c r="E2383" s="5">
        <v>4</v>
      </c>
    </row>
    <row r="2384" spans="1:5" x14ac:dyDescent="0.25">
      <c r="A2384">
        <v>2383</v>
      </c>
      <c r="C2384" s="2">
        <v>2</v>
      </c>
      <c r="E2384" s="5">
        <v>4</v>
      </c>
    </row>
    <row r="2385" spans="1:5" x14ac:dyDescent="0.25">
      <c r="A2385">
        <v>2384</v>
      </c>
      <c r="C2385" s="2">
        <v>2</v>
      </c>
      <c r="E2385" s="5">
        <v>4</v>
      </c>
    </row>
    <row r="2386" spans="1:5" x14ac:dyDescent="0.25">
      <c r="A2386">
        <v>2385</v>
      </c>
      <c r="C2386" s="2">
        <v>2</v>
      </c>
      <c r="E2386" s="5">
        <v>4</v>
      </c>
    </row>
    <row r="2387" spans="1:5" x14ac:dyDescent="0.25">
      <c r="A2387">
        <v>2386</v>
      </c>
      <c r="C2387" s="2">
        <v>2</v>
      </c>
      <c r="E2387" s="5">
        <v>4</v>
      </c>
    </row>
    <row r="2388" spans="1:5" x14ac:dyDescent="0.25">
      <c r="A2388">
        <v>2387</v>
      </c>
      <c r="C2388" s="2">
        <v>2</v>
      </c>
      <c r="E2388" s="5">
        <v>4</v>
      </c>
    </row>
    <row r="2389" spans="1:5" x14ac:dyDescent="0.25">
      <c r="A2389">
        <v>2388</v>
      </c>
      <c r="C2389" s="2">
        <v>2</v>
      </c>
      <c r="D2389" s="3">
        <v>3</v>
      </c>
      <c r="E2389" s="5">
        <v>4</v>
      </c>
    </row>
    <row r="2390" spans="1:5" x14ac:dyDescent="0.25">
      <c r="A2390">
        <v>2389</v>
      </c>
      <c r="C2390" s="2">
        <v>2</v>
      </c>
      <c r="D2390" s="3">
        <v>3</v>
      </c>
      <c r="E2390" s="5">
        <v>4</v>
      </c>
    </row>
    <row r="2391" spans="1:5" x14ac:dyDescent="0.25">
      <c r="A2391">
        <v>2390</v>
      </c>
      <c r="C2391" s="2">
        <v>2</v>
      </c>
      <c r="D2391" s="3">
        <v>3</v>
      </c>
    </row>
    <row r="2392" spans="1:5" x14ac:dyDescent="0.25">
      <c r="A2392">
        <v>2391</v>
      </c>
      <c r="C2392" s="2">
        <v>2</v>
      </c>
      <c r="D2392" s="3">
        <v>3</v>
      </c>
    </row>
    <row r="2393" spans="1:5" x14ac:dyDescent="0.25">
      <c r="A2393">
        <v>2392</v>
      </c>
      <c r="C2393" s="2">
        <v>2</v>
      </c>
      <c r="D2393" s="3">
        <v>3</v>
      </c>
    </row>
    <row r="2394" spans="1:5" x14ac:dyDescent="0.25">
      <c r="A2394">
        <v>2393</v>
      </c>
      <c r="B2394" s="4">
        <v>1</v>
      </c>
      <c r="C2394" s="2">
        <v>2</v>
      </c>
      <c r="D2394" s="3">
        <v>3</v>
      </c>
    </row>
    <row r="2395" spans="1:5" x14ac:dyDescent="0.25">
      <c r="A2395">
        <v>2394</v>
      </c>
      <c r="B2395" s="4">
        <v>1</v>
      </c>
      <c r="C2395" s="2">
        <v>2</v>
      </c>
      <c r="D2395" s="3">
        <v>3</v>
      </c>
    </row>
    <row r="2396" spans="1:5" x14ac:dyDescent="0.25">
      <c r="A2396">
        <v>2395</v>
      </c>
      <c r="B2396" s="4">
        <v>1</v>
      </c>
      <c r="D2396" s="3">
        <v>3</v>
      </c>
    </row>
    <row r="2397" spans="1:5" x14ac:dyDescent="0.25">
      <c r="A2397">
        <v>2396</v>
      </c>
      <c r="B2397" s="4">
        <v>1</v>
      </c>
      <c r="D2397" s="3">
        <v>3</v>
      </c>
    </row>
    <row r="2398" spans="1:5" x14ac:dyDescent="0.25">
      <c r="A2398">
        <v>2397</v>
      </c>
      <c r="B2398" s="4">
        <v>1</v>
      </c>
      <c r="D2398" s="3">
        <v>3</v>
      </c>
    </row>
    <row r="2399" spans="1:5" x14ac:dyDescent="0.25">
      <c r="A2399">
        <v>2398</v>
      </c>
      <c r="B2399" s="4">
        <v>1</v>
      </c>
      <c r="D2399" s="3">
        <v>3</v>
      </c>
    </row>
    <row r="2400" spans="1:5" x14ac:dyDescent="0.25">
      <c r="A2400">
        <v>2399</v>
      </c>
      <c r="B2400" s="4">
        <v>1</v>
      </c>
      <c r="D2400" s="3">
        <v>3</v>
      </c>
    </row>
    <row r="2401" spans="1:5" x14ac:dyDescent="0.25">
      <c r="A2401">
        <v>2400</v>
      </c>
      <c r="B2401" s="4">
        <v>1</v>
      </c>
      <c r="D2401" s="3">
        <v>3</v>
      </c>
    </row>
    <row r="2402" spans="1:5" x14ac:dyDescent="0.25">
      <c r="A2402">
        <v>2401</v>
      </c>
      <c r="B2402" s="4">
        <v>1</v>
      </c>
      <c r="D2402" s="3">
        <v>3</v>
      </c>
    </row>
    <row r="2403" spans="1:5" x14ac:dyDescent="0.25">
      <c r="A2403">
        <v>2402</v>
      </c>
      <c r="B2403" s="4">
        <v>1</v>
      </c>
      <c r="D2403" s="3">
        <v>3</v>
      </c>
      <c r="E2403" s="5">
        <v>4</v>
      </c>
    </row>
    <row r="2404" spans="1:5" x14ac:dyDescent="0.25">
      <c r="A2404">
        <v>2403</v>
      </c>
      <c r="B2404" s="4">
        <v>1</v>
      </c>
      <c r="D2404" s="3">
        <v>3</v>
      </c>
      <c r="E2404" s="5">
        <v>4</v>
      </c>
    </row>
    <row r="2405" spans="1:5" x14ac:dyDescent="0.25">
      <c r="A2405">
        <v>2404</v>
      </c>
      <c r="B2405" s="4">
        <v>1</v>
      </c>
      <c r="D2405" s="3">
        <v>3</v>
      </c>
      <c r="E2405" s="5">
        <v>4</v>
      </c>
    </row>
    <row r="2406" spans="1:5" x14ac:dyDescent="0.25">
      <c r="A2406">
        <v>2405</v>
      </c>
      <c r="B2406" s="4">
        <v>1</v>
      </c>
      <c r="C2406" s="2">
        <v>2</v>
      </c>
      <c r="D2406" s="3">
        <v>3</v>
      </c>
      <c r="E2406" s="5">
        <v>4</v>
      </c>
    </row>
    <row r="2407" spans="1:5" x14ac:dyDescent="0.25">
      <c r="A2407">
        <v>2406</v>
      </c>
      <c r="B2407" s="4">
        <v>1</v>
      </c>
      <c r="C2407" s="2">
        <v>2</v>
      </c>
      <c r="D2407" s="3">
        <v>3</v>
      </c>
      <c r="E2407" s="5">
        <v>4</v>
      </c>
    </row>
    <row r="2408" spans="1:5" x14ac:dyDescent="0.25">
      <c r="A2408">
        <v>2407</v>
      </c>
      <c r="B2408" s="4">
        <v>1</v>
      </c>
      <c r="C2408" s="2">
        <v>2</v>
      </c>
      <c r="E2408" s="5">
        <v>4</v>
      </c>
    </row>
    <row r="2409" spans="1:5" x14ac:dyDescent="0.25">
      <c r="A2409">
        <v>2408</v>
      </c>
      <c r="B2409" s="4">
        <v>1</v>
      </c>
      <c r="C2409" s="2">
        <v>2</v>
      </c>
      <c r="E2409" s="5">
        <v>4</v>
      </c>
    </row>
    <row r="2410" spans="1:5" x14ac:dyDescent="0.25">
      <c r="A2410">
        <v>2409</v>
      </c>
      <c r="B2410" s="4">
        <v>1</v>
      </c>
      <c r="C2410" s="2">
        <v>2</v>
      </c>
      <c r="E2410" s="5">
        <v>4</v>
      </c>
    </row>
    <row r="2411" spans="1:5" x14ac:dyDescent="0.25">
      <c r="A2411">
        <v>2410</v>
      </c>
      <c r="B2411" s="4">
        <v>1</v>
      </c>
      <c r="C2411" s="2">
        <v>2</v>
      </c>
      <c r="E2411" s="5">
        <v>4</v>
      </c>
    </row>
    <row r="2412" spans="1:5" x14ac:dyDescent="0.25">
      <c r="A2412">
        <v>2411</v>
      </c>
      <c r="B2412" s="4">
        <v>1</v>
      </c>
      <c r="C2412" s="2">
        <v>2</v>
      </c>
      <c r="E2412" s="5">
        <v>4</v>
      </c>
    </row>
    <row r="2413" spans="1:5" x14ac:dyDescent="0.25">
      <c r="A2413">
        <v>2412</v>
      </c>
      <c r="C2413" s="2">
        <v>2</v>
      </c>
      <c r="E2413" s="5">
        <v>4</v>
      </c>
    </row>
    <row r="2414" spans="1:5" x14ac:dyDescent="0.25">
      <c r="A2414">
        <v>2413</v>
      </c>
      <c r="C2414" s="2">
        <v>2</v>
      </c>
      <c r="E2414" s="5">
        <v>4</v>
      </c>
    </row>
    <row r="2415" spans="1:5" x14ac:dyDescent="0.25">
      <c r="A2415">
        <v>2414</v>
      </c>
      <c r="C2415" s="2">
        <v>2</v>
      </c>
      <c r="E2415" s="5">
        <v>4</v>
      </c>
    </row>
    <row r="2416" spans="1:5" x14ac:dyDescent="0.25">
      <c r="A2416">
        <v>2415</v>
      </c>
      <c r="C2416" s="2">
        <v>2</v>
      </c>
      <c r="E2416" s="5">
        <v>4</v>
      </c>
    </row>
    <row r="2417" spans="1:5" x14ac:dyDescent="0.25">
      <c r="A2417">
        <v>2416</v>
      </c>
      <c r="C2417" s="2">
        <v>2</v>
      </c>
      <c r="E2417" s="5">
        <v>4</v>
      </c>
    </row>
    <row r="2418" spans="1:5" x14ac:dyDescent="0.25">
      <c r="A2418">
        <v>2417</v>
      </c>
      <c r="C2418" s="2">
        <v>2</v>
      </c>
      <c r="E2418" s="5">
        <v>4</v>
      </c>
    </row>
    <row r="2419" spans="1:5" x14ac:dyDescent="0.25">
      <c r="A2419">
        <v>2418</v>
      </c>
      <c r="C2419" s="2">
        <v>2</v>
      </c>
      <c r="E2419" s="5">
        <v>4</v>
      </c>
    </row>
    <row r="2420" spans="1:5" x14ac:dyDescent="0.25">
      <c r="A2420">
        <v>2419</v>
      </c>
      <c r="C2420" s="2">
        <v>2</v>
      </c>
      <c r="E2420" s="5">
        <v>4</v>
      </c>
    </row>
    <row r="2421" spans="1:5" x14ac:dyDescent="0.25">
      <c r="A2421">
        <v>2420</v>
      </c>
      <c r="C2421" s="2">
        <v>2</v>
      </c>
      <c r="E2421" s="5">
        <v>4</v>
      </c>
    </row>
    <row r="2422" spans="1:5" x14ac:dyDescent="0.25">
      <c r="A2422">
        <v>2421</v>
      </c>
      <c r="C2422" s="2">
        <v>2</v>
      </c>
      <c r="E2422" s="5">
        <v>4</v>
      </c>
    </row>
    <row r="2423" spans="1:5" x14ac:dyDescent="0.25">
      <c r="A2423">
        <v>2422</v>
      </c>
      <c r="B2423" s="4">
        <v>1</v>
      </c>
      <c r="C2423" s="2">
        <v>2</v>
      </c>
      <c r="E2423" s="5">
        <v>4</v>
      </c>
    </row>
    <row r="2424" spans="1:5" x14ac:dyDescent="0.25">
      <c r="A2424">
        <v>2423</v>
      </c>
      <c r="B2424" s="4">
        <v>1</v>
      </c>
      <c r="C2424" s="2">
        <v>2</v>
      </c>
      <c r="D2424" s="3">
        <v>3</v>
      </c>
      <c r="E2424" s="5">
        <v>4</v>
      </c>
    </row>
    <row r="2425" spans="1:5" x14ac:dyDescent="0.25">
      <c r="A2425">
        <v>2424</v>
      </c>
      <c r="B2425" s="4">
        <v>1</v>
      </c>
      <c r="C2425" s="2">
        <v>2</v>
      </c>
      <c r="D2425" s="3">
        <v>3</v>
      </c>
    </row>
    <row r="2426" spans="1:5" x14ac:dyDescent="0.25">
      <c r="A2426">
        <v>2425</v>
      </c>
      <c r="B2426" s="4">
        <v>1</v>
      </c>
      <c r="D2426" s="3">
        <v>3</v>
      </c>
    </row>
    <row r="2427" spans="1:5" x14ac:dyDescent="0.25">
      <c r="A2427">
        <v>2426</v>
      </c>
      <c r="B2427" s="4">
        <v>1</v>
      </c>
      <c r="D2427" s="3">
        <v>3</v>
      </c>
    </row>
    <row r="2428" spans="1:5" x14ac:dyDescent="0.25">
      <c r="A2428">
        <v>2427</v>
      </c>
      <c r="B2428" s="4">
        <v>1</v>
      </c>
      <c r="D2428" s="3">
        <v>3</v>
      </c>
    </row>
    <row r="2429" spans="1:5" x14ac:dyDescent="0.25">
      <c r="A2429">
        <v>2428</v>
      </c>
      <c r="B2429" s="4">
        <v>1</v>
      </c>
      <c r="D2429" s="3">
        <v>3</v>
      </c>
    </row>
    <row r="2430" spans="1:5" x14ac:dyDescent="0.25">
      <c r="A2430">
        <v>2429</v>
      </c>
      <c r="B2430" s="4">
        <v>1</v>
      </c>
      <c r="D2430" s="3">
        <v>3</v>
      </c>
    </row>
    <row r="2431" spans="1:5" x14ac:dyDescent="0.25">
      <c r="A2431">
        <v>2430</v>
      </c>
      <c r="B2431" s="4">
        <v>1</v>
      </c>
      <c r="D2431" s="3">
        <v>3</v>
      </c>
    </row>
    <row r="2432" spans="1:5" x14ac:dyDescent="0.25">
      <c r="A2432">
        <v>2431</v>
      </c>
      <c r="B2432" s="4">
        <v>1</v>
      </c>
      <c r="D2432" s="3">
        <v>3</v>
      </c>
    </row>
    <row r="2433" spans="1:5" x14ac:dyDescent="0.25">
      <c r="A2433">
        <v>2432</v>
      </c>
      <c r="B2433" s="4">
        <v>1</v>
      </c>
      <c r="D2433" s="3">
        <v>3</v>
      </c>
    </row>
    <row r="2434" spans="1:5" x14ac:dyDescent="0.25">
      <c r="A2434">
        <v>2433</v>
      </c>
      <c r="B2434" s="4">
        <v>1</v>
      </c>
      <c r="D2434" s="3">
        <v>3</v>
      </c>
    </row>
    <row r="2435" spans="1:5" x14ac:dyDescent="0.25">
      <c r="A2435">
        <v>2434</v>
      </c>
      <c r="B2435" s="4">
        <v>1</v>
      </c>
      <c r="D2435" s="3">
        <v>3</v>
      </c>
    </row>
    <row r="2436" spans="1:5" x14ac:dyDescent="0.25">
      <c r="A2436">
        <v>2435</v>
      </c>
      <c r="B2436" s="4">
        <v>1</v>
      </c>
      <c r="D2436" s="3">
        <v>3</v>
      </c>
    </row>
    <row r="2437" spans="1:5" x14ac:dyDescent="0.25">
      <c r="A2437">
        <v>2436</v>
      </c>
      <c r="B2437" s="4">
        <v>1</v>
      </c>
      <c r="D2437" s="3">
        <v>3</v>
      </c>
    </row>
    <row r="2438" spans="1:5" x14ac:dyDescent="0.25">
      <c r="A2438">
        <v>2437</v>
      </c>
      <c r="B2438" s="4">
        <v>1</v>
      </c>
      <c r="D2438" s="3">
        <v>3</v>
      </c>
    </row>
    <row r="2439" spans="1:5" x14ac:dyDescent="0.25">
      <c r="A2439">
        <v>2438</v>
      </c>
      <c r="B2439" s="4">
        <v>1</v>
      </c>
      <c r="D2439" s="3">
        <v>3</v>
      </c>
    </row>
    <row r="2440" spans="1:5" x14ac:dyDescent="0.25">
      <c r="A2440">
        <v>2439</v>
      </c>
      <c r="B2440" s="4">
        <v>1</v>
      </c>
      <c r="C2440" s="2">
        <v>2</v>
      </c>
    </row>
    <row r="2441" spans="1:5" x14ac:dyDescent="0.25">
      <c r="A2441">
        <v>2440</v>
      </c>
      <c r="B2441" s="4">
        <v>1</v>
      </c>
      <c r="C2441" s="2">
        <v>2</v>
      </c>
    </row>
    <row r="2442" spans="1:5" x14ac:dyDescent="0.25">
      <c r="A2442">
        <v>2441</v>
      </c>
      <c r="B2442" s="4">
        <v>1</v>
      </c>
      <c r="C2442" s="2">
        <v>2</v>
      </c>
      <c r="E2442" s="5">
        <v>4</v>
      </c>
    </row>
    <row r="2443" spans="1:5" x14ac:dyDescent="0.25">
      <c r="A2443">
        <v>2442</v>
      </c>
      <c r="C2443" s="2">
        <v>2</v>
      </c>
      <c r="E2443" s="5">
        <v>4</v>
      </c>
    </row>
    <row r="2444" spans="1:5" x14ac:dyDescent="0.25">
      <c r="A2444">
        <v>2443</v>
      </c>
      <c r="C2444" s="2">
        <v>2</v>
      </c>
      <c r="E2444" s="5">
        <v>4</v>
      </c>
    </row>
    <row r="2445" spans="1:5" x14ac:dyDescent="0.25">
      <c r="A2445">
        <v>2444</v>
      </c>
      <c r="C2445" s="2">
        <v>2</v>
      </c>
      <c r="E2445" s="5">
        <v>4</v>
      </c>
    </row>
    <row r="2446" spans="1:5" x14ac:dyDescent="0.25">
      <c r="A2446">
        <v>2445</v>
      </c>
      <c r="C2446" s="2">
        <v>2</v>
      </c>
      <c r="E2446" s="5">
        <v>4</v>
      </c>
    </row>
    <row r="2447" spans="1:5" x14ac:dyDescent="0.25">
      <c r="A2447">
        <v>2446</v>
      </c>
      <c r="C2447" s="2">
        <v>2</v>
      </c>
      <c r="E2447" s="5">
        <v>4</v>
      </c>
    </row>
    <row r="2448" spans="1:5" x14ac:dyDescent="0.25">
      <c r="A2448">
        <v>2447</v>
      </c>
      <c r="C2448" s="2">
        <v>2</v>
      </c>
      <c r="E2448" s="5">
        <v>4</v>
      </c>
    </row>
    <row r="2449" spans="1:5" x14ac:dyDescent="0.25">
      <c r="A2449">
        <v>2448</v>
      </c>
      <c r="C2449" s="2">
        <v>2</v>
      </c>
      <c r="E2449" s="5">
        <v>4</v>
      </c>
    </row>
    <row r="2450" spans="1:5" x14ac:dyDescent="0.25">
      <c r="A2450">
        <v>2449</v>
      </c>
      <c r="C2450" s="2">
        <v>2</v>
      </c>
      <c r="E2450" s="5">
        <v>4</v>
      </c>
    </row>
    <row r="2451" spans="1:5" x14ac:dyDescent="0.25">
      <c r="A2451">
        <v>2450</v>
      </c>
      <c r="C2451" s="2">
        <v>2</v>
      </c>
      <c r="E2451" s="5">
        <v>4</v>
      </c>
    </row>
    <row r="2452" spans="1:5" x14ac:dyDescent="0.25">
      <c r="A2452">
        <v>2451</v>
      </c>
      <c r="C2452" s="2">
        <v>2</v>
      </c>
      <c r="E2452" s="5">
        <v>4</v>
      </c>
    </row>
    <row r="2453" spans="1:5" x14ac:dyDescent="0.25">
      <c r="A2453">
        <v>2452</v>
      </c>
      <c r="C2453" s="2">
        <v>2</v>
      </c>
      <c r="E2453" s="5">
        <v>4</v>
      </c>
    </row>
    <row r="2454" spans="1:5" x14ac:dyDescent="0.25">
      <c r="A2454">
        <v>2453</v>
      </c>
      <c r="C2454" s="2">
        <v>2</v>
      </c>
      <c r="D2454" s="3">
        <v>3</v>
      </c>
      <c r="E2454" s="5">
        <v>4</v>
      </c>
    </row>
    <row r="2455" spans="1:5" x14ac:dyDescent="0.25">
      <c r="A2455">
        <v>2454</v>
      </c>
      <c r="C2455" s="2">
        <v>2</v>
      </c>
      <c r="D2455" s="3">
        <v>3</v>
      </c>
      <c r="E2455" s="5">
        <v>4</v>
      </c>
    </row>
    <row r="2456" spans="1:5" x14ac:dyDescent="0.25">
      <c r="A2456">
        <v>2455</v>
      </c>
      <c r="B2456" s="4">
        <v>1</v>
      </c>
      <c r="C2456" s="2">
        <v>2</v>
      </c>
      <c r="D2456" s="3">
        <v>3</v>
      </c>
      <c r="E2456" s="5">
        <v>4</v>
      </c>
    </row>
    <row r="2457" spans="1:5" x14ac:dyDescent="0.25">
      <c r="A2457">
        <v>2456</v>
      </c>
      <c r="B2457" s="4">
        <v>1</v>
      </c>
      <c r="D2457" s="3">
        <v>3</v>
      </c>
      <c r="E2457" s="5">
        <v>4</v>
      </c>
    </row>
    <row r="2458" spans="1:5" x14ac:dyDescent="0.25">
      <c r="A2458">
        <v>2457</v>
      </c>
      <c r="B2458" s="4">
        <v>1</v>
      </c>
      <c r="D2458" s="3">
        <v>3</v>
      </c>
      <c r="E2458" s="5">
        <v>4</v>
      </c>
    </row>
    <row r="2459" spans="1:5" x14ac:dyDescent="0.25">
      <c r="A2459">
        <v>2458</v>
      </c>
      <c r="B2459" s="4">
        <v>1</v>
      </c>
      <c r="D2459" s="3">
        <v>3</v>
      </c>
    </row>
    <row r="2460" spans="1:5" x14ac:dyDescent="0.25">
      <c r="A2460">
        <v>2459</v>
      </c>
      <c r="B2460" s="4">
        <v>1</v>
      </c>
      <c r="D2460" s="3">
        <v>3</v>
      </c>
    </row>
    <row r="2461" spans="1:5" x14ac:dyDescent="0.25">
      <c r="A2461">
        <v>2460</v>
      </c>
      <c r="B2461" s="4">
        <v>1</v>
      </c>
      <c r="D2461" s="3">
        <v>3</v>
      </c>
    </row>
    <row r="2462" spans="1:5" x14ac:dyDescent="0.25">
      <c r="A2462">
        <v>2461</v>
      </c>
      <c r="B2462" s="4">
        <v>1</v>
      </c>
      <c r="D2462" s="3">
        <v>3</v>
      </c>
    </row>
    <row r="2463" spans="1:5" x14ac:dyDescent="0.25">
      <c r="A2463">
        <v>2462</v>
      </c>
      <c r="B2463" s="4">
        <v>1</v>
      </c>
      <c r="D2463" s="3">
        <v>3</v>
      </c>
    </row>
    <row r="2464" spans="1:5" x14ac:dyDescent="0.25">
      <c r="A2464">
        <v>2463</v>
      </c>
      <c r="B2464" s="4">
        <v>1</v>
      </c>
      <c r="D2464" s="3">
        <v>3</v>
      </c>
    </row>
    <row r="2465" spans="1:5" x14ac:dyDescent="0.25">
      <c r="A2465">
        <v>2464</v>
      </c>
      <c r="B2465" s="4">
        <v>1</v>
      </c>
      <c r="D2465" s="3">
        <v>3</v>
      </c>
    </row>
    <row r="2466" spans="1:5" x14ac:dyDescent="0.25">
      <c r="A2466">
        <v>2465</v>
      </c>
      <c r="B2466" s="4">
        <v>1</v>
      </c>
      <c r="D2466" s="3">
        <v>3</v>
      </c>
    </row>
    <row r="2467" spans="1:5" x14ac:dyDescent="0.25">
      <c r="A2467">
        <v>2466</v>
      </c>
      <c r="B2467" s="4">
        <v>1</v>
      </c>
      <c r="D2467" s="3">
        <v>3</v>
      </c>
    </row>
    <row r="2468" spans="1:5" x14ac:dyDescent="0.25">
      <c r="A2468">
        <v>2467</v>
      </c>
      <c r="B2468" s="4">
        <v>1</v>
      </c>
      <c r="D2468" s="3">
        <v>3</v>
      </c>
    </row>
    <row r="2469" spans="1:5" x14ac:dyDescent="0.25">
      <c r="A2469">
        <v>2468</v>
      </c>
      <c r="B2469" s="4">
        <v>1</v>
      </c>
      <c r="D2469" s="3">
        <v>3</v>
      </c>
    </row>
    <row r="2470" spans="1:5" x14ac:dyDescent="0.25">
      <c r="A2470">
        <v>2469</v>
      </c>
      <c r="B2470" s="4">
        <v>1</v>
      </c>
      <c r="D2470" s="3">
        <v>3</v>
      </c>
    </row>
    <row r="2471" spans="1:5" x14ac:dyDescent="0.25">
      <c r="A2471">
        <v>2470</v>
      </c>
      <c r="B2471" s="4">
        <v>1</v>
      </c>
      <c r="C2471" s="2">
        <v>2</v>
      </c>
      <c r="E2471" s="5">
        <v>4</v>
      </c>
    </row>
    <row r="2472" spans="1:5" x14ac:dyDescent="0.25">
      <c r="A2472">
        <v>2471</v>
      </c>
      <c r="B2472" s="4">
        <v>1</v>
      </c>
      <c r="C2472" s="2">
        <v>2</v>
      </c>
      <c r="E2472" s="5">
        <v>4</v>
      </c>
    </row>
    <row r="2473" spans="1:5" x14ac:dyDescent="0.25">
      <c r="A2473">
        <v>2472</v>
      </c>
      <c r="B2473" s="4">
        <v>1</v>
      </c>
      <c r="C2473" s="2">
        <v>2</v>
      </c>
      <c r="E2473" s="5">
        <v>4</v>
      </c>
    </row>
    <row r="2474" spans="1:5" x14ac:dyDescent="0.25">
      <c r="A2474">
        <v>2473</v>
      </c>
      <c r="C2474" s="2">
        <v>2</v>
      </c>
      <c r="E2474" s="5">
        <v>4</v>
      </c>
    </row>
    <row r="2475" spans="1:5" x14ac:dyDescent="0.25">
      <c r="A2475">
        <v>2474</v>
      </c>
      <c r="C2475" s="2">
        <v>2</v>
      </c>
      <c r="E2475" s="5">
        <v>4</v>
      </c>
    </row>
    <row r="2476" spans="1:5" x14ac:dyDescent="0.25">
      <c r="A2476">
        <v>2475</v>
      </c>
      <c r="C2476" s="2">
        <v>2</v>
      </c>
      <c r="E2476" s="5">
        <v>4</v>
      </c>
    </row>
    <row r="2477" spans="1:5" x14ac:dyDescent="0.25">
      <c r="A2477">
        <v>2476</v>
      </c>
      <c r="C2477" s="2">
        <v>2</v>
      </c>
      <c r="E2477" s="5">
        <v>4</v>
      </c>
    </row>
    <row r="2478" spans="1:5" x14ac:dyDescent="0.25">
      <c r="A2478">
        <v>2477</v>
      </c>
      <c r="C2478" s="2">
        <v>2</v>
      </c>
      <c r="E2478" s="5">
        <v>4</v>
      </c>
    </row>
    <row r="2479" spans="1:5" x14ac:dyDescent="0.25">
      <c r="A2479">
        <v>2478</v>
      </c>
      <c r="C2479" s="2">
        <v>2</v>
      </c>
      <c r="E2479" s="5">
        <v>4</v>
      </c>
    </row>
    <row r="2480" spans="1:5" x14ac:dyDescent="0.25">
      <c r="A2480">
        <v>2479</v>
      </c>
      <c r="C2480" s="2">
        <v>2</v>
      </c>
      <c r="E2480" s="5">
        <v>4</v>
      </c>
    </row>
    <row r="2481" spans="1:5" x14ac:dyDescent="0.25">
      <c r="A2481">
        <v>2480</v>
      </c>
      <c r="C2481" s="2">
        <v>2</v>
      </c>
      <c r="E2481" s="5">
        <v>4</v>
      </c>
    </row>
    <row r="2482" spans="1:5" x14ac:dyDescent="0.25">
      <c r="A2482">
        <v>2481</v>
      </c>
      <c r="C2482" s="2">
        <v>2</v>
      </c>
      <c r="E2482" s="5">
        <v>4</v>
      </c>
    </row>
    <row r="2483" spans="1:5" x14ac:dyDescent="0.25">
      <c r="A2483">
        <v>2482</v>
      </c>
      <c r="C2483" s="2">
        <v>2</v>
      </c>
      <c r="E2483" s="5">
        <v>4</v>
      </c>
    </row>
    <row r="2484" spans="1:5" x14ac:dyDescent="0.25">
      <c r="A2484">
        <v>2483</v>
      </c>
      <c r="C2484" s="2">
        <v>2</v>
      </c>
      <c r="E2484" s="5">
        <v>4</v>
      </c>
    </row>
    <row r="2485" spans="1:5" x14ac:dyDescent="0.25">
      <c r="A2485">
        <v>2484</v>
      </c>
      <c r="C2485" s="2">
        <v>2</v>
      </c>
      <c r="E2485" s="5">
        <v>4</v>
      </c>
    </row>
    <row r="2486" spans="1:5" x14ac:dyDescent="0.25">
      <c r="A2486">
        <v>2485</v>
      </c>
      <c r="C2486" s="2">
        <v>2</v>
      </c>
      <c r="E2486" s="5">
        <v>4</v>
      </c>
    </row>
    <row r="2487" spans="1:5" x14ac:dyDescent="0.25">
      <c r="A2487">
        <v>2486</v>
      </c>
      <c r="C2487" s="2">
        <v>2</v>
      </c>
      <c r="E2487" s="5">
        <v>4</v>
      </c>
    </row>
    <row r="2488" spans="1:5" x14ac:dyDescent="0.25">
      <c r="A2488">
        <v>2487</v>
      </c>
      <c r="B2488" s="4">
        <v>1</v>
      </c>
      <c r="C2488" s="2">
        <v>2</v>
      </c>
      <c r="D2488" s="3">
        <v>3</v>
      </c>
    </row>
    <row r="2489" spans="1:5" x14ac:dyDescent="0.25">
      <c r="A2489">
        <v>2488</v>
      </c>
      <c r="B2489" s="4">
        <v>1</v>
      </c>
      <c r="D2489" s="3">
        <v>3</v>
      </c>
    </row>
    <row r="2490" spans="1:5" x14ac:dyDescent="0.25">
      <c r="A2490">
        <v>2489</v>
      </c>
      <c r="B2490" s="4">
        <v>1</v>
      </c>
      <c r="D2490" s="3">
        <v>3</v>
      </c>
    </row>
    <row r="2491" spans="1:5" x14ac:dyDescent="0.25">
      <c r="A2491">
        <v>2490</v>
      </c>
      <c r="B2491" s="4">
        <v>1</v>
      </c>
      <c r="D2491" s="3">
        <v>3</v>
      </c>
    </row>
    <row r="2492" spans="1:5" x14ac:dyDescent="0.25">
      <c r="A2492">
        <v>2491</v>
      </c>
      <c r="B2492" s="4">
        <v>1</v>
      </c>
      <c r="D2492" s="3">
        <v>3</v>
      </c>
    </row>
    <row r="2493" spans="1:5" x14ac:dyDescent="0.25">
      <c r="A2493">
        <v>2492</v>
      </c>
      <c r="B2493" s="4">
        <v>1</v>
      </c>
      <c r="D2493" s="3">
        <v>3</v>
      </c>
    </row>
    <row r="2494" spans="1:5" x14ac:dyDescent="0.25">
      <c r="A2494">
        <v>2493</v>
      </c>
      <c r="B2494" s="4">
        <v>1</v>
      </c>
      <c r="D2494" s="3">
        <v>3</v>
      </c>
    </row>
    <row r="2495" spans="1:5" x14ac:dyDescent="0.25">
      <c r="A2495">
        <v>2494</v>
      </c>
      <c r="B2495" s="4">
        <v>1</v>
      </c>
      <c r="D2495" s="3">
        <v>3</v>
      </c>
    </row>
    <row r="2496" spans="1:5" x14ac:dyDescent="0.25">
      <c r="A2496">
        <v>2495</v>
      </c>
      <c r="B2496" s="4">
        <v>1</v>
      </c>
      <c r="D2496" s="3">
        <v>3</v>
      </c>
    </row>
    <row r="2497" spans="1:5" x14ac:dyDescent="0.25">
      <c r="A2497">
        <v>2496</v>
      </c>
      <c r="B2497" s="4">
        <v>1</v>
      </c>
      <c r="D2497" s="3">
        <v>3</v>
      </c>
    </row>
    <row r="2498" spans="1:5" x14ac:dyDescent="0.25">
      <c r="A2498">
        <v>2497</v>
      </c>
      <c r="B2498" s="4">
        <v>1</v>
      </c>
      <c r="D2498" s="3">
        <v>3</v>
      </c>
    </row>
    <row r="2499" spans="1:5" x14ac:dyDescent="0.25">
      <c r="A2499">
        <v>2498</v>
      </c>
      <c r="B2499" s="4">
        <v>1</v>
      </c>
      <c r="D2499" s="3">
        <v>3</v>
      </c>
      <c r="E2499" s="5">
        <v>4</v>
      </c>
    </row>
    <row r="2500" spans="1:5" x14ac:dyDescent="0.25">
      <c r="A2500">
        <v>2499</v>
      </c>
      <c r="B2500" s="4">
        <v>1</v>
      </c>
      <c r="D2500" s="3">
        <v>3</v>
      </c>
      <c r="E2500" s="5">
        <v>4</v>
      </c>
    </row>
    <row r="2501" spans="1:5" x14ac:dyDescent="0.25">
      <c r="A2501">
        <v>2500</v>
      </c>
      <c r="B2501" s="4">
        <v>1</v>
      </c>
      <c r="C2501" s="2">
        <v>2</v>
      </c>
      <c r="D2501" s="3">
        <v>3</v>
      </c>
      <c r="E2501" s="5">
        <v>4</v>
      </c>
    </row>
    <row r="2502" spans="1:5" x14ac:dyDescent="0.25">
      <c r="A2502">
        <v>2501</v>
      </c>
      <c r="B2502" s="4">
        <v>1</v>
      </c>
      <c r="C2502" s="2">
        <v>2</v>
      </c>
      <c r="E2502" s="5">
        <v>4</v>
      </c>
    </row>
    <row r="2503" spans="1:5" x14ac:dyDescent="0.25">
      <c r="A2503">
        <v>2502</v>
      </c>
      <c r="B2503" s="4">
        <v>1</v>
      </c>
      <c r="C2503" s="2">
        <v>2</v>
      </c>
      <c r="E2503" s="5">
        <v>4</v>
      </c>
    </row>
    <row r="2504" spans="1:5" x14ac:dyDescent="0.25">
      <c r="A2504">
        <v>2503</v>
      </c>
      <c r="C2504" s="2">
        <v>2</v>
      </c>
      <c r="E2504" s="5">
        <v>4</v>
      </c>
    </row>
    <row r="2505" spans="1:5" x14ac:dyDescent="0.25">
      <c r="A2505">
        <v>2504</v>
      </c>
      <c r="C2505" s="2">
        <v>2</v>
      </c>
      <c r="E2505" s="5">
        <v>4</v>
      </c>
    </row>
    <row r="2506" spans="1:5" x14ac:dyDescent="0.25">
      <c r="A2506">
        <v>2505</v>
      </c>
      <c r="C2506" s="2">
        <v>2</v>
      </c>
      <c r="E2506" s="5">
        <v>4</v>
      </c>
    </row>
    <row r="2507" spans="1:5" x14ac:dyDescent="0.25">
      <c r="A2507">
        <v>2506</v>
      </c>
      <c r="C2507" s="2">
        <v>2</v>
      </c>
      <c r="E2507" s="5">
        <v>4</v>
      </c>
    </row>
    <row r="2508" spans="1:5" x14ac:dyDescent="0.25">
      <c r="A2508">
        <v>2507</v>
      </c>
      <c r="C2508" s="2">
        <v>2</v>
      </c>
      <c r="E2508" s="5">
        <v>4</v>
      </c>
    </row>
    <row r="2509" spans="1:5" x14ac:dyDescent="0.25">
      <c r="A2509">
        <v>2508</v>
      </c>
      <c r="C2509" s="2">
        <v>2</v>
      </c>
      <c r="E2509" s="5">
        <v>4</v>
      </c>
    </row>
    <row r="2510" spans="1:5" x14ac:dyDescent="0.25">
      <c r="A2510">
        <v>2509</v>
      </c>
      <c r="C2510" s="2">
        <v>2</v>
      </c>
      <c r="E2510" s="5">
        <v>4</v>
      </c>
    </row>
    <row r="2511" spans="1:5" x14ac:dyDescent="0.25">
      <c r="A2511">
        <v>2510</v>
      </c>
      <c r="C2511" s="2">
        <v>2</v>
      </c>
      <c r="E2511" s="5">
        <v>4</v>
      </c>
    </row>
    <row r="2512" spans="1:5" x14ac:dyDescent="0.25">
      <c r="A2512">
        <v>2511</v>
      </c>
      <c r="C2512" s="2">
        <v>2</v>
      </c>
      <c r="E2512" s="5">
        <v>4</v>
      </c>
    </row>
    <row r="2513" spans="1:5" x14ac:dyDescent="0.25">
      <c r="A2513">
        <v>2512</v>
      </c>
      <c r="C2513" s="2">
        <v>2</v>
      </c>
      <c r="E2513" s="5">
        <v>4</v>
      </c>
    </row>
    <row r="2514" spans="1:5" x14ac:dyDescent="0.25">
      <c r="A2514">
        <v>2513</v>
      </c>
      <c r="C2514" s="2">
        <v>2</v>
      </c>
      <c r="E2514" s="5">
        <v>4</v>
      </c>
    </row>
    <row r="2515" spans="1:5" x14ac:dyDescent="0.25">
      <c r="A2515">
        <v>2514</v>
      </c>
      <c r="C2515" s="2">
        <v>2</v>
      </c>
      <c r="E2515" s="5">
        <v>4</v>
      </c>
    </row>
    <row r="2516" spans="1:5" x14ac:dyDescent="0.25">
      <c r="A2516">
        <v>2515</v>
      </c>
      <c r="C2516" s="2">
        <v>2</v>
      </c>
      <c r="E2516" s="5">
        <v>4</v>
      </c>
    </row>
    <row r="2517" spans="1:5" x14ac:dyDescent="0.25">
      <c r="A2517">
        <v>2516</v>
      </c>
      <c r="B2517" s="4">
        <v>1</v>
      </c>
      <c r="C2517" s="2">
        <v>2</v>
      </c>
      <c r="D2517" s="3">
        <v>3</v>
      </c>
      <c r="E2517" s="5">
        <v>4</v>
      </c>
    </row>
    <row r="2518" spans="1:5" x14ac:dyDescent="0.25">
      <c r="A2518">
        <v>2517</v>
      </c>
      <c r="B2518" s="4">
        <v>1</v>
      </c>
      <c r="C2518" s="2">
        <v>2</v>
      </c>
      <c r="D2518" s="3">
        <v>3</v>
      </c>
      <c r="E2518" s="5">
        <v>4</v>
      </c>
    </row>
    <row r="2519" spans="1:5" x14ac:dyDescent="0.25">
      <c r="A2519">
        <v>2518</v>
      </c>
      <c r="B2519" s="4">
        <v>1</v>
      </c>
      <c r="D2519" s="3">
        <v>3</v>
      </c>
      <c r="E2519" s="5">
        <v>4</v>
      </c>
    </row>
    <row r="2520" spans="1:5" x14ac:dyDescent="0.25">
      <c r="A2520">
        <v>2519</v>
      </c>
      <c r="B2520" s="4">
        <v>1</v>
      </c>
      <c r="D2520" s="3">
        <v>3</v>
      </c>
    </row>
    <row r="2521" spans="1:5" x14ac:dyDescent="0.25">
      <c r="A2521">
        <v>2520</v>
      </c>
      <c r="B2521" s="4">
        <v>1</v>
      </c>
      <c r="D2521" s="3">
        <v>3</v>
      </c>
    </row>
    <row r="2522" spans="1:5" x14ac:dyDescent="0.25">
      <c r="A2522">
        <v>2521</v>
      </c>
      <c r="B2522" s="4">
        <v>1</v>
      </c>
      <c r="D2522" s="3">
        <v>3</v>
      </c>
    </row>
    <row r="2523" spans="1:5" x14ac:dyDescent="0.25">
      <c r="A2523">
        <v>2522</v>
      </c>
      <c r="B2523" s="4">
        <v>1</v>
      </c>
      <c r="D2523" s="3">
        <v>3</v>
      </c>
    </row>
    <row r="2524" spans="1:5" x14ac:dyDescent="0.25">
      <c r="A2524">
        <v>2523</v>
      </c>
      <c r="B2524" s="4">
        <v>1</v>
      </c>
      <c r="D2524" s="3">
        <v>3</v>
      </c>
    </row>
    <row r="2525" spans="1:5" x14ac:dyDescent="0.25">
      <c r="A2525">
        <v>2524</v>
      </c>
      <c r="B2525" s="4">
        <v>1</v>
      </c>
      <c r="D2525" s="3">
        <v>3</v>
      </c>
    </row>
    <row r="2526" spans="1:5" x14ac:dyDescent="0.25">
      <c r="A2526">
        <v>2525</v>
      </c>
      <c r="B2526" s="4">
        <v>1</v>
      </c>
      <c r="D2526" s="3">
        <v>3</v>
      </c>
    </row>
    <row r="2527" spans="1:5" x14ac:dyDescent="0.25">
      <c r="A2527">
        <v>2526</v>
      </c>
      <c r="B2527" s="4">
        <v>1</v>
      </c>
      <c r="D2527" s="3">
        <v>3</v>
      </c>
    </row>
    <row r="2528" spans="1:5" x14ac:dyDescent="0.25">
      <c r="A2528">
        <v>2527</v>
      </c>
      <c r="B2528" s="4">
        <v>1</v>
      </c>
      <c r="D2528" s="3">
        <v>3</v>
      </c>
    </row>
    <row r="2529" spans="1:5" x14ac:dyDescent="0.25">
      <c r="A2529">
        <v>2528</v>
      </c>
      <c r="B2529" s="4">
        <v>1</v>
      </c>
      <c r="D2529" s="3">
        <v>3</v>
      </c>
    </row>
    <row r="2530" spans="1:5" x14ac:dyDescent="0.25">
      <c r="A2530">
        <v>2529</v>
      </c>
      <c r="B2530" s="4">
        <v>1</v>
      </c>
      <c r="D2530" s="3">
        <v>3</v>
      </c>
    </row>
    <row r="2531" spans="1:5" x14ac:dyDescent="0.25">
      <c r="A2531">
        <v>2530</v>
      </c>
      <c r="B2531" s="4">
        <v>1</v>
      </c>
      <c r="D2531" s="3">
        <v>3</v>
      </c>
    </row>
    <row r="2532" spans="1:5" x14ac:dyDescent="0.25">
      <c r="A2532">
        <v>2531</v>
      </c>
      <c r="B2532" s="4">
        <v>1</v>
      </c>
      <c r="C2532" s="2">
        <v>2</v>
      </c>
      <c r="D2532" s="3">
        <v>3</v>
      </c>
    </row>
    <row r="2533" spans="1:5" x14ac:dyDescent="0.25">
      <c r="A2533">
        <v>2532</v>
      </c>
      <c r="B2533" s="4">
        <v>1</v>
      </c>
      <c r="C2533" s="2">
        <v>2</v>
      </c>
      <c r="D2533" s="3">
        <v>3</v>
      </c>
    </row>
    <row r="2534" spans="1:5" x14ac:dyDescent="0.25">
      <c r="A2534">
        <v>2533</v>
      </c>
      <c r="B2534" s="4">
        <v>1</v>
      </c>
      <c r="C2534" s="2">
        <v>2</v>
      </c>
    </row>
    <row r="2535" spans="1:5" x14ac:dyDescent="0.25">
      <c r="A2535">
        <v>2534</v>
      </c>
      <c r="C2535" s="2">
        <v>2</v>
      </c>
      <c r="E2535" s="5">
        <v>4</v>
      </c>
    </row>
    <row r="2536" spans="1:5" x14ac:dyDescent="0.25">
      <c r="A2536">
        <v>2535</v>
      </c>
      <c r="C2536" s="2">
        <v>2</v>
      </c>
      <c r="E2536" s="5">
        <v>4</v>
      </c>
    </row>
    <row r="2537" spans="1:5" x14ac:dyDescent="0.25">
      <c r="A2537">
        <v>2536</v>
      </c>
      <c r="C2537" s="2">
        <v>2</v>
      </c>
      <c r="E2537" s="5">
        <v>4</v>
      </c>
    </row>
    <row r="2538" spans="1:5" x14ac:dyDescent="0.25">
      <c r="A2538">
        <v>2537</v>
      </c>
      <c r="C2538" s="2">
        <v>2</v>
      </c>
      <c r="E2538" s="5">
        <v>4</v>
      </c>
    </row>
    <row r="2539" spans="1:5" x14ac:dyDescent="0.25">
      <c r="A2539">
        <v>2538</v>
      </c>
      <c r="C2539" s="2">
        <v>2</v>
      </c>
      <c r="E2539" s="5">
        <v>4</v>
      </c>
    </row>
    <row r="2540" spans="1:5" x14ac:dyDescent="0.25">
      <c r="A2540">
        <v>2539</v>
      </c>
      <c r="C2540" s="2">
        <v>2</v>
      </c>
      <c r="E2540" s="5">
        <v>4</v>
      </c>
    </row>
    <row r="2541" spans="1:5" x14ac:dyDescent="0.25">
      <c r="A2541">
        <v>2540</v>
      </c>
      <c r="C2541" s="2">
        <v>2</v>
      </c>
      <c r="E2541" s="5">
        <v>4</v>
      </c>
    </row>
    <row r="2542" spans="1:5" x14ac:dyDescent="0.25">
      <c r="A2542">
        <v>2541</v>
      </c>
      <c r="C2542" s="2">
        <v>2</v>
      </c>
      <c r="E2542" s="5">
        <v>4</v>
      </c>
    </row>
    <row r="2543" spans="1:5" x14ac:dyDescent="0.25">
      <c r="A2543">
        <v>2542</v>
      </c>
      <c r="C2543" s="2">
        <v>2</v>
      </c>
      <c r="E2543" s="5">
        <v>4</v>
      </c>
    </row>
    <row r="2544" spans="1:5" x14ac:dyDescent="0.25">
      <c r="A2544">
        <v>2543</v>
      </c>
      <c r="C2544" s="2">
        <v>2</v>
      </c>
      <c r="E2544" s="5">
        <v>4</v>
      </c>
    </row>
    <row r="2545" spans="1:5" x14ac:dyDescent="0.25">
      <c r="A2545">
        <v>2544</v>
      </c>
      <c r="B2545" s="4">
        <v>1</v>
      </c>
      <c r="C2545" s="2">
        <v>2</v>
      </c>
      <c r="E2545" s="5">
        <v>4</v>
      </c>
    </row>
    <row r="2546" spans="1:5" x14ac:dyDescent="0.25">
      <c r="A2546">
        <v>2545</v>
      </c>
      <c r="B2546" s="4">
        <v>1</v>
      </c>
      <c r="C2546" s="2">
        <v>2</v>
      </c>
      <c r="E2546" s="5">
        <v>4</v>
      </c>
    </row>
    <row r="2547" spans="1:5" x14ac:dyDescent="0.25">
      <c r="A2547">
        <v>2546</v>
      </c>
      <c r="B2547" s="4">
        <v>1</v>
      </c>
      <c r="C2547" s="2">
        <v>2</v>
      </c>
      <c r="E2547" s="5">
        <v>4</v>
      </c>
    </row>
    <row r="2548" spans="1:5" x14ac:dyDescent="0.25">
      <c r="A2548">
        <v>2547</v>
      </c>
      <c r="B2548" s="4">
        <v>1</v>
      </c>
      <c r="C2548" s="2">
        <v>2</v>
      </c>
      <c r="E2548" s="5">
        <v>4</v>
      </c>
    </row>
    <row r="2549" spans="1:5" x14ac:dyDescent="0.25">
      <c r="A2549">
        <v>2548</v>
      </c>
      <c r="B2549" s="4">
        <v>1</v>
      </c>
      <c r="C2549" s="2">
        <v>2</v>
      </c>
      <c r="D2549" s="3">
        <v>3</v>
      </c>
      <c r="E2549" s="5">
        <v>4</v>
      </c>
    </row>
    <row r="2550" spans="1:5" x14ac:dyDescent="0.25">
      <c r="A2550">
        <v>2549</v>
      </c>
      <c r="B2550" s="4">
        <v>1</v>
      </c>
      <c r="D2550" s="3">
        <v>3</v>
      </c>
      <c r="E2550" s="5">
        <v>4</v>
      </c>
    </row>
    <row r="2551" spans="1:5" x14ac:dyDescent="0.25">
      <c r="A2551">
        <v>2550</v>
      </c>
      <c r="B2551" s="4">
        <v>1</v>
      </c>
      <c r="D2551" s="3">
        <v>3</v>
      </c>
      <c r="E2551" s="5">
        <v>4</v>
      </c>
    </row>
    <row r="2552" spans="1:5" x14ac:dyDescent="0.25">
      <c r="A2552">
        <v>2551</v>
      </c>
      <c r="B2552" s="4">
        <v>1</v>
      </c>
      <c r="D2552" s="3">
        <v>3</v>
      </c>
      <c r="E2552" s="5">
        <v>4</v>
      </c>
    </row>
    <row r="2553" spans="1:5" x14ac:dyDescent="0.25">
      <c r="A2553">
        <v>2552</v>
      </c>
      <c r="B2553" s="4">
        <v>1</v>
      </c>
      <c r="D2553" s="3">
        <v>3</v>
      </c>
      <c r="E2553" s="5">
        <v>4</v>
      </c>
    </row>
    <row r="2554" spans="1:5" x14ac:dyDescent="0.25">
      <c r="A2554">
        <v>2553</v>
      </c>
      <c r="B2554" s="4">
        <v>1</v>
      </c>
      <c r="D2554" s="3">
        <v>3</v>
      </c>
    </row>
    <row r="2555" spans="1:5" x14ac:dyDescent="0.25">
      <c r="A2555">
        <v>2554</v>
      </c>
      <c r="B2555" s="4">
        <v>1</v>
      </c>
      <c r="D2555" s="3">
        <v>3</v>
      </c>
    </row>
    <row r="2556" spans="1:5" x14ac:dyDescent="0.25">
      <c r="A2556">
        <v>2555</v>
      </c>
      <c r="B2556" s="4">
        <v>1</v>
      </c>
      <c r="D2556" s="3">
        <v>3</v>
      </c>
    </row>
    <row r="2557" spans="1:5" x14ac:dyDescent="0.25">
      <c r="A2557">
        <v>2556</v>
      </c>
      <c r="B2557" s="4">
        <v>1</v>
      </c>
      <c r="D2557" s="3">
        <v>3</v>
      </c>
    </row>
    <row r="2558" spans="1:5" x14ac:dyDescent="0.25">
      <c r="A2558">
        <v>2557</v>
      </c>
      <c r="B2558" s="4">
        <v>1</v>
      </c>
      <c r="D2558" s="3">
        <v>3</v>
      </c>
    </row>
    <row r="2559" spans="1:5" x14ac:dyDescent="0.25">
      <c r="A2559">
        <v>2558</v>
      </c>
      <c r="B2559" s="4">
        <v>1</v>
      </c>
      <c r="D2559" s="3">
        <v>3</v>
      </c>
    </row>
    <row r="2560" spans="1:5" x14ac:dyDescent="0.25">
      <c r="A2560">
        <v>2559</v>
      </c>
      <c r="B2560" s="4">
        <v>1</v>
      </c>
      <c r="C2560" s="2">
        <v>2</v>
      </c>
      <c r="D2560" s="3">
        <v>3</v>
      </c>
    </row>
    <row r="2561" spans="1:5" x14ac:dyDescent="0.25">
      <c r="A2561">
        <v>2560</v>
      </c>
      <c r="B2561" s="4">
        <v>1</v>
      </c>
      <c r="C2561" s="2">
        <v>2</v>
      </c>
      <c r="D2561" s="3">
        <v>3</v>
      </c>
    </row>
    <row r="2562" spans="1:5" x14ac:dyDescent="0.25">
      <c r="A2562">
        <v>2561</v>
      </c>
      <c r="B2562" s="4">
        <v>1</v>
      </c>
      <c r="C2562" s="2">
        <v>2</v>
      </c>
      <c r="D2562" s="3">
        <v>3</v>
      </c>
    </row>
    <row r="2563" spans="1:5" x14ac:dyDescent="0.25">
      <c r="A2563">
        <v>2562</v>
      </c>
      <c r="C2563" s="2">
        <v>2</v>
      </c>
      <c r="D2563" s="3">
        <v>3</v>
      </c>
    </row>
    <row r="2564" spans="1:5" x14ac:dyDescent="0.25">
      <c r="A2564">
        <v>2563</v>
      </c>
      <c r="C2564" s="2">
        <v>2</v>
      </c>
      <c r="D2564" s="3">
        <v>3</v>
      </c>
    </row>
    <row r="2565" spans="1:5" x14ac:dyDescent="0.25">
      <c r="A2565">
        <v>2564</v>
      </c>
      <c r="C2565" s="2">
        <v>2</v>
      </c>
      <c r="D2565" s="3">
        <v>3</v>
      </c>
    </row>
    <row r="2566" spans="1:5" x14ac:dyDescent="0.25">
      <c r="A2566">
        <v>2565</v>
      </c>
      <c r="C2566" s="2">
        <v>2</v>
      </c>
      <c r="D2566" s="3">
        <v>3</v>
      </c>
    </row>
    <row r="2567" spans="1:5" x14ac:dyDescent="0.25">
      <c r="A2567">
        <v>2566</v>
      </c>
      <c r="C2567" s="2">
        <v>2</v>
      </c>
      <c r="E2567" s="5">
        <v>4</v>
      </c>
    </row>
    <row r="2568" spans="1:5" x14ac:dyDescent="0.25">
      <c r="A2568">
        <v>2567</v>
      </c>
      <c r="C2568" s="2">
        <v>2</v>
      </c>
      <c r="E2568" s="5">
        <v>4</v>
      </c>
    </row>
    <row r="2569" spans="1:5" x14ac:dyDescent="0.25">
      <c r="A2569">
        <v>2568</v>
      </c>
      <c r="C2569" s="2">
        <v>2</v>
      </c>
      <c r="E2569" s="5">
        <v>4</v>
      </c>
    </row>
    <row r="2570" spans="1:5" x14ac:dyDescent="0.25">
      <c r="A2570">
        <v>2569</v>
      </c>
      <c r="C2570" s="2">
        <v>2</v>
      </c>
      <c r="E2570" s="5">
        <v>4</v>
      </c>
    </row>
    <row r="2571" spans="1:5" x14ac:dyDescent="0.25">
      <c r="A2571">
        <v>2570</v>
      </c>
      <c r="C2571" s="2">
        <v>2</v>
      </c>
      <c r="E2571" s="5">
        <v>4</v>
      </c>
    </row>
    <row r="2572" spans="1:5" x14ac:dyDescent="0.25">
      <c r="A2572">
        <v>2571</v>
      </c>
      <c r="C2572" s="2">
        <v>2</v>
      </c>
      <c r="E2572" s="5">
        <v>4</v>
      </c>
    </row>
    <row r="2573" spans="1:5" x14ac:dyDescent="0.25">
      <c r="A2573">
        <v>2572</v>
      </c>
      <c r="C2573" s="2">
        <v>2</v>
      </c>
      <c r="E2573" s="5">
        <v>4</v>
      </c>
    </row>
    <row r="2574" spans="1:5" x14ac:dyDescent="0.25">
      <c r="A2574">
        <v>2573</v>
      </c>
      <c r="C2574" s="2">
        <v>2</v>
      </c>
      <c r="E2574" s="5">
        <v>4</v>
      </c>
    </row>
    <row r="2575" spans="1:5" x14ac:dyDescent="0.25">
      <c r="A2575">
        <v>2574</v>
      </c>
      <c r="C2575" s="2">
        <v>2</v>
      </c>
      <c r="E2575" s="5">
        <v>4</v>
      </c>
    </row>
    <row r="2576" spans="1:5" x14ac:dyDescent="0.25">
      <c r="A2576">
        <v>2575</v>
      </c>
      <c r="C2576" s="2">
        <v>2</v>
      </c>
      <c r="E2576" s="5">
        <v>4</v>
      </c>
    </row>
    <row r="2577" spans="1:5" x14ac:dyDescent="0.25">
      <c r="A2577">
        <v>2576</v>
      </c>
      <c r="B2577" s="4">
        <v>1</v>
      </c>
      <c r="C2577" s="2">
        <v>2</v>
      </c>
      <c r="E2577" s="5">
        <v>4</v>
      </c>
    </row>
    <row r="2578" spans="1:5" x14ac:dyDescent="0.25">
      <c r="A2578">
        <v>2577</v>
      </c>
      <c r="B2578" s="4">
        <v>1</v>
      </c>
      <c r="E2578" s="5">
        <v>4</v>
      </c>
    </row>
    <row r="2579" spans="1:5" x14ac:dyDescent="0.25">
      <c r="A2579">
        <v>2578</v>
      </c>
      <c r="B2579" s="4">
        <v>1</v>
      </c>
      <c r="E2579" s="5">
        <v>4</v>
      </c>
    </row>
    <row r="2580" spans="1:5" x14ac:dyDescent="0.25">
      <c r="A2580">
        <v>2579</v>
      </c>
      <c r="B2580" s="4">
        <v>1</v>
      </c>
      <c r="E2580" s="5">
        <v>4</v>
      </c>
    </row>
    <row r="2581" spans="1:5" x14ac:dyDescent="0.25">
      <c r="A2581">
        <v>2580</v>
      </c>
      <c r="B2581" s="4">
        <v>1</v>
      </c>
      <c r="E2581" s="5">
        <v>4</v>
      </c>
    </row>
    <row r="2582" spans="1:5" x14ac:dyDescent="0.25">
      <c r="A2582">
        <v>2581</v>
      </c>
      <c r="B2582" s="4">
        <v>1</v>
      </c>
      <c r="E2582" s="5">
        <v>4</v>
      </c>
    </row>
    <row r="2583" spans="1:5" x14ac:dyDescent="0.25">
      <c r="A2583">
        <v>2582</v>
      </c>
      <c r="B2583" s="4">
        <v>1</v>
      </c>
      <c r="E2583" s="5">
        <v>4</v>
      </c>
    </row>
    <row r="2584" spans="1:5" x14ac:dyDescent="0.25">
      <c r="A2584">
        <v>2583</v>
      </c>
      <c r="B2584" s="4">
        <v>1</v>
      </c>
      <c r="D2584" s="3">
        <v>3</v>
      </c>
      <c r="E2584" s="5">
        <v>4</v>
      </c>
    </row>
    <row r="2585" spans="1:5" x14ac:dyDescent="0.25">
      <c r="A2585">
        <v>2584</v>
      </c>
      <c r="B2585" s="4">
        <v>1</v>
      </c>
      <c r="D2585" s="3">
        <v>3</v>
      </c>
      <c r="E2585" s="5">
        <v>4</v>
      </c>
    </row>
    <row r="2586" spans="1:5" x14ac:dyDescent="0.25">
      <c r="A2586">
        <v>2585</v>
      </c>
      <c r="B2586" s="4">
        <v>1</v>
      </c>
      <c r="D2586" s="3">
        <v>3</v>
      </c>
      <c r="E2586" s="5">
        <v>4</v>
      </c>
    </row>
    <row r="2587" spans="1:5" x14ac:dyDescent="0.25">
      <c r="A2587">
        <v>2586</v>
      </c>
      <c r="B2587" s="4">
        <v>1</v>
      </c>
      <c r="D2587" s="3">
        <v>3</v>
      </c>
      <c r="E2587" s="5">
        <v>4</v>
      </c>
    </row>
    <row r="2588" spans="1:5" x14ac:dyDescent="0.25">
      <c r="A2588">
        <v>2587</v>
      </c>
      <c r="B2588" s="4">
        <v>1</v>
      </c>
      <c r="D2588" s="3">
        <v>3</v>
      </c>
    </row>
    <row r="2589" spans="1:5" x14ac:dyDescent="0.25">
      <c r="A2589">
        <v>2588</v>
      </c>
      <c r="B2589" s="4">
        <v>1</v>
      </c>
      <c r="D2589" s="3">
        <v>3</v>
      </c>
    </row>
    <row r="2590" spans="1:5" x14ac:dyDescent="0.25">
      <c r="A2590">
        <v>2589</v>
      </c>
      <c r="B2590" s="4">
        <v>1</v>
      </c>
      <c r="C2590" s="2">
        <v>2</v>
      </c>
      <c r="D2590" s="3">
        <v>3</v>
      </c>
    </row>
    <row r="2591" spans="1:5" x14ac:dyDescent="0.25">
      <c r="A2591">
        <v>2590</v>
      </c>
      <c r="B2591" s="4">
        <v>1</v>
      </c>
      <c r="C2591" s="2">
        <v>2</v>
      </c>
      <c r="D2591" s="3">
        <v>3</v>
      </c>
    </row>
    <row r="2592" spans="1:5" x14ac:dyDescent="0.25">
      <c r="A2592">
        <v>2591</v>
      </c>
      <c r="B2592" s="4">
        <v>1</v>
      </c>
      <c r="C2592" s="2">
        <v>2</v>
      </c>
      <c r="D2592" s="3">
        <v>3</v>
      </c>
    </row>
    <row r="2593" spans="1:8" x14ac:dyDescent="0.25">
      <c r="A2593">
        <v>2592</v>
      </c>
      <c r="B2593" s="4">
        <v>1</v>
      </c>
      <c r="C2593" s="2">
        <v>2</v>
      </c>
      <c r="D2593" s="3">
        <v>3</v>
      </c>
    </row>
    <row r="2594" spans="1:8" x14ac:dyDescent="0.25">
      <c r="A2594">
        <v>2593</v>
      </c>
      <c r="B2594" s="4">
        <v>1</v>
      </c>
      <c r="C2594" s="2">
        <v>2</v>
      </c>
      <c r="D2594" s="3">
        <v>3</v>
      </c>
    </row>
    <row r="2595" spans="1:8" x14ac:dyDescent="0.25">
      <c r="A2595">
        <v>2594</v>
      </c>
      <c r="C2595" s="2">
        <v>2</v>
      </c>
      <c r="D2595" s="3">
        <v>3</v>
      </c>
    </row>
    <row r="2596" spans="1:8" x14ac:dyDescent="0.25">
      <c r="A2596">
        <v>2595</v>
      </c>
      <c r="C2596" s="2">
        <v>2</v>
      </c>
      <c r="D2596" s="3">
        <v>3</v>
      </c>
    </row>
    <row r="2597" spans="1:8" x14ac:dyDescent="0.25">
      <c r="A2597">
        <v>2596</v>
      </c>
      <c r="C2597" s="2">
        <v>2</v>
      </c>
      <c r="D2597" s="3">
        <v>3</v>
      </c>
    </row>
    <row r="2598" spans="1:8" x14ac:dyDescent="0.25">
      <c r="A2598">
        <v>2597</v>
      </c>
      <c r="C2598" s="2">
        <v>2</v>
      </c>
      <c r="D2598" s="3">
        <v>3</v>
      </c>
    </row>
    <row r="2599" spans="1:8" x14ac:dyDescent="0.25">
      <c r="A2599">
        <v>2598</v>
      </c>
      <c r="C2599" s="2">
        <v>2</v>
      </c>
      <c r="D2599" s="3">
        <v>3</v>
      </c>
    </row>
    <row r="2600" spans="1:8" x14ac:dyDescent="0.25">
      <c r="A2600">
        <v>2599</v>
      </c>
      <c r="C2600" s="2">
        <v>2</v>
      </c>
    </row>
    <row r="2601" spans="1:8" x14ac:dyDescent="0.25">
      <c r="A2601">
        <v>2600</v>
      </c>
      <c r="C2601" s="2">
        <v>2</v>
      </c>
    </row>
    <row r="2602" spans="1:8" x14ac:dyDescent="0.25">
      <c r="A2602">
        <v>2601</v>
      </c>
      <c r="C2602" s="2">
        <v>2</v>
      </c>
    </row>
    <row r="2603" spans="1:8" x14ac:dyDescent="0.25">
      <c r="A2603">
        <v>2602</v>
      </c>
      <c r="C2603" s="2">
        <v>2</v>
      </c>
    </row>
    <row r="2604" spans="1:8" x14ac:dyDescent="0.25">
      <c r="A2604">
        <v>2603</v>
      </c>
      <c r="C2604" s="2">
        <v>2</v>
      </c>
    </row>
    <row r="2605" spans="1:8" x14ac:dyDescent="0.25">
      <c r="A2605">
        <v>2604</v>
      </c>
      <c r="C2605" s="2">
        <v>2</v>
      </c>
      <c r="H2605" s="5" t="s">
        <v>233</v>
      </c>
    </row>
    <row r="2606" spans="1:8" x14ac:dyDescent="0.25">
      <c r="A2606">
        <v>2605</v>
      </c>
      <c r="C2606" s="2">
        <v>2</v>
      </c>
      <c r="H2606" s="5" t="s">
        <v>233</v>
      </c>
    </row>
    <row r="2607" spans="1:8" x14ac:dyDescent="0.25">
      <c r="A2607">
        <v>2606</v>
      </c>
      <c r="B2607" s="4">
        <v>1</v>
      </c>
      <c r="C2607" s="2">
        <v>2</v>
      </c>
      <c r="H2607" s="5" t="s">
        <v>233</v>
      </c>
    </row>
    <row r="2608" spans="1:8" x14ac:dyDescent="0.25">
      <c r="A2608">
        <v>2607</v>
      </c>
      <c r="B2608" s="4">
        <v>1</v>
      </c>
      <c r="C2608" s="2">
        <v>2</v>
      </c>
      <c r="H2608" s="5" t="s">
        <v>233</v>
      </c>
    </row>
    <row r="2609" spans="1:8" x14ac:dyDescent="0.25">
      <c r="A2609">
        <v>2608</v>
      </c>
      <c r="B2609" s="4">
        <v>1</v>
      </c>
      <c r="C2609" s="2">
        <v>2</v>
      </c>
      <c r="H2609" s="5" t="s">
        <v>233</v>
      </c>
    </row>
    <row r="2610" spans="1:8" x14ac:dyDescent="0.25">
      <c r="A2610">
        <v>2609</v>
      </c>
      <c r="B2610" s="4">
        <v>1</v>
      </c>
      <c r="H2610" s="5" t="s">
        <v>233</v>
      </c>
    </row>
    <row r="2611" spans="1:8" x14ac:dyDescent="0.25">
      <c r="A2611">
        <v>2610</v>
      </c>
      <c r="B2611" s="4">
        <v>1</v>
      </c>
      <c r="H2611" s="5" t="s">
        <v>233</v>
      </c>
    </row>
    <row r="2612" spans="1:8" x14ac:dyDescent="0.25">
      <c r="A2612">
        <v>2611</v>
      </c>
      <c r="B2612" s="4">
        <v>1</v>
      </c>
      <c r="D2612" s="3">
        <v>3</v>
      </c>
      <c r="H2612" s="5" t="s">
        <v>233</v>
      </c>
    </row>
    <row r="2613" spans="1:8" x14ac:dyDescent="0.25">
      <c r="A2613">
        <v>2612</v>
      </c>
      <c r="B2613" s="4">
        <v>1</v>
      </c>
      <c r="D2613" s="3">
        <v>3</v>
      </c>
      <c r="H2613" s="5" t="s">
        <v>233</v>
      </c>
    </row>
    <row r="2614" spans="1:8" x14ac:dyDescent="0.25">
      <c r="A2614">
        <v>2613</v>
      </c>
      <c r="B2614" s="4">
        <v>1</v>
      </c>
      <c r="D2614" s="3">
        <v>3</v>
      </c>
      <c r="H2614" s="5" t="s">
        <v>233</v>
      </c>
    </row>
    <row r="2615" spans="1:8" x14ac:dyDescent="0.25">
      <c r="A2615">
        <v>2614</v>
      </c>
      <c r="B2615" s="4">
        <v>1</v>
      </c>
      <c r="D2615" s="3">
        <v>3</v>
      </c>
      <c r="H2615" s="5" t="s">
        <v>233</v>
      </c>
    </row>
    <row r="2616" spans="1:8" x14ac:dyDescent="0.25">
      <c r="A2616">
        <v>2615</v>
      </c>
      <c r="B2616" s="4">
        <v>1</v>
      </c>
      <c r="D2616" s="3">
        <v>3</v>
      </c>
      <c r="H2616" s="5" t="s">
        <v>233</v>
      </c>
    </row>
    <row r="2617" spans="1:8" x14ac:dyDescent="0.25">
      <c r="A2617">
        <v>2616</v>
      </c>
      <c r="B2617" s="4">
        <v>1</v>
      </c>
      <c r="D2617" s="3">
        <v>3</v>
      </c>
      <c r="H2617" s="5" t="s">
        <v>233</v>
      </c>
    </row>
    <row r="2618" spans="1:8" x14ac:dyDescent="0.25">
      <c r="A2618">
        <v>2617</v>
      </c>
      <c r="B2618" s="4">
        <v>1</v>
      </c>
      <c r="D2618" s="3">
        <v>3</v>
      </c>
      <c r="H2618" s="5" t="s">
        <v>233</v>
      </c>
    </row>
    <row r="2619" spans="1:8" x14ac:dyDescent="0.25">
      <c r="A2619">
        <v>2618</v>
      </c>
      <c r="B2619" s="4">
        <v>1</v>
      </c>
      <c r="D2619" s="3">
        <v>3</v>
      </c>
      <c r="H2619" s="5" t="s">
        <v>233</v>
      </c>
    </row>
    <row r="2620" spans="1:8" x14ac:dyDescent="0.25">
      <c r="A2620">
        <v>2619</v>
      </c>
      <c r="B2620" s="4">
        <v>1</v>
      </c>
      <c r="D2620" s="3">
        <v>3</v>
      </c>
      <c r="H2620" s="5" t="s">
        <v>233</v>
      </c>
    </row>
    <row r="2621" spans="1:8" x14ac:dyDescent="0.25">
      <c r="A2621">
        <v>2620</v>
      </c>
      <c r="B2621" s="4">
        <v>1</v>
      </c>
      <c r="D2621" s="3">
        <v>3</v>
      </c>
      <c r="H2621" s="5" t="s">
        <v>233</v>
      </c>
    </row>
    <row r="2622" spans="1:8" x14ac:dyDescent="0.25">
      <c r="A2622">
        <v>2621</v>
      </c>
      <c r="B2622" s="4">
        <v>1</v>
      </c>
      <c r="D2622" s="3">
        <v>3</v>
      </c>
    </row>
    <row r="2623" spans="1:8" x14ac:dyDescent="0.25">
      <c r="A2623">
        <v>2622</v>
      </c>
      <c r="B2623" s="4">
        <v>1</v>
      </c>
      <c r="C2623" s="2">
        <v>2</v>
      </c>
      <c r="D2623" s="3">
        <v>3</v>
      </c>
    </row>
    <row r="2624" spans="1:8" x14ac:dyDescent="0.25">
      <c r="A2624">
        <v>2623</v>
      </c>
      <c r="B2624" s="4">
        <v>1</v>
      </c>
      <c r="C2624" s="2">
        <v>2</v>
      </c>
      <c r="D2624" s="3">
        <v>3</v>
      </c>
    </row>
    <row r="2625" spans="1:5" x14ac:dyDescent="0.25">
      <c r="A2625">
        <v>2624</v>
      </c>
      <c r="B2625" s="4">
        <v>1</v>
      </c>
      <c r="C2625" s="2">
        <v>2</v>
      </c>
      <c r="D2625" s="3">
        <v>3</v>
      </c>
    </row>
    <row r="2626" spans="1:5" x14ac:dyDescent="0.25">
      <c r="A2626">
        <v>2625</v>
      </c>
      <c r="B2626" s="4">
        <v>1</v>
      </c>
      <c r="C2626" s="2">
        <v>2</v>
      </c>
      <c r="D2626" s="3">
        <v>3</v>
      </c>
    </row>
    <row r="2627" spans="1:5" x14ac:dyDescent="0.25">
      <c r="A2627">
        <v>2626</v>
      </c>
      <c r="B2627" s="4">
        <v>1</v>
      </c>
      <c r="C2627" s="2">
        <v>2</v>
      </c>
      <c r="D2627" s="3">
        <v>3</v>
      </c>
    </row>
    <row r="2628" spans="1:5" x14ac:dyDescent="0.25">
      <c r="A2628">
        <v>2627</v>
      </c>
      <c r="B2628" s="4">
        <v>1</v>
      </c>
      <c r="C2628" s="2">
        <v>2</v>
      </c>
      <c r="D2628" s="3">
        <v>3</v>
      </c>
    </row>
    <row r="2629" spans="1:5" x14ac:dyDescent="0.25">
      <c r="A2629">
        <v>2628</v>
      </c>
      <c r="B2629" s="4">
        <v>1</v>
      </c>
      <c r="C2629" s="2">
        <v>2</v>
      </c>
      <c r="D2629" s="3">
        <v>3</v>
      </c>
    </row>
    <row r="2630" spans="1:5" x14ac:dyDescent="0.25">
      <c r="A2630">
        <v>2629</v>
      </c>
      <c r="C2630" s="2">
        <v>2</v>
      </c>
      <c r="D2630" s="3">
        <v>3</v>
      </c>
    </row>
    <row r="2631" spans="1:5" x14ac:dyDescent="0.25">
      <c r="A2631">
        <v>2630</v>
      </c>
      <c r="C2631" s="2">
        <v>2</v>
      </c>
      <c r="D2631" s="3">
        <v>3</v>
      </c>
    </row>
    <row r="2632" spans="1:5" x14ac:dyDescent="0.25">
      <c r="A2632">
        <v>2631</v>
      </c>
      <c r="C2632" s="2">
        <v>2</v>
      </c>
      <c r="D2632" s="3">
        <v>3</v>
      </c>
    </row>
    <row r="2633" spans="1:5" x14ac:dyDescent="0.25">
      <c r="A2633">
        <v>2632</v>
      </c>
      <c r="C2633" s="2">
        <v>2</v>
      </c>
      <c r="D2633" s="3">
        <v>3</v>
      </c>
    </row>
    <row r="2634" spans="1:5" x14ac:dyDescent="0.25">
      <c r="A2634">
        <v>2633</v>
      </c>
      <c r="C2634" s="2">
        <v>2</v>
      </c>
      <c r="D2634" s="3">
        <v>3</v>
      </c>
      <c r="E2634" s="5">
        <v>4</v>
      </c>
    </row>
    <row r="2635" spans="1:5" x14ac:dyDescent="0.25">
      <c r="A2635">
        <v>2634</v>
      </c>
      <c r="C2635" s="2">
        <v>2</v>
      </c>
      <c r="D2635" s="3">
        <v>3</v>
      </c>
      <c r="E2635" s="5">
        <v>4</v>
      </c>
    </row>
    <row r="2636" spans="1:5" x14ac:dyDescent="0.25">
      <c r="A2636">
        <v>2635</v>
      </c>
      <c r="C2636" s="2">
        <v>2</v>
      </c>
      <c r="D2636" s="3">
        <v>3</v>
      </c>
      <c r="E2636" s="5">
        <v>4</v>
      </c>
    </row>
    <row r="2637" spans="1:5" x14ac:dyDescent="0.25">
      <c r="A2637">
        <v>2636</v>
      </c>
      <c r="C2637" s="2">
        <v>2</v>
      </c>
      <c r="D2637" s="3">
        <v>3</v>
      </c>
      <c r="E2637" s="5">
        <v>4</v>
      </c>
    </row>
    <row r="2638" spans="1:5" x14ac:dyDescent="0.25">
      <c r="A2638">
        <v>2637</v>
      </c>
      <c r="C2638" s="2">
        <v>2</v>
      </c>
      <c r="E2638" s="5">
        <v>4</v>
      </c>
    </row>
    <row r="2639" spans="1:5" x14ac:dyDescent="0.25">
      <c r="A2639">
        <v>2638</v>
      </c>
      <c r="C2639" s="2">
        <v>2</v>
      </c>
      <c r="E2639" s="5">
        <v>4</v>
      </c>
    </row>
    <row r="2640" spans="1:5" x14ac:dyDescent="0.25">
      <c r="A2640">
        <v>2639</v>
      </c>
      <c r="C2640" s="2">
        <v>2</v>
      </c>
      <c r="E2640" s="5">
        <v>4</v>
      </c>
    </row>
    <row r="2641" spans="1:5" x14ac:dyDescent="0.25">
      <c r="A2641">
        <v>2640</v>
      </c>
      <c r="B2641" s="4">
        <v>1</v>
      </c>
      <c r="C2641" s="2">
        <v>2</v>
      </c>
      <c r="E2641" s="5">
        <v>4</v>
      </c>
    </row>
    <row r="2642" spans="1:5" x14ac:dyDescent="0.25">
      <c r="A2642">
        <v>2641</v>
      </c>
      <c r="B2642" s="4">
        <v>1</v>
      </c>
      <c r="C2642" s="2">
        <v>2</v>
      </c>
      <c r="E2642" s="5">
        <v>4</v>
      </c>
    </row>
    <row r="2643" spans="1:5" x14ac:dyDescent="0.25">
      <c r="A2643">
        <v>2642</v>
      </c>
      <c r="B2643" s="4">
        <v>1</v>
      </c>
      <c r="C2643" s="2">
        <v>2</v>
      </c>
      <c r="E2643" s="5">
        <v>4</v>
      </c>
    </row>
    <row r="2644" spans="1:5" x14ac:dyDescent="0.25">
      <c r="A2644">
        <v>2643</v>
      </c>
      <c r="B2644" s="4">
        <v>1</v>
      </c>
      <c r="C2644" s="2">
        <v>2</v>
      </c>
      <c r="E2644" s="5">
        <v>4</v>
      </c>
    </row>
    <row r="2645" spans="1:5" x14ac:dyDescent="0.25">
      <c r="A2645">
        <v>2644</v>
      </c>
      <c r="B2645" s="4">
        <v>1</v>
      </c>
      <c r="E2645" s="5">
        <v>4</v>
      </c>
    </row>
    <row r="2646" spans="1:5" x14ac:dyDescent="0.25">
      <c r="A2646">
        <v>2645</v>
      </c>
      <c r="B2646" s="4">
        <v>1</v>
      </c>
      <c r="E2646" s="5">
        <v>4</v>
      </c>
    </row>
    <row r="2647" spans="1:5" x14ac:dyDescent="0.25">
      <c r="A2647">
        <v>2646</v>
      </c>
      <c r="B2647" s="4">
        <v>1</v>
      </c>
      <c r="E2647" s="5">
        <v>4</v>
      </c>
    </row>
    <row r="2648" spans="1:5" x14ac:dyDescent="0.25">
      <c r="A2648">
        <v>2647</v>
      </c>
      <c r="B2648" s="4">
        <v>1</v>
      </c>
      <c r="E2648" s="5">
        <v>4</v>
      </c>
    </row>
    <row r="2649" spans="1:5" x14ac:dyDescent="0.25">
      <c r="A2649">
        <v>2648</v>
      </c>
      <c r="B2649" s="4">
        <v>1</v>
      </c>
      <c r="E2649" s="5">
        <v>4</v>
      </c>
    </row>
    <row r="2650" spans="1:5" x14ac:dyDescent="0.25">
      <c r="A2650">
        <v>2649</v>
      </c>
      <c r="B2650" s="4">
        <v>1</v>
      </c>
      <c r="E2650" s="5">
        <v>4</v>
      </c>
    </row>
    <row r="2651" spans="1:5" x14ac:dyDescent="0.25">
      <c r="A2651">
        <v>2650</v>
      </c>
      <c r="B2651" s="4">
        <v>1</v>
      </c>
      <c r="E2651" s="5">
        <v>4</v>
      </c>
    </row>
    <row r="2652" spans="1:5" x14ac:dyDescent="0.25">
      <c r="A2652">
        <v>2651</v>
      </c>
      <c r="B2652" s="4">
        <v>1</v>
      </c>
      <c r="E2652" s="5">
        <v>4</v>
      </c>
    </row>
    <row r="2653" spans="1:5" x14ac:dyDescent="0.25">
      <c r="A2653">
        <v>2652</v>
      </c>
      <c r="B2653" s="4">
        <v>1</v>
      </c>
      <c r="D2653" s="3">
        <v>3</v>
      </c>
      <c r="E2653" s="5">
        <v>4</v>
      </c>
    </row>
    <row r="2654" spans="1:5" x14ac:dyDescent="0.25">
      <c r="A2654">
        <v>2653</v>
      </c>
      <c r="B2654" s="4">
        <v>1</v>
      </c>
      <c r="D2654" s="3">
        <v>3</v>
      </c>
      <c r="E2654" s="5">
        <v>4</v>
      </c>
    </row>
    <row r="2655" spans="1:5" x14ac:dyDescent="0.25">
      <c r="A2655">
        <v>2654</v>
      </c>
      <c r="B2655" s="4">
        <v>1</v>
      </c>
      <c r="D2655" s="3">
        <v>3</v>
      </c>
      <c r="E2655" s="5">
        <v>4</v>
      </c>
    </row>
    <row r="2656" spans="1:5" x14ac:dyDescent="0.25">
      <c r="A2656">
        <v>2655</v>
      </c>
      <c r="B2656" s="4">
        <v>1</v>
      </c>
      <c r="D2656" s="3">
        <v>3</v>
      </c>
      <c r="E2656" s="5">
        <v>4</v>
      </c>
    </row>
    <row r="2657" spans="1:5" x14ac:dyDescent="0.25">
      <c r="A2657">
        <v>2656</v>
      </c>
      <c r="B2657" s="4">
        <v>1</v>
      </c>
      <c r="D2657" s="3">
        <v>3</v>
      </c>
    </row>
    <row r="2658" spans="1:5" x14ac:dyDescent="0.25">
      <c r="A2658">
        <v>2657</v>
      </c>
      <c r="B2658" s="4">
        <v>1</v>
      </c>
      <c r="C2658" s="2">
        <v>2</v>
      </c>
      <c r="D2658" s="3">
        <v>3</v>
      </c>
    </row>
    <row r="2659" spans="1:5" x14ac:dyDescent="0.25">
      <c r="A2659">
        <v>2658</v>
      </c>
      <c r="B2659" s="4">
        <v>1</v>
      </c>
      <c r="C2659" s="2">
        <v>2</v>
      </c>
      <c r="D2659" s="3">
        <v>3</v>
      </c>
    </row>
    <row r="2660" spans="1:5" x14ac:dyDescent="0.25">
      <c r="A2660">
        <v>2659</v>
      </c>
      <c r="B2660" s="4">
        <v>1</v>
      </c>
      <c r="C2660" s="2">
        <v>2</v>
      </c>
      <c r="D2660" s="3">
        <v>3</v>
      </c>
    </row>
    <row r="2661" spans="1:5" x14ac:dyDescent="0.25">
      <c r="A2661">
        <v>2660</v>
      </c>
      <c r="C2661" s="2">
        <v>2</v>
      </c>
      <c r="D2661" s="3">
        <v>3</v>
      </c>
    </row>
    <row r="2662" spans="1:5" x14ac:dyDescent="0.25">
      <c r="A2662">
        <v>2661</v>
      </c>
      <c r="C2662" s="2">
        <v>2</v>
      </c>
      <c r="D2662" s="3">
        <v>3</v>
      </c>
    </row>
    <row r="2663" spans="1:5" x14ac:dyDescent="0.25">
      <c r="A2663">
        <v>2662</v>
      </c>
      <c r="C2663" s="2">
        <v>2</v>
      </c>
      <c r="D2663" s="3">
        <v>3</v>
      </c>
    </row>
    <row r="2664" spans="1:5" x14ac:dyDescent="0.25">
      <c r="A2664">
        <v>2663</v>
      </c>
      <c r="C2664" s="2">
        <v>2</v>
      </c>
      <c r="D2664" s="3">
        <v>3</v>
      </c>
    </row>
    <row r="2665" spans="1:5" x14ac:dyDescent="0.25">
      <c r="A2665">
        <v>2664</v>
      </c>
      <c r="C2665" s="2">
        <v>2</v>
      </c>
      <c r="D2665" s="3">
        <v>3</v>
      </c>
    </row>
    <row r="2666" spans="1:5" x14ac:dyDescent="0.25">
      <c r="A2666">
        <v>2665</v>
      </c>
      <c r="C2666" s="2">
        <v>2</v>
      </c>
      <c r="D2666" s="3">
        <v>3</v>
      </c>
    </row>
    <row r="2667" spans="1:5" x14ac:dyDescent="0.25">
      <c r="A2667">
        <v>2666</v>
      </c>
      <c r="C2667" s="2">
        <v>2</v>
      </c>
      <c r="D2667" s="3">
        <v>3</v>
      </c>
    </row>
    <row r="2668" spans="1:5" x14ac:dyDescent="0.25">
      <c r="A2668">
        <v>2667</v>
      </c>
      <c r="C2668" s="2">
        <v>2</v>
      </c>
      <c r="D2668" s="3">
        <v>3</v>
      </c>
    </row>
    <row r="2669" spans="1:5" x14ac:dyDescent="0.25">
      <c r="A2669">
        <v>2668</v>
      </c>
      <c r="C2669" s="2">
        <v>2</v>
      </c>
      <c r="D2669" s="3">
        <v>3</v>
      </c>
    </row>
    <row r="2670" spans="1:5" x14ac:dyDescent="0.25">
      <c r="A2670">
        <v>2669</v>
      </c>
      <c r="C2670" s="2">
        <v>2</v>
      </c>
      <c r="D2670" s="3">
        <v>3</v>
      </c>
    </row>
    <row r="2671" spans="1:5" x14ac:dyDescent="0.25">
      <c r="A2671">
        <v>2670</v>
      </c>
      <c r="C2671" s="2">
        <v>2</v>
      </c>
      <c r="D2671" s="3">
        <v>3</v>
      </c>
      <c r="E2671" s="5">
        <v>4</v>
      </c>
    </row>
    <row r="2672" spans="1:5" x14ac:dyDescent="0.25">
      <c r="A2672">
        <v>2671</v>
      </c>
      <c r="B2672" s="4">
        <v>1</v>
      </c>
      <c r="C2672" s="2">
        <v>2</v>
      </c>
      <c r="D2672" s="3">
        <v>3</v>
      </c>
      <c r="E2672" s="5">
        <v>4</v>
      </c>
    </row>
    <row r="2673" spans="1:5" x14ac:dyDescent="0.25">
      <c r="A2673">
        <v>2672</v>
      </c>
      <c r="B2673" s="4">
        <v>1</v>
      </c>
      <c r="C2673" s="2">
        <v>2</v>
      </c>
      <c r="E2673" s="5">
        <v>4</v>
      </c>
    </row>
    <row r="2674" spans="1:5" x14ac:dyDescent="0.25">
      <c r="A2674">
        <v>2673</v>
      </c>
      <c r="B2674" s="4">
        <v>1</v>
      </c>
      <c r="C2674" s="2">
        <v>2</v>
      </c>
      <c r="E2674" s="5">
        <v>4</v>
      </c>
    </row>
    <row r="2675" spans="1:5" x14ac:dyDescent="0.25">
      <c r="A2675">
        <v>2674</v>
      </c>
      <c r="B2675" s="4">
        <v>1</v>
      </c>
      <c r="C2675" s="2">
        <v>2</v>
      </c>
      <c r="E2675" s="5">
        <v>4</v>
      </c>
    </row>
    <row r="2676" spans="1:5" x14ac:dyDescent="0.25">
      <c r="A2676">
        <v>2675</v>
      </c>
      <c r="B2676" s="4">
        <v>1</v>
      </c>
      <c r="E2676" s="5">
        <v>4</v>
      </c>
    </row>
    <row r="2677" spans="1:5" x14ac:dyDescent="0.25">
      <c r="A2677">
        <v>2676</v>
      </c>
      <c r="B2677" s="4">
        <v>1</v>
      </c>
      <c r="E2677" s="5">
        <v>4</v>
      </c>
    </row>
    <row r="2678" spans="1:5" x14ac:dyDescent="0.25">
      <c r="A2678">
        <v>2677</v>
      </c>
      <c r="B2678" s="4">
        <v>1</v>
      </c>
      <c r="E2678" s="5">
        <v>4</v>
      </c>
    </row>
    <row r="2679" spans="1:5" x14ac:dyDescent="0.25">
      <c r="A2679">
        <v>2678</v>
      </c>
      <c r="B2679" s="4">
        <v>1</v>
      </c>
      <c r="E2679" s="5">
        <v>4</v>
      </c>
    </row>
    <row r="2680" spans="1:5" x14ac:dyDescent="0.25">
      <c r="A2680">
        <v>2679</v>
      </c>
      <c r="B2680" s="4">
        <v>1</v>
      </c>
      <c r="E2680" s="5">
        <v>4</v>
      </c>
    </row>
    <row r="2681" spans="1:5" x14ac:dyDescent="0.25">
      <c r="A2681">
        <v>2680</v>
      </c>
      <c r="B2681" s="4">
        <v>1</v>
      </c>
      <c r="E2681" s="5">
        <v>4</v>
      </c>
    </row>
    <row r="2682" spans="1:5" x14ac:dyDescent="0.25">
      <c r="A2682">
        <v>2681</v>
      </c>
      <c r="B2682" s="4">
        <v>1</v>
      </c>
      <c r="E2682" s="5">
        <v>4</v>
      </c>
    </row>
    <row r="2683" spans="1:5" x14ac:dyDescent="0.25">
      <c r="A2683">
        <v>2682</v>
      </c>
      <c r="B2683" s="4">
        <v>1</v>
      </c>
      <c r="E2683" s="5">
        <v>4</v>
      </c>
    </row>
    <row r="2684" spans="1:5" x14ac:dyDescent="0.25">
      <c r="A2684">
        <v>2683</v>
      </c>
      <c r="B2684" s="4">
        <v>1</v>
      </c>
      <c r="E2684" s="5">
        <v>4</v>
      </c>
    </row>
    <row r="2685" spans="1:5" x14ac:dyDescent="0.25">
      <c r="A2685">
        <v>2684</v>
      </c>
      <c r="B2685" s="4">
        <v>1</v>
      </c>
      <c r="E2685" s="5">
        <v>4</v>
      </c>
    </row>
    <row r="2686" spans="1:5" x14ac:dyDescent="0.25">
      <c r="A2686">
        <v>2685</v>
      </c>
      <c r="B2686" s="4">
        <v>1</v>
      </c>
      <c r="E2686" s="5">
        <v>4</v>
      </c>
    </row>
    <row r="2687" spans="1:5" x14ac:dyDescent="0.25">
      <c r="A2687">
        <v>2686</v>
      </c>
      <c r="B2687" s="4">
        <v>1</v>
      </c>
      <c r="C2687" s="2">
        <v>2</v>
      </c>
      <c r="E2687" s="5">
        <v>4</v>
      </c>
    </row>
    <row r="2688" spans="1:5" x14ac:dyDescent="0.25">
      <c r="A2688">
        <v>2687</v>
      </c>
      <c r="B2688" s="4">
        <v>1</v>
      </c>
      <c r="C2688" s="2">
        <v>2</v>
      </c>
      <c r="D2688" s="3">
        <v>3</v>
      </c>
      <c r="E2688" s="5">
        <v>4</v>
      </c>
    </row>
    <row r="2689" spans="1:5" x14ac:dyDescent="0.25">
      <c r="A2689">
        <v>2688</v>
      </c>
      <c r="B2689" s="4">
        <v>1</v>
      </c>
      <c r="C2689" s="2">
        <v>2</v>
      </c>
      <c r="D2689" s="3">
        <v>3</v>
      </c>
    </row>
    <row r="2690" spans="1:5" x14ac:dyDescent="0.25">
      <c r="A2690">
        <v>2689</v>
      </c>
      <c r="C2690" s="2">
        <v>2</v>
      </c>
      <c r="D2690" s="3">
        <v>3</v>
      </c>
    </row>
    <row r="2691" spans="1:5" x14ac:dyDescent="0.25">
      <c r="A2691">
        <v>2690</v>
      </c>
      <c r="C2691" s="2">
        <v>2</v>
      </c>
      <c r="D2691" s="3">
        <v>3</v>
      </c>
    </row>
    <row r="2692" spans="1:5" x14ac:dyDescent="0.25">
      <c r="A2692">
        <v>2691</v>
      </c>
      <c r="C2692" s="2">
        <v>2</v>
      </c>
      <c r="D2692" s="3">
        <v>3</v>
      </c>
    </row>
    <row r="2693" spans="1:5" x14ac:dyDescent="0.25">
      <c r="A2693">
        <v>2692</v>
      </c>
      <c r="C2693" s="2">
        <v>2</v>
      </c>
      <c r="D2693" s="3">
        <v>3</v>
      </c>
    </row>
    <row r="2694" spans="1:5" x14ac:dyDescent="0.25">
      <c r="A2694">
        <v>2693</v>
      </c>
      <c r="C2694" s="2">
        <v>2</v>
      </c>
      <c r="D2694" s="3">
        <v>3</v>
      </c>
    </row>
    <row r="2695" spans="1:5" x14ac:dyDescent="0.25">
      <c r="A2695">
        <v>2694</v>
      </c>
      <c r="C2695" s="2">
        <v>2</v>
      </c>
      <c r="D2695" s="3">
        <v>3</v>
      </c>
    </row>
    <row r="2696" spans="1:5" x14ac:dyDescent="0.25">
      <c r="A2696">
        <v>2695</v>
      </c>
      <c r="C2696" s="2">
        <v>2</v>
      </c>
      <c r="D2696" s="3">
        <v>3</v>
      </c>
    </row>
    <row r="2697" spans="1:5" x14ac:dyDescent="0.25">
      <c r="A2697">
        <v>2696</v>
      </c>
      <c r="C2697" s="2">
        <v>2</v>
      </c>
      <c r="D2697" s="3">
        <v>3</v>
      </c>
    </row>
    <row r="2698" spans="1:5" x14ac:dyDescent="0.25">
      <c r="A2698">
        <v>2697</v>
      </c>
      <c r="C2698" s="2">
        <v>2</v>
      </c>
      <c r="D2698" s="3">
        <v>3</v>
      </c>
    </row>
    <row r="2699" spans="1:5" x14ac:dyDescent="0.25">
      <c r="A2699">
        <v>2698</v>
      </c>
      <c r="C2699" s="2">
        <v>2</v>
      </c>
      <c r="D2699" s="3">
        <v>3</v>
      </c>
    </row>
    <row r="2700" spans="1:5" x14ac:dyDescent="0.25">
      <c r="A2700">
        <v>2699</v>
      </c>
      <c r="C2700" s="2">
        <v>2</v>
      </c>
      <c r="D2700" s="3">
        <v>3</v>
      </c>
    </row>
    <row r="2701" spans="1:5" x14ac:dyDescent="0.25">
      <c r="A2701">
        <v>2700</v>
      </c>
      <c r="B2701" s="4">
        <v>1</v>
      </c>
      <c r="C2701" s="2">
        <v>2</v>
      </c>
      <c r="D2701" s="3">
        <v>3</v>
      </c>
    </row>
    <row r="2702" spans="1:5" x14ac:dyDescent="0.25">
      <c r="A2702">
        <v>2701</v>
      </c>
      <c r="B2702" s="4">
        <v>1</v>
      </c>
      <c r="C2702" s="2">
        <v>2</v>
      </c>
      <c r="D2702" s="3">
        <v>3</v>
      </c>
    </row>
    <row r="2703" spans="1:5" x14ac:dyDescent="0.25">
      <c r="A2703">
        <v>2702</v>
      </c>
      <c r="B2703" s="4">
        <v>1</v>
      </c>
      <c r="C2703" s="2">
        <v>2</v>
      </c>
      <c r="D2703" s="3">
        <v>3</v>
      </c>
    </row>
    <row r="2704" spans="1:5" x14ac:dyDescent="0.25">
      <c r="A2704">
        <v>2703</v>
      </c>
      <c r="B2704" s="4">
        <v>1</v>
      </c>
      <c r="C2704" s="2">
        <v>2</v>
      </c>
      <c r="D2704" s="3">
        <v>3</v>
      </c>
      <c r="E2704" s="5">
        <v>4</v>
      </c>
    </row>
    <row r="2705" spans="1:5" x14ac:dyDescent="0.25">
      <c r="A2705">
        <v>2704</v>
      </c>
      <c r="B2705" s="4">
        <v>1</v>
      </c>
      <c r="D2705" s="3">
        <v>3</v>
      </c>
      <c r="E2705" s="5">
        <v>4</v>
      </c>
    </row>
    <row r="2706" spans="1:5" x14ac:dyDescent="0.25">
      <c r="A2706">
        <v>2705</v>
      </c>
      <c r="B2706" s="4">
        <v>1</v>
      </c>
      <c r="E2706" s="5">
        <v>4</v>
      </c>
    </row>
    <row r="2707" spans="1:5" x14ac:dyDescent="0.25">
      <c r="A2707">
        <v>2706</v>
      </c>
      <c r="B2707" s="4">
        <v>1</v>
      </c>
      <c r="E2707" s="5">
        <v>4</v>
      </c>
    </row>
    <row r="2708" spans="1:5" x14ac:dyDescent="0.25">
      <c r="A2708">
        <v>2707</v>
      </c>
      <c r="B2708" s="4">
        <v>1</v>
      </c>
      <c r="E2708" s="5">
        <v>4</v>
      </c>
    </row>
    <row r="2709" spans="1:5" x14ac:dyDescent="0.25">
      <c r="A2709">
        <v>2708</v>
      </c>
      <c r="B2709" s="4">
        <v>1</v>
      </c>
      <c r="E2709" s="5">
        <v>4</v>
      </c>
    </row>
    <row r="2710" spans="1:5" x14ac:dyDescent="0.25">
      <c r="A2710">
        <v>2709</v>
      </c>
      <c r="B2710" s="4">
        <v>1</v>
      </c>
      <c r="E2710" s="5">
        <v>4</v>
      </c>
    </row>
    <row r="2711" spans="1:5" x14ac:dyDescent="0.25">
      <c r="A2711">
        <v>2710</v>
      </c>
      <c r="B2711" s="4">
        <v>1</v>
      </c>
      <c r="E2711" s="5">
        <v>4</v>
      </c>
    </row>
    <row r="2712" spans="1:5" x14ac:dyDescent="0.25">
      <c r="A2712">
        <v>2711</v>
      </c>
      <c r="B2712" s="4">
        <v>1</v>
      </c>
      <c r="E2712" s="5">
        <v>4</v>
      </c>
    </row>
    <row r="2713" spans="1:5" x14ac:dyDescent="0.25">
      <c r="A2713">
        <v>2712</v>
      </c>
      <c r="B2713" s="4">
        <v>1</v>
      </c>
      <c r="E2713" s="5">
        <v>4</v>
      </c>
    </row>
    <row r="2714" spans="1:5" x14ac:dyDescent="0.25">
      <c r="A2714">
        <v>2713</v>
      </c>
      <c r="B2714" s="4">
        <v>1</v>
      </c>
      <c r="E2714" s="5">
        <v>4</v>
      </c>
    </row>
    <row r="2715" spans="1:5" x14ac:dyDescent="0.25">
      <c r="A2715">
        <v>2714</v>
      </c>
      <c r="B2715" s="4">
        <v>1</v>
      </c>
      <c r="E2715" s="5">
        <v>4</v>
      </c>
    </row>
    <row r="2716" spans="1:5" x14ac:dyDescent="0.25">
      <c r="A2716">
        <v>2715</v>
      </c>
      <c r="B2716" s="4">
        <v>1</v>
      </c>
      <c r="E2716" s="5">
        <v>4</v>
      </c>
    </row>
    <row r="2717" spans="1:5" x14ac:dyDescent="0.25">
      <c r="A2717">
        <v>2716</v>
      </c>
      <c r="B2717" s="4">
        <v>1</v>
      </c>
      <c r="E2717" s="5">
        <v>4</v>
      </c>
    </row>
    <row r="2718" spans="1:5" x14ac:dyDescent="0.25">
      <c r="A2718">
        <v>2717</v>
      </c>
      <c r="B2718" s="4">
        <v>1</v>
      </c>
      <c r="C2718" s="2">
        <v>2</v>
      </c>
      <c r="E2718" s="5">
        <v>4</v>
      </c>
    </row>
    <row r="2719" spans="1:5" x14ac:dyDescent="0.25">
      <c r="A2719">
        <v>2718</v>
      </c>
      <c r="B2719" s="4">
        <v>1</v>
      </c>
      <c r="C2719" s="2">
        <v>2</v>
      </c>
      <c r="E2719" s="5">
        <v>4</v>
      </c>
    </row>
    <row r="2720" spans="1:5" x14ac:dyDescent="0.25">
      <c r="A2720">
        <v>2719</v>
      </c>
      <c r="C2720" s="2">
        <v>2</v>
      </c>
      <c r="E2720" s="5">
        <v>4</v>
      </c>
    </row>
    <row r="2721" spans="1:5" x14ac:dyDescent="0.25">
      <c r="A2721">
        <v>2720</v>
      </c>
      <c r="C2721" s="2">
        <v>2</v>
      </c>
      <c r="E2721" s="5">
        <v>4</v>
      </c>
    </row>
    <row r="2722" spans="1:5" x14ac:dyDescent="0.25">
      <c r="A2722">
        <v>2721</v>
      </c>
      <c r="C2722" s="2">
        <v>2</v>
      </c>
      <c r="D2722" s="3">
        <v>3</v>
      </c>
      <c r="E2722" s="5">
        <v>4</v>
      </c>
    </row>
    <row r="2723" spans="1:5" x14ac:dyDescent="0.25">
      <c r="A2723">
        <v>2722</v>
      </c>
      <c r="C2723" s="2">
        <v>2</v>
      </c>
      <c r="D2723" s="3">
        <v>3</v>
      </c>
      <c r="E2723" s="5">
        <v>4</v>
      </c>
    </row>
    <row r="2724" spans="1:5" x14ac:dyDescent="0.25">
      <c r="A2724">
        <v>2723</v>
      </c>
      <c r="C2724" s="2">
        <v>2</v>
      </c>
      <c r="D2724" s="3">
        <v>3</v>
      </c>
    </row>
    <row r="2725" spans="1:5" x14ac:dyDescent="0.25">
      <c r="A2725">
        <v>2724</v>
      </c>
      <c r="C2725" s="2">
        <v>2</v>
      </c>
      <c r="D2725" s="3">
        <v>3</v>
      </c>
    </row>
    <row r="2726" spans="1:5" x14ac:dyDescent="0.25">
      <c r="A2726">
        <v>2725</v>
      </c>
      <c r="C2726" s="2">
        <v>2</v>
      </c>
      <c r="D2726" s="3">
        <v>3</v>
      </c>
    </row>
    <row r="2727" spans="1:5" x14ac:dyDescent="0.25">
      <c r="A2727">
        <v>2726</v>
      </c>
      <c r="C2727" s="2">
        <v>2</v>
      </c>
      <c r="D2727" s="3">
        <v>3</v>
      </c>
    </row>
    <row r="2728" spans="1:5" x14ac:dyDescent="0.25">
      <c r="A2728">
        <v>2727</v>
      </c>
      <c r="C2728" s="2">
        <v>2</v>
      </c>
      <c r="D2728" s="3">
        <v>3</v>
      </c>
    </row>
    <row r="2729" spans="1:5" x14ac:dyDescent="0.25">
      <c r="A2729">
        <v>2728</v>
      </c>
      <c r="C2729" s="2">
        <v>2</v>
      </c>
      <c r="D2729" s="3">
        <v>3</v>
      </c>
    </row>
    <row r="2730" spans="1:5" x14ac:dyDescent="0.25">
      <c r="A2730">
        <v>2729</v>
      </c>
      <c r="C2730" s="2">
        <v>2</v>
      </c>
      <c r="D2730" s="3">
        <v>3</v>
      </c>
    </row>
    <row r="2731" spans="1:5" x14ac:dyDescent="0.25">
      <c r="A2731">
        <v>2730</v>
      </c>
      <c r="C2731" s="2">
        <v>2</v>
      </c>
      <c r="D2731" s="3">
        <v>3</v>
      </c>
    </row>
    <row r="2732" spans="1:5" x14ac:dyDescent="0.25">
      <c r="A2732">
        <v>2731</v>
      </c>
      <c r="C2732" s="2">
        <v>2</v>
      </c>
      <c r="D2732" s="3">
        <v>3</v>
      </c>
    </row>
    <row r="2733" spans="1:5" x14ac:dyDescent="0.25">
      <c r="A2733">
        <v>2732</v>
      </c>
      <c r="C2733" s="2">
        <v>2</v>
      </c>
      <c r="D2733" s="3">
        <v>3</v>
      </c>
    </row>
    <row r="2734" spans="1:5" x14ac:dyDescent="0.25">
      <c r="A2734">
        <v>2733</v>
      </c>
      <c r="C2734" s="2">
        <v>2</v>
      </c>
      <c r="D2734" s="3">
        <v>3</v>
      </c>
    </row>
    <row r="2735" spans="1:5" x14ac:dyDescent="0.25">
      <c r="A2735">
        <v>2734</v>
      </c>
      <c r="B2735" s="4">
        <v>1</v>
      </c>
      <c r="C2735" s="2">
        <v>2</v>
      </c>
      <c r="D2735" s="3">
        <v>3</v>
      </c>
    </row>
    <row r="2736" spans="1:5" x14ac:dyDescent="0.25">
      <c r="A2736">
        <v>2735</v>
      </c>
      <c r="B2736" s="4">
        <v>1</v>
      </c>
      <c r="D2736" s="3">
        <v>3</v>
      </c>
    </row>
    <row r="2737" spans="1:5" x14ac:dyDescent="0.25">
      <c r="A2737">
        <v>2736</v>
      </c>
      <c r="B2737" s="4">
        <v>1</v>
      </c>
      <c r="D2737" s="3">
        <v>3</v>
      </c>
      <c r="E2737" s="5">
        <v>4</v>
      </c>
    </row>
    <row r="2738" spans="1:5" x14ac:dyDescent="0.25">
      <c r="A2738">
        <v>2737</v>
      </c>
      <c r="B2738" s="4">
        <v>1</v>
      </c>
      <c r="E2738" s="5">
        <v>4</v>
      </c>
    </row>
    <row r="2739" spans="1:5" x14ac:dyDescent="0.25">
      <c r="A2739">
        <v>2738</v>
      </c>
      <c r="B2739" s="4">
        <v>1</v>
      </c>
      <c r="E2739" s="5">
        <v>4</v>
      </c>
    </row>
    <row r="2740" spans="1:5" x14ac:dyDescent="0.25">
      <c r="A2740">
        <v>2739</v>
      </c>
      <c r="B2740" s="4">
        <v>1</v>
      </c>
      <c r="E2740" s="5">
        <v>4</v>
      </c>
    </row>
    <row r="2741" spans="1:5" x14ac:dyDescent="0.25">
      <c r="A2741">
        <v>2740</v>
      </c>
      <c r="B2741" s="4">
        <v>1</v>
      </c>
      <c r="E2741" s="5">
        <v>4</v>
      </c>
    </row>
    <row r="2742" spans="1:5" x14ac:dyDescent="0.25">
      <c r="A2742">
        <v>2741</v>
      </c>
      <c r="B2742" s="4">
        <v>1</v>
      </c>
      <c r="E2742" s="5">
        <v>4</v>
      </c>
    </row>
    <row r="2743" spans="1:5" x14ac:dyDescent="0.25">
      <c r="A2743">
        <v>2742</v>
      </c>
      <c r="B2743" s="4">
        <v>1</v>
      </c>
      <c r="E2743" s="5">
        <v>4</v>
      </c>
    </row>
    <row r="2744" spans="1:5" x14ac:dyDescent="0.25">
      <c r="A2744">
        <v>2743</v>
      </c>
      <c r="B2744" s="4">
        <v>1</v>
      </c>
      <c r="E2744" s="5">
        <v>4</v>
      </c>
    </row>
    <row r="2745" spans="1:5" x14ac:dyDescent="0.25">
      <c r="A2745">
        <v>2744</v>
      </c>
      <c r="B2745" s="4">
        <v>1</v>
      </c>
      <c r="E2745" s="5">
        <v>4</v>
      </c>
    </row>
    <row r="2746" spans="1:5" x14ac:dyDescent="0.25">
      <c r="A2746">
        <v>2745</v>
      </c>
      <c r="B2746" s="4">
        <v>1</v>
      </c>
      <c r="E2746" s="5">
        <v>4</v>
      </c>
    </row>
    <row r="2747" spans="1:5" x14ac:dyDescent="0.25">
      <c r="A2747">
        <v>2746</v>
      </c>
      <c r="B2747" s="4">
        <v>1</v>
      </c>
      <c r="E2747" s="5">
        <v>4</v>
      </c>
    </row>
    <row r="2748" spans="1:5" x14ac:dyDescent="0.25">
      <c r="A2748">
        <v>2747</v>
      </c>
      <c r="B2748" s="4">
        <v>1</v>
      </c>
      <c r="E2748" s="5">
        <v>4</v>
      </c>
    </row>
    <row r="2749" spans="1:5" x14ac:dyDescent="0.25">
      <c r="A2749">
        <v>2748</v>
      </c>
      <c r="B2749" s="4">
        <v>1</v>
      </c>
      <c r="C2749" s="2">
        <v>2</v>
      </c>
      <c r="E2749" s="5">
        <v>4</v>
      </c>
    </row>
    <row r="2750" spans="1:5" x14ac:dyDescent="0.25">
      <c r="A2750">
        <v>2749</v>
      </c>
      <c r="B2750" s="4">
        <v>1</v>
      </c>
      <c r="C2750" s="2">
        <v>2</v>
      </c>
      <c r="E2750" s="5">
        <v>4</v>
      </c>
    </row>
    <row r="2751" spans="1:5" x14ac:dyDescent="0.25">
      <c r="A2751">
        <v>2750</v>
      </c>
      <c r="B2751" s="4">
        <v>1</v>
      </c>
      <c r="C2751" s="2">
        <v>2</v>
      </c>
      <c r="E2751" s="5">
        <v>4</v>
      </c>
    </row>
    <row r="2752" spans="1:5" x14ac:dyDescent="0.25">
      <c r="A2752">
        <v>2751</v>
      </c>
      <c r="C2752" s="2">
        <v>2</v>
      </c>
      <c r="E2752" s="5">
        <v>4</v>
      </c>
    </row>
    <row r="2753" spans="1:5" x14ac:dyDescent="0.25">
      <c r="A2753">
        <v>2752</v>
      </c>
      <c r="C2753" s="2">
        <v>2</v>
      </c>
      <c r="E2753" s="5">
        <v>4</v>
      </c>
    </row>
    <row r="2754" spans="1:5" x14ac:dyDescent="0.25">
      <c r="A2754">
        <v>2753</v>
      </c>
      <c r="C2754" s="2">
        <v>2</v>
      </c>
      <c r="E2754" s="5">
        <v>4</v>
      </c>
    </row>
    <row r="2755" spans="1:5" x14ac:dyDescent="0.25">
      <c r="A2755">
        <v>2754</v>
      </c>
      <c r="C2755" s="2">
        <v>2</v>
      </c>
      <c r="D2755" s="3">
        <v>3</v>
      </c>
    </row>
    <row r="2756" spans="1:5" x14ac:dyDescent="0.25">
      <c r="A2756">
        <v>2755</v>
      </c>
      <c r="C2756" s="2">
        <v>2</v>
      </c>
      <c r="D2756" s="3">
        <v>3</v>
      </c>
    </row>
    <row r="2757" spans="1:5" x14ac:dyDescent="0.25">
      <c r="A2757">
        <v>2756</v>
      </c>
      <c r="C2757" s="2">
        <v>2</v>
      </c>
      <c r="D2757" s="3">
        <v>3</v>
      </c>
    </row>
    <row r="2758" spans="1:5" x14ac:dyDescent="0.25">
      <c r="A2758">
        <v>2757</v>
      </c>
      <c r="C2758" s="2">
        <v>2</v>
      </c>
      <c r="D2758" s="3">
        <v>3</v>
      </c>
    </row>
    <row r="2759" spans="1:5" x14ac:dyDescent="0.25">
      <c r="A2759">
        <v>2758</v>
      </c>
      <c r="C2759" s="2">
        <v>2</v>
      </c>
      <c r="D2759" s="3">
        <v>3</v>
      </c>
    </row>
    <row r="2760" spans="1:5" x14ac:dyDescent="0.25">
      <c r="A2760">
        <v>2759</v>
      </c>
      <c r="C2760" s="2">
        <v>2</v>
      </c>
      <c r="D2760" s="3">
        <v>3</v>
      </c>
    </row>
    <row r="2761" spans="1:5" x14ac:dyDescent="0.25">
      <c r="A2761">
        <v>2760</v>
      </c>
      <c r="C2761" s="2">
        <v>2</v>
      </c>
      <c r="D2761" s="3">
        <v>3</v>
      </c>
    </row>
    <row r="2762" spans="1:5" x14ac:dyDescent="0.25">
      <c r="A2762">
        <v>2761</v>
      </c>
      <c r="C2762" s="2">
        <v>2</v>
      </c>
      <c r="D2762" s="3">
        <v>3</v>
      </c>
    </row>
    <row r="2763" spans="1:5" x14ac:dyDescent="0.25">
      <c r="A2763">
        <v>2762</v>
      </c>
      <c r="C2763" s="2">
        <v>2</v>
      </c>
      <c r="D2763" s="3">
        <v>3</v>
      </c>
    </row>
    <row r="2764" spans="1:5" x14ac:dyDescent="0.25">
      <c r="A2764">
        <v>2763</v>
      </c>
      <c r="C2764" s="2">
        <v>2</v>
      </c>
      <c r="D2764" s="3">
        <v>3</v>
      </c>
    </row>
    <row r="2765" spans="1:5" x14ac:dyDescent="0.25">
      <c r="A2765">
        <v>2764</v>
      </c>
      <c r="B2765" s="4">
        <v>1</v>
      </c>
      <c r="C2765" s="2">
        <v>2</v>
      </c>
      <c r="D2765" s="3">
        <v>3</v>
      </c>
    </row>
    <row r="2766" spans="1:5" x14ac:dyDescent="0.25">
      <c r="A2766">
        <v>2765</v>
      </c>
      <c r="B2766" s="4">
        <v>1</v>
      </c>
      <c r="C2766" s="2">
        <v>2</v>
      </c>
      <c r="D2766" s="3">
        <v>3</v>
      </c>
    </row>
    <row r="2767" spans="1:5" x14ac:dyDescent="0.25">
      <c r="A2767">
        <v>2766</v>
      </c>
      <c r="B2767" s="4">
        <v>1</v>
      </c>
      <c r="D2767" s="3">
        <v>3</v>
      </c>
    </row>
    <row r="2768" spans="1:5" x14ac:dyDescent="0.25">
      <c r="A2768">
        <v>2767</v>
      </c>
      <c r="B2768" s="4">
        <v>1</v>
      </c>
      <c r="D2768" s="3">
        <v>3</v>
      </c>
    </row>
    <row r="2769" spans="1:5" x14ac:dyDescent="0.25">
      <c r="A2769">
        <v>2768</v>
      </c>
      <c r="B2769" s="4">
        <v>1</v>
      </c>
      <c r="D2769" s="3">
        <v>3</v>
      </c>
      <c r="E2769" s="5">
        <v>4</v>
      </c>
    </row>
    <row r="2770" spans="1:5" x14ac:dyDescent="0.25">
      <c r="A2770">
        <v>2769</v>
      </c>
      <c r="B2770" s="4">
        <v>1</v>
      </c>
      <c r="D2770" s="3">
        <v>3</v>
      </c>
      <c r="E2770" s="5">
        <v>4</v>
      </c>
    </row>
    <row r="2771" spans="1:5" x14ac:dyDescent="0.25">
      <c r="A2771">
        <v>2770</v>
      </c>
      <c r="B2771" s="4">
        <v>1</v>
      </c>
      <c r="D2771" s="3">
        <v>3</v>
      </c>
      <c r="E2771" s="5">
        <v>4</v>
      </c>
    </row>
    <row r="2772" spans="1:5" x14ac:dyDescent="0.25">
      <c r="A2772">
        <v>2771</v>
      </c>
      <c r="B2772" s="4">
        <v>1</v>
      </c>
      <c r="E2772" s="5">
        <v>4</v>
      </c>
    </row>
    <row r="2773" spans="1:5" x14ac:dyDescent="0.25">
      <c r="A2773">
        <v>2772</v>
      </c>
      <c r="B2773" s="4">
        <v>1</v>
      </c>
      <c r="E2773" s="5">
        <v>4</v>
      </c>
    </row>
    <row r="2774" spans="1:5" x14ac:dyDescent="0.25">
      <c r="A2774">
        <v>2773</v>
      </c>
      <c r="B2774" s="4">
        <v>1</v>
      </c>
      <c r="E2774" s="5">
        <v>4</v>
      </c>
    </row>
    <row r="2775" spans="1:5" x14ac:dyDescent="0.25">
      <c r="A2775">
        <v>2774</v>
      </c>
      <c r="B2775" s="4">
        <v>1</v>
      </c>
      <c r="E2775" s="5">
        <v>4</v>
      </c>
    </row>
    <row r="2776" spans="1:5" x14ac:dyDescent="0.25">
      <c r="A2776">
        <v>2775</v>
      </c>
      <c r="B2776" s="4">
        <v>1</v>
      </c>
      <c r="E2776" s="5">
        <v>4</v>
      </c>
    </row>
    <row r="2777" spans="1:5" x14ac:dyDescent="0.25">
      <c r="A2777">
        <v>2776</v>
      </c>
      <c r="B2777" s="4">
        <v>1</v>
      </c>
      <c r="E2777" s="5">
        <v>4</v>
      </c>
    </row>
    <row r="2778" spans="1:5" x14ac:dyDescent="0.25">
      <c r="A2778">
        <v>2777</v>
      </c>
      <c r="B2778" s="4">
        <v>1</v>
      </c>
      <c r="E2778" s="5">
        <v>4</v>
      </c>
    </row>
    <row r="2779" spans="1:5" x14ac:dyDescent="0.25">
      <c r="A2779">
        <v>2778</v>
      </c>
      <c r="B2779" s="4">
        <v>1</v>
      </c>
      <c r="E2779" s="5">
        <v>4</v>
      </c>
    </row>
    <row r="2780" spans="1:5" x14ac:dyDescent="0.25">
      <c r="A2780">
        <v>2779</v>
      </c>
      <c r="B2780" s="4">
        <v>1</v>
      </c>
      <c r="E2780" s="5">
        <v>4</v>
      </c>
    </row>
    <row r="2781" spans="1:5" x14ac:dyDescent="0.25">
      <c r="A2781">
        <v>2780</v>
      </c>
      <c r="B2781" s="4">
        <v>1</v>
      </c>
      <c r="E2781" s="5">
        <v>4</v>
      </c>
    </row>
    <row r="2782" spans="1:5" x14ac:dyDescent="0.25">
      <c r="A2782">
        <v>2781</v>
      </c>
      <c r="B2782" s="4">
        <v>1</v>
      </c>
      <c r="C2782" s="2">
        <v>2</v>
      </c>
      <c r="E2782" s="5">
        <v>4</v>
      </c>
    </row>
    <row r="2783" spans="1:5" x14ac:dyDescent="0.25">
      <c r="A2783">
        <v>2782</v>
      </c>
      <c r="B2783" s="4">
        <v>1</v>
      </c>
      <c r="C2783" s="2">
        <v>2</v>
      </c>
      <c r="E2783" s="5">
        <v>4</v>
      </c>
    </row>
    <row r="2784" spans="1:5" x14ac:dyDescent="0.25">
      <c r="A2784">
        <v>2783</v>
      </c>
      <c r="B2784" s="4">
        <v>1</v>
      </c>
      <c r="C2784" s="2">
        <v>2</v>
      </c>
      <c r="E2784" s="5">
        <v>4</v>
      </c>
    </row>
    <row r="2785" spans="1:6" x14ac:dyDescent="0.25">
      <c r="A2785">
        <v>2784</v>
      </c>
      <c r="C2785" s="2">
        <v>2</v>
      </c>
      <c r="E2785" s="5">
        <v>4</v>
      </c>
    </row>
    <row r="2786" spans="1:6" x14ac:dyDescent="0.25">
      <c r="A2786">
        <v>2785</v>
      </c>
      <c r="C2786" s="2">
        <v>2</v>
      </c>
      <c r="E2786" s="5">
        <v>4</v>
      </c>
    </row>
    <row r="2787" spans="1:6" x14ac:dyDescent="0.25">
      <c r="A2787">
        <v>2786</v>
      </c>
      <c r="C2787" s="2">
        <v>2</v>
      </c>
      <c r="D2787" s="3">
        <v>3</v>
      </c>
      <c r="E2787" s="5">
        <v>4</v>
      </c>
    </row>
    <row r="2788" spans="1:6" x14ac:dyDescent="0.25">
      <c r="A2788">
        <v>2787</v>
      </c>
      <c r="C2788" s="2">
        <v>2</v>
      </c>
      <c r="D2788" s="3">
        <v>3</v>
      </c>
      <c r="E2788" s="5">
        <v>4</v>
      </c>
    </row>
    <row r="2789" spans="1:6" x14ac:dyDescent="0.25">
      <c r="A2789">
        <v>2788</v>
      </c>
      <c r="C2789" s="2">
        <v>2</v>
      </c>
      <c r="D2789" s="3">
        <v>3</v>
      </c>
      <c r="E2789" s="5">
        <v>4</v>
      </c>
    </row>
    <row r="2790" spans="1:6" x14ac:dyDescent="0.25">
      <c r="A2790">
        <v>2789</v>
      </c>
      <c r="C2790" s="2">
        <v>2</v>
      </c>
      <c r="D2790" s="3">
        <v>3</v>
      </c>
    </row>
    <row r="2791" spans="1:6" x14ac:dyDescent="0.25">
      <c r="A2791">
        <v>2790</v>
      </c>
      <c r="C2791" s="2">
        <v>2</v>
      </c>
      <c r="D2791" s="3">
        <v>3</v>
      </c>
      <c r="F2791" t="s">
        <v>22</v>
      </c>
    </row>
    <row r="2792" spans="1:6" x14ac:dyDescent="0.25">
      <c r="A2792">
        <v>2803</v>
      </c>
    </row>
    <row r="2793" spans="1:6" x14ac:dyDescent="0.25">
      <c r="A2793">
        <v>2804</v>
      </c>
    </row>
    <row r="2794" spans="1:6" x14ac:dyDescent="0.25">
      <c r="A2794">
        <v>2805</v>
      </c>
      <c r="F2794" t="s">
        <v>22</v>
      </c>
    </row>
    <row r="2795" spans="1:6" x14ac:dyDescent="0.25">
      <c r="A2795">
        <v>2806</v>
      </c>
      <c r="B2795" s="4">
        <v>1</v>
      </c>
    </row>
    <row r="2796" spans="1:6" x14ac:dyDescent="0.25">
      <c r="A2796">
        <v>2807</v>
      </c>
      <c r="B2796" s="4">
        <v>1</v>
      </c>
    </row>
    <row r="2797" spans="1:6" x14ac:dyDescent="0.25">
      <c r="A2797">
        <v>2808</v>
      </c>
      <c r="B2797" s="4">
        <v>1</v>
      </c>
    </row>
    <row r="2798" spans="1:6" x14ac:dyDescent="0.25">
      <c r="A2798">
        <v>2809</v>
      </c>
      <c r="B2798" s="4">
        <v>1</v>
      </c>
    </row>
    <row r="2799" spans="1:6" x14ac:dyDescent="0.25">
      <c r="A2799">
        <v>2810</v>
      </c>
      <c r="B2799" s="4">
        <v>1</v>
      </c>
    </row>
    <row r="2800" spans="1:6" x14ac:dyDescent="0.25">
      <c r="A2800">
        <v>2811</v>
      </c>
      <c r="B2800" s="4">
        <v>1</v>
      </c>
    </row>
    <row r="2801" spans="1:4" x14ac:dyDescent="0.25">
      <c r="A2801">
        <v>2812</v>
      </c>
      <c r="B2801" s="4">
        <v>1</v>
      </c>
    </row>
    <row r="2802" spans="1:4" x14ac:dyDescent="0.25">
      <c r="A2802">
        <v>2813</v>
      </c>
      <c r="B2802" s="4">
        <v>1</v>
      </c>
    </row>
    <row r="2803" spans="1:4" x14ac:dyDescent="0.25">
      <c r="A2803">
        <v>2814</v>
      </c>
      <c r="B2803" s="4">
        <v>1</v>
      </c>
    </row>
    <row r="2804" spans="1:4" x14ac:dyDescent="0.25">
      <c r="A2804">
        <v>2815</v>
      </c>
      <c r="B2804" s="4">
        <v>1</v>
      </c>
    </row>
    <row r="2805" spans="1:4" x14ac:dyDescent="0.25">
      <c r="A2805">
        <v>2816</v>
      </c>
      <c r="B2805" s="4">
        <v>1</v>
      </c>
    </row>
    <row r="2806" spans="1:4" x14ac:dyDescent="0.25">
      <c r="A2806">
        <v>2817</v>
      </c>
      <c r="B2806" s="4">
        <v>1</v>
      </c>
    </row>
    <row r="2807" spans="1:4" x14ac:dyDescent="0.25">
      <c r="A2807">
        <v>2818</v>
      </c>
      <c r="B2807" s="4">
        <v>1</v>
      </c>
    </row>
    <row r="2808" spans="1:4" x14ac:dyDescent="0.25">
      <c r="A2808">
        <v>2819</v>
      </c>
      <c r="B2808" s="4">
        <v>1</v>
      </c>
      <c r="C2808" s="2">
        <v>2</v>
      </c>
    </row>
    <row r="2809" spans="1:4" x14ac:dyDescent="0.25">
      <c r="A2809">
        <v>2820</v>
      </c>
      <c r="B2809" s="4">
        <v>1</v>
      </c>
      <c r="C2809" s="2">
        <v>2</v>
      </c>
      <c r="D2809" s="3">
        <v>3</v>
      </c>
    </row>
    <row r="2810" spans="1:4" x14ac:dyDescent="0.25">
      <c r="A2810">
        <v>2821</v>
      </c>
      <c r="B2810" s="4">
        <v>1</v>
      </c>
      <c r="C2810" s="2">
        <v>2</v>
      </c>
      <c r="D2810" s="3">
        <v>3</v>
      </c>
    </row>
    <row r="2811" spans="1:4" x14ac:dyDescent="0.25">
      <c r="A2811">
        <v>2822</v>
      </c>
      <c r="B2811" s="4">
        <v>1</v>
      </c>
      <c r="C2811" s="2">
        <v>2</v>
      </c>
      <c r="D2811" s="3">
        <v>3</v>
      </c>
    </row>
    <row r="2812" spans="1:4" x14ac:dyDescent="0.25">
      <c r="A2812">
        <v>2823</v>
      </c>
      <c r="B2812" s="4">
        <v>1</v>
      </c>
      <c r="C2812" s="2">
        <v>2</v>
      </c>
      <c r="D2812" s="3">
        <v>3</v>
      </c>
    </row>
    <row r="2813" spans="1:4" x14ac:dyDescent="0.25">
      <c r="A2813">
        <v>2824</v>
      </c>
      <c r="B2813" s="4">
        <v>1</v>
      </c>
      <c r="C2813" s="2">
        <v>2</v>
      </c>
      <c r="D2813" s="3">
        <v>3</v>
      </c>
    </row>
    <row r="2814" spans="1:4" x14ac:dyDescent="0.25">
      <c r="A2814">
        <v>2825</v>
      </c>
      <c r="C2814" s="2">
        <v>2</v>
      </c>
      <c r="D2814" s="3">
        <v>3</v>
      </c>
    </row>
    <row r="2815" spans="1:4" x14ac:dyDescent="0.25">
      <c r="A2815">
        <v>2826</v>
      </c>
      <c r="C2815" s="2">
        <v>2</v>
      </c>
      <c r="D2815" s="3">
        <v>3</v>
      </c>
    </row>
    <row r="2816" spans="1:4" x14ac:dyDescent="0.25">
      <c r="A2816">
        <v>2827</v>
      </c>
      <c r="C2816" s="2">
        <v>2</v>
      </c>
      <c r="D2816" s="3">
        <v>3</v>
      </c>
    </row>
    <row r="2817" spans="1:8" x14ac:dyDescent="0.25">
      <c r="A2817">
        <v>2828</v>
      </c>
      <c r="C2817" s="2">
        <v>2</v>
      </c>
      <c r="D2817" s="3">
        <v>3</v>
      </c>
    </row>
    <row r="2818" spans="1:8" x14ac:dyDescent="0.25">
      <c r="A2818">
        <v>2829</v>
      </c>
      <c r="C2818" s="2">
        <v>2</v>
      </c>
      <c r="D2818" s="3">
        <v>3</v>
      </c>
    </row>
    <row r="2819" spans="1:8" x14ac:dyDescent="0.25">
      <c r="A2819">
        <v>2830</v>
      </c>
      <c r="C2819" s="2">
        <v>2</v>
      </c>
      <c r="D2819" s="3">
        <v>3</v>
      </c>
    </row>
    <row r="2820" spans="1:8" x14ac:dyDescent="0.25">
      <c r="A2820">
        <v>2831</v>
      </c>
      <c r="C2820" s="2">
        <v>2</v>
      </c>
      <c r="D2820" s="3">
        <v>3</v>
      </c>
    </row>
    <row r="2821" spans="1:8" x14ac:dyDescent="0.25">
      <c r="A2821">
        <v>2832</v>
      </c>
      <c r="C2821" s="2">
        <v>2</v>
      </c>
      <c r="D2821" s="3">
        <v>3</v>
      </c>
    </row>
    <row r="2822" spans="1:8" x14ac:dyDescent="0.25">
      <c r="A2822">
        <v>2833</v>
      </c>
      <c r="C2822" s="2">
        <v>2</v>
      </c>
      <c r="D2822" s="3">
        <v>3</v>
      </c>
    </row>
    <row r="2823" spans="1:8" x14ac:dyDescent="0.25">
      <c r="A2823">
        <v>2834</v>
      </c>
      <c r="C2823" s="2">
        <v>2</v>
      </c>
    </row>
    <row r="2824" spans="1:8" x14ac:dyDescent="0.25">
      <c r="A2824">
        <v>2835</v>
      </c>
      <c r="C2824" s="2">
        <v>2</v>
      </c>
      <c r="H2824" s="5" t="s">
        <v>233</v>
      </c>
    </row>
    <row r="2825" spans="1:8" x14ac:dyDescent="0.25">
      <c r="A2825">
        <v>2836</v>
      </c>
      <c r="B2825" s="4">
        <v>1</v>
      </c>
      <c r="C2825" s="2">
        <v>2</v>
      </c>
      <c r="H2825" s="5" t="s">
        <v>233</v>
      </c>
    </row>
    <row r="2826" spans="1:8" x14ac:dyDescent="0.25">
      <c r="A2826">
        <v>2837</v>
      </c>
      <c r="B2826" s="4">
        <v>1</v>
      </c>
      <c r="C2826" s="2">
        <v>2</v>
      </c>
      <c r="H2826" s="5" t="s">
        <v>233</v>
      </c>
    </row>
    <row r="2827" spans="1:8" x14ac:dyDescent="0.25">
      <c r="A2827">
        <v>2838</v>
      </c>
      <c r="B2827" s="4">
        <v>1</v>
      </c>
      <c r="H2827" s="5" t="s">
        <v>233</v>
      </c>
    </row>
    <row r="2828" spans="1:8" x14ac:dyDescent="0.25">
      <c r="A2828">
        <v>2839</v>
      </c>
      <c r="B2828" s="4">
        <v>1</v>
      </c>
      <c r="H2828" s="5" t="s">
        <v>233</v>
      </c>
    </row>
    <row r="2829" spans="1:8" x14ac:dyDescent="0.25">
      <c r="A2829">
        <v>2840</v>
      </c>
      <c r="B2829" s="4">
        <v>1</v>
      </c>
      <c r="H2829" s="5" t="s">
        <v>233</v>
      </c>
    </row>
    <row r="2830" spans="1:8" x14ac:dyDescent="0.25">
      <c r="A2830">
        <v>2841</v>
      </c>
      <c r="B2830" s="4">
        <v>1</v>
      </c>
      <c r="H2830" s="5" t="s">
        <v>233</v>
      </c>
    </row>
    <row r="2831" spans="1:8" x14ac:dyDescent="0.25">
      <c r="A2831">
        <v>2842</v>
      </c>
      <c r="B2831" s="4">
        <v>1</v>
      </c>
      <c r="H2831" s="5" t="s">
        <v>233</v>
      </c>
    </row>
    <row r="2832" spans="1:8" x14ac:dyDescent="0.25">
      <c r="A2832">
        <v>2843</v>
      </c>
      <c r="B2832" s="4">
        <v>1</v>
      </c>
      <c r="H2832" s="5" t="s">
        <v>233</v>
      </c>
    </row>
    <row r="2833" spans="1:8" x14ac:dyDescent="0.25">
      <c r="A2833">
        <v>2844</v>
      </c>
      <c r="B2833" s="4">
        <v>1</v>
      </c>
      <c r="H2833" s="5" t="s">
        <v>233</v>
      </c>
    </row>
    <row r="2834" spans="1:8" x14ac:dyDescent="0.25">
      <c r="A2834">
        <v>2845</v>
      </c>
      <c r="B2834" s="4">
        <v>1</v>
      </c>
      <c r="H2834" s="5" t="s">
        <v>233</v>
      </c>
    </row>
    <row r="2835" spans="1:8" x14ac:dyDescent="0.25">
      <c r="A2835">
        <v>2846</v>
      </c>
      <c r="B2835" s="4">
        <v>1</v>
      </c>
      <c r="H2835" s="5" t="s">
        <v>233</v>
      </c>
    </row>
    <row r="2836" spans="1:8" x14ac:dyDescent="0.25">
      <c r="A2836">
        <v>2847</v>
      </c>
      <c r="B2836" s="4">
        <v>1</v>
      </c>
      <c r="H2836" s="5" t="s">
        <v>233</v>
      </c>
    </row>
    <row r="2837" spans="1:8" x14ac:dyDescent="0.25">
      <c r="A2837">
        <v>2848</v>
      </c>
      <c r="B2837" s="4">
        <v>1</v>
      </c>
      <c r="H2837" s="5" t="s">
        <v>233</v>
      </c>
    </row>
    <row r="2838" spans="1:8" x14ac:dyDescent="0.25">
      <c r="A2838">
        <v>2849</v>
      </c>
      <c r="B2838" s="4">
        <v>1</v>
      </c>
      <c r="C2838" s="2">
        <v>2</v>
      </c>
      <c r="H2838" s="5" t="s">
        <v>233</v>
      </c>
    </row>
    <row r="2839" spans="1:8" x14ac:dyDescent="0.25">
      <c r="A2839">
        <v>2850</v>
      </c>
      <c r="B2839" s="4">
        <v>1</v>
      </c>
      <c r="C2839" s="2">
        <v>2</v>
      </c>
      <c r="D2839" s="3">
        <v>3</v>
      </c>
      <c r="H2839" s="5" t="s">
        <v>233</v>
      </c>
    </row>
    <row r="2840" spans="1:8" x14ac:dyDescent="0.25">
      <c r="A2840">
        <v>2851</v>
      </c>
      <c r="B2840" s="4">
        <v>1</v>
      </c>
      <c r="C2840" s="2">
        <v>2</v>
      </c>
      <c r="D2840" s="3">
        <v>3</v>
      </c>
      <c r="H2840" s="5" t="s">
        <v>233</v>
      </c>
    </row>
    <row r="2841" spans="1:8" x14ac:dyDescent="0.25">
      <c r="A2841">
        <v>2852</v>
      </c>
      <c r="B2841" s="4">
        <v>1</v>
      </c>
      <c r="C2841" s="2">
        <v>2</v>
      </c>
      <c r="D2841" s="3">
        <v>3</v>
      </c>
    </row>
    <row r="2842" spans="1:8" x14ac:dyDescent="0.25">
      <c r="A2842">
        <v>2853</v>
      </c>
      <c r="B2842" s="4">
        <v>1</v>
      </c>
      <c r="C2842" s="2">
        <v>2</v>
      </c>
      <c r="D2842" s="3">
        <v>3</v>
      </c>
    </row>
    <row r="2843" spans="1:8" x14ac:dyDescent="0.25">
      <c r="A2843">
        <v>2854</v>
      </c>
      <c r="B2843" s="4">
        <v>1</v>
      </c>
      <c r="C2843" s="2">
        <v>2</v>
      </c>
      <c r="D2843" s="3">
        <v>3</v>
      </c>
    </row>
    <row r="2844" spans="1:8" x14ac:dyDescent="0.25">
      <c r="A2844">
        <v>2855</v>
      </c>
      <c r="B2844" s="4">
        <v>1</v>
      </c>
      <c r="C2844" s="2">
        <v>2</v>
      </c>
      <c r="D2844" s="3">
        <v>3</v>
      </c>
    </row>
    <row r="2845" spans="1:8" x14ac:dyDescent="0.25">
      <c r="A2845">
        <v>2856</v>
      </c>
      <c r="B2845" s="4">
        <v>1</v>
      </c>
      <c r="C2845" s="2">
        <v>2</v>
      </c>
      <c r="D2845" s="3">
        <v>3</v>
      </c>
    </row>
    <row r="2846" spans="1:8" x14ac:dyDescent="0.25">
      <c r="A2846">
        <v>2857</v>
      </c>
      <c r="C2846" s="2">
        <v>2</v>
      </c>
      <c r="D2846" s="3">
        <v>3</v>
      </c>
    </row>
    <row r="2847" spans="1:8" x14ac:dyDescent="0.25">
      <c r="A2847">
        <v>2858</v>
      </c>
      <c r="C2847" s="2">
        <v>2</v>
      </c>
      <c r="D2847" s="3">
        <v>3</v>
      </c>
    </row>
    <row r="2848" spans="1:8" x14ac:dyDescent="0.25">
      <c r="A2848">
        <v>2859</v>
      </c>
      <c r="C2848" s="2">
        <v>2</v>
      </c>
      <c r="D2848" s="3">
        <v>3</v>
      </c>
    </row>
    <row r="2849" spans="1:5" x14ac:dyDescent="0.25">
      <c r="A2849">
        <v>2860</v>
      </c>
      <c r="C2849" s="2">
        <v>2</v>
      </c>
      <c r="D2849" s="3">
        <v>3</v>
      </c>
    </row>
    <row r="2850" spans="1:5" x14ac:dyDescent="0.25">
      <c r="A2850">
        <v>2861</v>
      </c>
      <c r="C2850" s="2">
        <v>2</v>
      </c>
      <c r="D2850" s="3">
        <v>3</v>
      </c>
    </row>
    <row r="2851" spans="1:5" x14ac:dyDescent="0.25">
      <c r="A2851">
        <v>2862</v>
      </c>
      <c r="C2851" s="2">
        <v>2</v>
      </c>
      <c r="D2851" s="3">
        <v>3</v>
      </c>
    </row>
    <row r="2852" spans="1:5" x14ac:dyDescent="0.25">
      <c r="A2852">
        <v>2863</v>
      </c>
      <c r="C2852" s="2">
        <v>2</v>
      </c>
      <c r="D2852" s="3">
        <v>3</v>
      </c>
    </row>
    <row r="2853" spans="1:5" x14ac:dyDescent="0.25">
      <c r="A2853">
        <v>2864</v>
      </c>
      <c r="C2853" s="2">
        <v>2</v>
      </c>
      <c r="D2853" s="3">
        <v>3</v>
      </c>
    </row>
    <row r="2854" spans="1:5" x14ac:dyDescent="0.25">
      <c r="A2854">
        <v>2865</v>
      </c>
      <c r="B2854" s="4">
        <v>1</v>
      </c>
      <c r="C2854" s="2">
        <v>2</v>
      </c>
      <c r="D2854" s="3">
        <v>3</v>
      </c>
    </row>
    <row r="2855" spans="1:5" x14ac:dyDescent="0.25">
      <c r="A2855">
        <v>2866</v>
      </c>
      <c r="B2855" s="4">
        <v>1</v>
      </c>
      <c r="C2855" s="2">
        <v>2</v>
      </c>
      <c r="D2855" s="3">
        <v>3</v>
      </c>
    </row>
    <row r="2856" spans="1:5" x14ac:dyDescent="0.25">
      <c r="A2856">
        <v>2867</v>
      </c>
      <c r="B2856" s="4">
        <v>1</v>
      </c>
      <c r="C2856" s="2">
        <v>2</v>
      </c>
      <c r="D2856" s="3">
        <v>3</v>
      </c>
      <c r="E2856" s="5">
        <v>4</v>
      </c>
    </row>
    <row r="2857" spans="1:5" x14ac:dyDescent="0.25">
      <c r="A2857">
        <v>2868</v>
      </c>
      <c r="B2857" s="4">
        <v>1</v>
      </c>
      <c r="C2857" s="2">
        <v>2</v>
      </c>
      <c r="D2857" s="3">
        <v>3</v>
      </c>
      <c r="E2857" s="5">
        <v>4</v>
      </c>
    </row>
    <row r="2858" spans="1:5" x14ac:dyDescent="0.25">
      <c r="A2858">
        <v>2869</v>
      </c>
      <c r="B2858" s="4">
        <v>1</v>
      </c>
      <c r="C2858" s="2">
        <v>2</v>
      </c>
      <c r="D2858" s="3">
        <v>3</v>
      </c>
      <c r="E2858" s="5">
        <v>4</v>
      </c>
    </row>
    <row r="2859" spans="1:5" x14ac:dyDescent="0.25">
      <c r="A2859">
        <v>2870</v>
      </c>
      <c r="B2859" s="4">
        <v>1</v>
      </c>
      <c r="E2859" s="5">
        <v>4</v>
      </c>
    </row>
    <row r="2860" spans="1:5" x14ac:dyDescent="0.25">
      <c r="A2860">
        <v>2871</v>
      </c>
      <c r="B2860" s="4">
        <v>1</v>
      </c>
      <c r="E2860" s="5">
        <v>4</v>
      </c>
    </row>
    <row r="2861" spans="1:5" x14ac:dyDescent="0.25">
      <c r="A2861">
        <v>2872</v>
      </c>
      <c r="B2861" s="4">
        <v>1</v>
      </c>
      <c r="E2861" s="5">
        <v>4</v>
      </c>
    </row>
    <row r="2862" spans="1:5" x14ac:dyDescent="0.25">
      <c r="A2862">
        <v>2873</v>
      </c>
      <c r="B2862" s="4">
        <v>1</v>
      </c>
      <c r="E2862" s="5">
        <v>4</v>
      </c>
    </row>
    <row r="2863" spans="1:5" x14ac:dyDescent="0.25">
      <c r="A2863">
        <v>2874</v>
      </c>
      <c r="B2863" s="4">
        <v>1</v>
      </c>
      <c r="E2863" s="5">
        <v>4</v>
      </c>
    </row>
    <row r="2864" spans="1:5" x14ac:dyDescent="0.25">
      <c r="A2864">
        <v>2875</v>
      </c>
      <c r="B2864" s="4">
        <v>1</v>
      </c>
      <c r="E2864" s="5">
        <v>4</v>
      </c>
    </row>
    <row r="2865" spans="1:5" x14ac:dyDescent="0.25">
      <c r="A2865">
        <v>2876</v>
      </c>
      <c r="B2865" s="4">
        <v>1</v>
      </c>
      <c r="E2865" s="5">
        <v>4</v>
      </c>
    </row>
    <row r="2866" spans="1:5" x14ac:dyDescent="0.25">
      <c r="A2866">
        <v>2877</v>
      </c>
      <c r="B2866" s="4">
        <v>1</v>
      </c>
      <c r="E2866" s="5">
        <v>4</v>
      </c>
    </row>
    <row r="2867" spans="1:5" x14ac:dyDescent="0.25">
      <c r="A2867">
        <v>2878</v>
      </c>
      <c r="B2867" s="4">
        <v>1</v>
      </c>
      <c r="E2867" s="5">
        <v>4</v>
      </c>
    </row>
    <row r="2868" spans="1:5" x14ac:dyDescent="0.25">
      <c r="A2868">
        <v>2879</v>
      </c>
      <c r="B2868" s="4">
        <v>1</v>
      </c>
      <c r="E2868" s="5">
        <v>4</v>
      </c>
    </row>
    <row r="2869" spans="1:5" x14ac:dyDescent="0.25">
      <c r="A2869">
        <v>2880</v>
      </c>
      <c r="B2869" s="4">
        <v>1</v>
      </c>
      <c r="E2869" s="5">
        <v>4</v>
      </c>
    </row>
    <row r="2870" spans="1:5" x14ac:dyDescent="0.25">
      <c r="A2870">
        <v>2881</v>
      </c>
      <c r="B2870" s="4">
        <v>1</v>
      </c>
      <c r="E2870" s="5">
        <v>4</v>
      </c>
    </row>
    <row r="2871" spans="1:5" x14ac:dyDescent="0.25">
      <c r="A2871">
        <v>2882</v>
      </c>
      <c r="B2871" s="4">
        <v>1</v>
      </c>
      <c r="C2871" s="2">
        <v>2</v>
      </c>
      <c r="E2871" s="5">
        <v>4</v>
      </c>
    </row>
    <row r="2872" spans="1:5" x14ac:dyDescent="0.25">
      <c r="A2872">
        <v>2883</v>
      </c>
      <c r="B2872" s="4">
        <v>1</v>
      </c>
      <c r="C2872" s="2">
        <v>2</v>
      </c>
      <c r="D2872" s="3">
        <v>3</v>
      </c>
      <c r="E2872" s="5">
        <v>4</v>
      </c>
    </row>
    <row r="2873" spans="1:5" x14ac:dyDescent="0.25">
      <c r="A2873">
        <v>2884</v>
      </c>
      <c r="C2873" s="2">
        <v>2</v>
      </c>
      <c r="D2873" s="3">
        <v>3</v>
      </c>
    </row>
    <row r="2874" spans="1:5" x14ac:dyDescent="0.25">
      <c r="A2874">
        <v>2885</v>
      </c>
      <c r="C2874" s="2">
        <v>2</v>
      </c>
      <c r="D2874" s="3">
        <v>3</v>
      </c>
    </row>
    <row r="2875" spans="1:5" x14ac:dyDescent="0.25">
      <c r="A2875">
        <v>2886</v>
      </c>
      <c r="C2875" s="2">
        <v>2</v>
      </c>
      <c r="D2875" s="3">
        <v>3</v>
      </c>
    </row>
    <row r="2876" spans="1:5" x14ac:dyDescent="0.25">
      <c r="A2876">
        <v>2887</v>
      </c>
      <c r="C2876" s="2">
        <v>2</v>
      </c>
      <c r="D2876" s="3">
        <v>3</v>
      </c>
    </row>
    <row r="2877" spans="1:5" x14ac:dyDescent="0.25">
      <c r="A2877">
        <v>2888</v>
      </c>
      <c r="C2877" s="2">
        <v>2</v>
      </c>
      <c r="D2877" s="3">
        <v>3</v>
      </c>
    </row>
    <row r="2878" spans="1:5" x14ac:dyDescent="0.25">
      <c r="A2878">
        <v>2889</v>
      </c>
      <c r="C2878" s="2">
        <v>2</v>
      </c>
      <c r="D2878" s="3">
        <v>3</v>
      </c>
    </row>
    <row r="2879" spans="1:5" x14ac:dyDescent="0.25">
      <c r="A2879">
        <v>2890</v>
      </c>
      <c r="C2879" s="2">
        <v>2</v>
      </c>
      <c r="D2879" s="3">
        <v>3</v>
      </c>
    </row>
    <row r="2880" spans="1:5" x14ac:dyDescent="0.25">
      <c r="A2880">
        <v>2891</v>
      </c>
      <c r="C2880" s="2">
        <v>2</v>
      </c>
      <c r="D2880" s="3">
        <v>3</v>
      </c>
    </row>
    <row r="2881" spans="1:5" x14ac:dyDescent="0.25">
      <c r="A2881">
        <v>2892</v>
      </c>
      <c r="C2881" s="2">
        <v>2</v>
      </c>
      <c r="D2881" s="3">
        <v>3</v>
      </c>
    </row>
    <row r="2882" spans="1:5" x14ac:dyDescent="0.25">
      <c r="A2882">
        <v>2893</v>
      </c>
      <c r="C2882" s="2">
        <v>2</v>
      </c>
      <c r="D2882" s="3">
        <v>3</v>
      </c>
    </row>
    <row r="2883" spans="1:5" x14ac:dyDescent="0.25">
      <c r="A2883">
        <v>2894</v>
      </c>
      <c r="C2883" s="2">
        <v>2</v>
      </c>
      <c r="D2883" s="3">
        <v>3</v>
      </c>
    </row>
    <row r="2884" spans="1:5" x14ac:dyDescent="0.25">
      <c r="A2884">
        <v>2895</v>
      </c>
      <c r="C2884" s="2">
        <v>2</v>
      </c>
      <c r="D2884" s="3">
        <v>3</v>
      </c>
    </row>
    <row r="2885" spans="1:5" x14ac:dyDescent="0.25">
      <c r="A2885">
        <v>2896</v>
      </c>
      <c r="C2885" s="2">
        <v>2</v>
      </c>
      <c r="D2885" s="3">
        <v>3</v>
      </c>
    </row>
    <row r="2886" spans="1:5" x14ac:dyDescent="0.25">
      <c r="A2886">
        <v>2897</v>
      </c>
      <c r="B2886" s="4">
        <v>1</v>
      </c>
      <c r="C2886" s="2">
        <v>2</v>
      </c>
      <c r="D2886" s="3">
        <v>3</v>
      </c>
    </row>
    <row r="2887" spans="1:5" x14ac:dyDescent="0.25">
      <c r="A2887">
        <v>2898</v>
      </c>
      <c r="B2887" s="4">
        <v>1</v>
      </c>
      <c r="C2887" s="2">
        <v>2</v>
      </c>
      <c r="D2887" s="3">
        <v>3</v>
      </c>
    </row>
    <row r="2888" spans="1:5" x14ac:dyDescent="0.25">
      <c r="A2888">
        <v>2899</v>
      </c>
      <c r="B2888" s="4">
        <v>1</v>
      </c>
      <c r="D2888" s="3">
        <v>3</v>
      </c>
    </row>
    <row r="2889" spans="1:5" x14ac:dyDescent="0.25">
      <c r="A2889">
        <v>2900</v>
      </c>
      <c r="B2889" s="4">
        <v>1</v>
      </c>
      <c r="D2889" s="3">
        <v>3</v>
      </c>
      <c r="E2889" s="5">
        <v>4</v>
      </c>
    </row>
    <row r="2890" spans="1:5" x14ac:dyDescent="0.25">
      <c r="A2890">
        <v>2901</v>
      </c>
      <c r="B2890" s="4">
        <v>1</v>
      </c>
      <c r="E2890" s="5">
        <v>4</v>
      </c>
    </row>
    <row r="2891" spans="1:5" x14ac:dyDescent="0.25">
      <c r="A2891">
        <v>2902</v>
      </c>
      <c r="B2891" s="4">
        <v>1</v>
      </c>
      <c r="E2891" s="5">
        <v>4</v>
      </c>
    </row>
    <row r="2892" spans="1:5" x14ac:dyDescent="0.25">
      <c r="A2892">
        <v>2903</v>
      </c>
      <c r="B2892" s="4">
        <v>1</v>
      </c>
      <c r="E2892" s="5">
        <v>4</v>
      </c>
    </row>
    <row r="2893" spans="1:5" x14ac:dyDescent="0.25">
      <c r="A2893">
        <v>2904</v>
      </c>
      <c r="B2893" s="4">
        <v>1</v>
      </c>
      <c r="E2893" s="5">
        <v>4</v>
      </c>
    </row>
    <row r="2894" spans="1:5" x14ac:dyDescent="0.25">
      <c r="A2894">
        <v>2905</v>
      </c>
      <c r="B2894" s="4">
        <v>1</v>
      </c>
      <c r="E2894" s="5">
        <v>4</v>
      </c>
    </row>
    <row r="2895" spans="1:5" x14ac:dyDescent="0.25">
      <c r="A2895">
        <v>2906</v>
      </c>
      <c r="B2895" s="4">
        <v>1</v>
      </c>
      <c r="E2895" s="5">
        <v>4</v>
      </c>
    </row>
    <row r="2896" spans="1:5" x14ac:dyDescent="0.25">
      <c r="A2896">
        <v>2907</v>
      </c>
      <c r="B2896" s="4">
        <v>1</v>
      </c>
      <c r="E2896" s="5">
        <v>4</v>
      </c>
    </row>
    <row r="2897" spans="1:5" x14ac:dyDescent="0.25">
      <c r="A2897">
        <v>2908</v>
      </c>
      <c r="B2897" s="4">
        <v>1</v>
      </c>
      <c r="E2897" s="5">
        <v>4</v>
      </c>
    </row>
    <row r="2898" spans="1:5" x14ac:dyDescent="0.25">
      <c r="A2898">
        <v>2909</v>
      </c>
      <c r="B2898" s="4">
        <v>1</v>
      </c>
      <c r="E2898" s="5">
        <v>4</v>
      </c>
    </row>
    <row r="2899" spans="1:5" x14ac:dyDescent="0.25">
      <c r="A2899">
        <v>2910</v>
      </c>
      <c r="B2899" s="4">
        <v>1</v>
      </c>
      <c r="E2899" s="5">
        <v>4</v>
      </c>
    </row>
    <row r="2900" spans="1:5" x14ac:dyDescent="0.25">
      <c r="A2900">
        <v>2911</v>
      </c>
      <c r="B2900" s="4">
        <v>1</v>
      </c>
      <c r="E2900" s="5">
        <v>4</v>
      </c>
    </row>
    <row r="2901" spans="1:5" x14ac:dyDescent="0.25">
      <c r="A2901">
        <v>2912</v>
      </c>
      <c r="B2901" s="4">
        <v>1</v>
      </c>
      <c r="C2901" s="2">
        <v>2</v>
      </c>
      <c r="E2901" s="5">
        <v>4</v>
      </c>
    </row>
    <row r="2902" spans="1:5" x14ac:dyDescent="0.25">
      <c r="A2902">
        <v>2913</v>
      </c>
      <c r="B2902" s="4">
        <v>1</v>
      </c>
      <c r="C2902" s="2">
        <v>2</v>
      </c>
      <c r="E2902" s="5">
        <v>4</v>
      </c>
    </row>
    <row r="2903" spans="1:5" x14ac:dyDescent="0.25">
      <c r="A2903">
        <v>2914</v>
      </c>
      <c r="C2903" s="2">
        <v>2</v>
      </c>
      <c r="E2903" s="5">
        <v>4</v>
      </c>
    </row>
    <row r="2904" spans="1:5" x14ac:dyDescent="0.25">
      <c r="A2904">
        <v>2915</v>
      </c>
      <c r="C2904" s="2">
        <v>2</v>
      </c>
      <c r="E2904" s="5">
        <v>4</v>
      </c>
    </row>
    <row r="2905" spans="1:5" x14ac:dyDescent="0.25">
      <c r="A2905">
        <v>2916</v>
      </c>
      <c r="C2905" s="2">
        <v>2</v>
      </c>
      <c r="D2905" s="3">
        <v>3</v>
      </c>
      <c r="E2905" s="5">
        <v>4</v>
      </c>
    </row>
    <row r="2906" spans="1:5" x14ac:dyDescent="0.25">
      <c r="A2906">
        <v>2917</v>
      </c>
      <c r="C2906" s="2">
        <v>2</v>
      </c>
      <c r="D2906" s="3">
        <v>3</v>
      </c>
    </row>
    <row r="2907" spans="1:5" x14ac:dyDescent="0.25">
      <c r="A2907">
        <v>2918</v>
      </c>
      <c r="C2907" s="2">
        <v>2</v>
      </c>
      <c r="D2907" s="3">
        <v>3</v>
      </c>
    </row>
    <row r="2908" spans="1:5" x14ac:dyDescent="0.25">
      <c r="A2908">
        <v>2919</v>
      </c>
      <c r="C2908" s="2">
        <v>2</v>
      </c>
      <c r="D2908" s="3">
        <v>3</v>
      </c>
    </row>
    <row r="2909" spans="1:5" x14ac:dyDescent="0.25">
      <c r="A2909">
        <v>2920</v>
      </c>
      <c r="C2909" s="2">
        <v>2</v>
      </c>
      <c r="D2909" s="3">
        <v>3</v>
      </c>
    </row>
    <row r="2910" spans="1:5" x14ac:dyDescent="0.25">
      <c r="A2910">
        <v>2921</v>
      </c>
      <c r="C2910" s="2">
        <v>2</v>
      </c>
      <c r="D2910" s="3">
        <v>3</v>
      </c>
    </row>
    <row r="2911" spans="1:5" x14ac:dyDescent="0.25">
      <c r="A2911">
        <v>2922</v>
      </c>
      <c r="C2911" s="2">
        <v>2</v>
      </c>
      <c r="D2911" s="3">
        <v>3</v>
      </c>
    </row>
    <row r="2912" spans="1:5" x14ac:dyDescent="0.25">
      <c r="A2912">
        <v>2923</v>
      </c>
      <c r="C2912" s="2">
        <v>2</v>
      </c>
      <c r="D2912" s="3">
        <v>3</v>
      </c>
    </row>
    <row r="2913" spans="1:5" x14ac:dyDescent="0.25">
      <c r="A2913">
        <v>2924</v>
      </c>
      <c r="C2913" s="2">
        <v>2</v>
      </c>
      <c r="D2913" s="3">
        <v>3</v>
      </c>
    </row>
    <row r="2914" spans="1:5" x14ac:dyDescent="0.25">
      <c r="A2914">
        <v>2925</v>
      </c>
      <c r="C2914" s="2">
        <v>2</v>
      </c>
      <c r="D2914" s="3">
        <v>3</v>
      </c>
    </row>
    <row r="2915" spans="1:5" x14ac:dyDescent="0.25">
      <c r="A2915">
        <v>2926</v>
      </c>
      <c r="C2915" s="2">
        <v>2</v>
      </c>
      <c r="D2915" s="3">
        <v>3</v>
      </c>
    </row>
    <row r="2916" spans="1:5" x14ac:dyDescent="0.25">
      <c r="A2916">
        <v>2927</v>
      </c>
      <c r="C2916" s="2">
        <v>2</v>
      </c>
      <c r="D2916" s="3">
        <v>3</v>
      </c>
    </row>
    <row r="2917" spans="1:5" x14ac:dyDescent="0.25">
      <c r="A2917">
        <v>2928</v>
      </c>
      <c r="B2917" s="4">
        <v>1</v>
      </c>
      <c r="C2917" s="2">
        <v>2</v>
      </c>
      <c r="D2917" s="3">
        <v>3</v>
      </c>
    </row>
    <row r="2918" spans="1:5" x14ac:dyDescent="0.25">
      <c r="A2918">
        <v>2929</v>
      </c>
      <c r="B2918" s="4">
        <v>1</v>
      </c>
      <c r="C2918" s="2">
        <v>2</v>
      </c>
      <c r="D2918" s="3">
        <v>3</v>
      </c>
    </row>
    <row r="2919" spans="1:5" x14ac:dyDescent="0.25">
      <c r="A2919">
        <v>2930</v>
      </c>
      <c r="B2919" s="4">
        <v>1</v>
      </c>
      <c r="D2919" s="3">
        <v>3</v>
      </c>
    </row>
    <row r="2920" spans="1:5" x14ac:dyDescent="0.25">
      <c r="A2920">
        <v>2931</v>
      </c>
      <c r="B2920" s="4">
        <v>1</v>
      </c>
      <c r="D2920" s="3">
        <v>3</v>
      </c>
      <c r="E2920" s="5">
        <v>4</v>
      </c>
    </row>
    <row r="2921" spans="1:5" x14ac:dyDescent="0.25">
      <c r="A2921">
        <v>2932</v>
      </c>
      <c r="B2921" s="4">
        <v>1</v>
      </c>
      <c r="D2921" s="3">
        <v>3</v>
      </c>
      <c r="E2921" s="5">
        <v>4</v>
      </c>
    </row>
    <row r="2922" spans="1:5" x14ac:dyDescent="0.25">
      <c r="A2922">
        <v>2933</v>
      </c>
      <c r="B2922" s="4">
        <v>1</v>
      </c>
      <c r="E2922" s="5">
        <v>4</v>
      </c>
    </row>
    <row r="2923" spans="1:5" x14ac:dyDescent="0.25">
      <c r="A2923">
        <v>2934</v>
      </c>
      <c r="B2923" s="4">
        <v>1</v>
      </c>
      <c r="E2923" s="5">
        <v>4</v>
      </c>
    </row>
    <row r="2924" spans="1:5" x14ac:dyDescent="0.25">
      <c r="A2924">
        <v>2935</v>
      </c>
      <c r="B2924" s="4">
        <v>1</v>
      </c>
      <c r="E2924" s="5">
        <v>4</v>
      </c>
    </row>
    <row r="2925" spans="1:5" x14ac:dyDescent="0.25">
      <c r="A2925">
        <v>2936</v>
      </c>
      <c r="B2925" s="4">
        <v>1</v>
      </c>
      <c r="E2925" s="5">
        <v>4</v>
      </c>
    </row>
    <row r="2926" spans="1:5" x14ac:dyDescent="0.25">
      <c r="A2926">
        <v>2937</v>
      </c>
      <c r="B2926" s="4">
        <v>1</v>
      </c>
      <c r="E2926" s="5">
        <v>4</v>
      </c>
    </row>
    <row r="2927" spans="1:5" x14ac:dyDescent="0.25">
      <c r="A2927">
        <v>2938</v>
      </c>
      <c r="B2927" s="4">
        <v>1</v>
      </c>
      <c r="E2927" s="5">
        <v>4</v>
      </c>
    </row>
    <row r="2928" spans="1:5" x14ac:dyDescent="0.25">
      <c r="A2928">
        <v>2939</v>
      </c>
      <c r="B2928" s="4">
        <v>1</v>
      </c>
      <c r="E2928" s="5">
        <v>4</v>
      </c>
    </row>
    <row r="2929" spans="1:5" x14ac:dyDescent="0.25">
      <c r="A2929">
        <v>2940</v>
      </c>
      <c r="B2929" s="4">
        <v>1</v>
      </c>
      <c r="E2929" s="5">
        <v>4</v>
      </c>
    </row>
    <row r="2930" spans="1:5" x14ac:dyDescent="0.25">
      <c r="A2930">
        <v>2941</v>
      </c>
      <c r="B2930" s="4">
        <v>1</v>
      </c>
      <c r="E2930" s="5">
        <v>4</v>
      </c>
    </row>
    <row r="2931" spans="1:5" x14ac:dyDescent="0.25">
      <c r="A2931">
        <v>2942</v>
      </c>
      <c r="B2931" s="4">
        <v>1</v>
      </c>
      <c r="E2931" s="5">
        <v>4</v>
      </c>
    </row>
    <row r="2932" spans="1:5" x14ac:dyDescent="0.25">
      <c r="A2932">
        <v>2943</v>
      </c>
      <c r="B2932" s="4">
        <v>1</v>
      </c>
      <c r="E2932" s="5">
        <v>4</v>
      </c>
    </row>
    <row r="2933" spans="1:5" x14ac:dyDescent="0.25">
      <c r="A2933">
        <v>2944</v>
      </c>
      <c r="B2933" s="4">
        <v>1</v>
      </c>
      <c r="C2933" s="2">
        <v>2</v>
      </c>
      <c r="E2933" s="5">
        <v>4</v>
      </c>
    </row>
    <row r="2934" spans="1:5" x14ac:dyDescent="0.25">
      <c r="A2934">
        <v>2945</v>
      </c>
      <c r="C2934" s="2">
        <v>2</v>
      </c>
      <c r="E2934" s="5">
        <v>4</v>
      </c>
    </row>
    <row r="2935" spans="1:5" x14ac:dyDescent="0.25">
      <c r="A2935">
        <v>2946</v>
      </c>
      <c r="C2935" s="2">
        <v>2</v>
      </c>
      <c r="E2935" s="5">
        <v>4</v>
      </c>
    </row>
    <row r="2936" spans="1:5" x14ac:dyDescent="0.25">
      <c r="A2936">
        <v>2947</v>
      </c>
      <c r="C2936" s="2">
        <v>2</v>
      </c>
      <c r="D2936" s="3">
        <v>3</v>
      </c>
      <c r="E2936" s="5">
        <v>4</v>
      </c>
    </row>
    <row r="2937" spans="1:5" x14ac:dyDescent="0.25">
      <c r="A2937">
        <v>2948</v>
      </c>
      <c r="C2937" s="2">
        <v>2</v>
      </c>
      <c r="D2937" s="3">
        <v>3</v>
      </c>
      <c r="E2937" s="5">
        <v>4</v>
      </c>
    </row>
    <row r="2938" spans="1:5" x14ac:dyDescent="0.25">
      <c r="A2938">
        <v>2949</v>
      </c>
      <c r="C2938" s="2">
        <v>2</v>
      </c>
      <c r="D2938" s="3">
        <v>3</v>
      </c>
    </row>
    <row r="2939" spans="1:5" x14ac:dyDescent="0.25">
      <c r="A2939">
        <v>2950</v>
      </c>
      <c r="C2939" s="2">
        <v>2</v>
      </c>
      <c r="D2939" s="3">
        <v>3</v>
      </c>
    </row>
    <row r="2940" spans="1:5" x14ac:dyDescent="0.25">
      <c r="A2940">
        <v>2951</v>
      </c>
      <c r="C2940" s="2">
        <v>2</v>
      </c>
      <c r="D2940" s="3">
        <v>3</v>
      </c>
    </row>
    <row r="2941" spans="1:5" x14ac:dyDescent="0.25">
      <c r="A2941">
        <v>2952</v>
      </c>
      <c r="C2941" s="2">
        <v>2</v>
      </c>
      <c r="D2941" s="3">
        <v>3</v>
      </c>
    </row>
    <row r="2942" spans="1:5" x14ac:dyDescent="0.25">
      <c r="A2942">
        <v>2953</v>
      </c>
      <c r="C2942" s="2">
        <v>2</v>
      </c>
      <c r="D2942" s="3">
        <v>3</v>
      </c>
    </row>
    <row r="2943" spans="1:5" x14ac:dyDescent="0.25">
      <c r="A2943">
        <v>2954</v>
      </c>
      <c r="C2943" s="2">
        <v>2</v>
      </c>
      <c r="D2943" s="3">
        <v>3</v>
      </c>
    </row>
    <row r="2944" spans="1:5" x14ac:dyDescent="0.25">
      <c r="A2944">
        <v>2955</v>
      </c>
      <c r="C2944" s="2">
        <v>2</v>
      </c>
      <c r="D2944" s="3">
        <v>3</v>
      </c>
    </row>
    <row r="2945" spans="1:5" x14ac:dyDescent="0.25">
      <c r="A2945">
        <v>2956</v>
      </c>
      <c r="C2945" s="2">
        <v>2</v>
      </c>
      <c r="D2945" s="3">
        <v>3</v>
      </c>
    </row>
    <row r="2946" spans="1:5" x14ac:dyDescent="0.25">
      <c r="A2946">
        <v>2957</v>
      </c>
      <c r="C2946" s="2">
        <v>2</v>
      </c>
      <c r="D2946" s="3">
        <v>3</v>
      </c>
    </row>
    <row r="2947" spans="1:5" x14ac:dyDescent="0.25">
      <c r="A2947">
        <v>2958</v>
      </c>
      <c r="B2947" s="4">
        <v>1</v>
      </c>
      <c r="C2947" s="2">
        <v>2</v>
      </c>
      <c r="D2947" s="3">
        <v>3</v>
      </c>
    </row>
    <row r="2948" spans="1:5" x14ac:dyDescent="0.25">
      <c r="A2948">
        <v>2959</v>
      </c>
      <c r="B2948" s="4">
        <v>1</v>
      </c>
      <c r="C2948" s="2">
        <v>2</v>
      </c>
      <c r="D2948" s="3">
        <v>3</v>
      </c>
    </row>
    <row r="2949" spans="1:5" x14ac:dyDescent="0.25">
      <c r="A2949">
        <v>2960</v>
      </c>
      <c r="B2949" s="4">
        <v>1</v>
      </c>
      <c r="D2949" s="3">
        <v>3</v>
      </c>
    </row>
    <row r="2950" spans="1:5" x14ac:dyDescent="0.25">
      <c r="A2950">
        <v>2961</v>
      </c>
      <c r="B2950" s="4">
        <v>1</v>
      </c>
      <c r="D2950" s="3">
        <v>3</v>
      </c>
    </row>
    <row r="2951" spans="1:5" x14ac:dyDescent="0.25">
      <c r="A2951">
        <v>2962</v>
      </c>
      <c r="B2951" s="4">
        <v>1</v>
      </c>
      <c r="D2951" s="3">
        <v>3</v>
      </c>
    </row>
    <row r="2952" spans="1:5" x14ac:dyDescent="0.25">
      <c r="A2952">
        <v>2963</v>
      </c>
      <c r="B2952" s="4">
        <v>1</v>
      </c>
      <c r="D2952" s="3">
        <v>3</v>
      </c>
      <c r="E2952" s="5">
        <v>4</v>
      </c>
    </row>
    <row r="2953" spans="1:5" x14ac:dyDescent="0.25">
      <c r="A2953">
        <v>2964</v>
      </c>
      <c r="B2953" s="4">
        <v>1</v>
      </c>
      <c r="E2953" s="5">
        <v>4</v>
      </c>
    </row>
    <row r="2954" spans="1:5" x14ac:dyDescent="0.25">
      <c r="A2954">
        <v>2965</v>
      </c>
      <c r="B2954" s="4">
        <v>1</v>
      </c>
      <c r="E2954" s="5">
        <v>4</v>
      </c>
    </row>
    <row r="2955" spans="1:5" x14ac:dyDescent="0.25">
      <c r="A2955">
        <v>2966</v>
      </c>
      <c r="B2955" s="4">
        <v>1</v>
      </c>
      <c r="E2955" s="5">
        <v>4</v>
      </c>
    </row>
    <row r="2956" spans="1:5" x14ac:dyDescent="0.25">
      <c r="A2956">
        <v>2967</v>
      </c>
      <c r="B2956" s="4">
        <v>1</v>
      </c>
      <c r="E2956" s="5">
        <v>4</v>
      </c>
    </row>
    <row r="2957" spans="1:5" x14ac:dyDescent="0.25">
      <c r="A2957">
        <v>2968</v>
      </c>
      <c r="B2957" s="4">
        <v>1</v>
      </c>
      <c r="E2957" s="5">
        <v>4</v>
      </c>
    </row>
    <row r="2958" spans="1:5" x14ac:dyDescent="0.25">
      <c r="A2958">
        <v>2969</v>
      </c>
      <c r="B2958" s="4">
        <v>1</v>
      </c>
      <c r="E2958" s="5">
        <v>4</v>
      </c>
    </row>
    <row r="2959" spans="1:5" x14ac:dyDescent="0.25">
      <c r="A2959">
        <v>2970</v>
      </c>
      <c r="B2959" s="4">
        <v>1</v>
      </c>
      <c r="E2959" s="5">
        <v>4</v>
      </c>
    </row>
    <row r="2960" spans="1:5" x14ac:dyDescent="0.25">
      <c r="A2960">
        <v>2971</v>
      </c>
      <c r="B2960" s="4">
        <v>1</v>
      </c>
      <c r="E2960" s="5">
        <v>4</v>
      </c>
    </row>
    <row r="2961" spans="1:5" x14ac:dyDescent="0.25">
      <c r="A2961">
        <v>2972</v>
      </c>
      <c r="B2961" s="4">
        <v>1</v>
      </c>
      <c r="E2961" s="5">
        <v>4</v>
      </c>
    </row>
    <row r="2962" spans="1:5" x14ac:dyDescent="0.25">
      <c r="A2962">
        <v>2973</v>
      </c>
      <c r="B2962" s="4">
        <v>1</v>
      </c>
      <c r="C2962" s="2">
        <v>2</v>
      </c>
      <c r="E2962" s="5">
        <v>4</v>
      </c>
    </row>
    <row r="2963" spans="1:5" x14ac:dyDescent="0.25">
      <c r="A2963">
        <v>2974</v>
      </c>
      <c r="B2963" s="4">
        <v>1</v>
      </c>
      <c r="C2963" s="2">
        <v>2</v>
      </c>
      <c r="E2963" s="5">
        <v>4</v>
      </c>
    </row>
    <row r="2964" spans="1:5" x14ac:dyDescent="0.25">
      <c r="A2964">
        <v>2975</v>
      </c>
      <c r="C2964" s="2">
        <v>2</v>
      </c>
      <c r="E2964" s="5">
        <v>4</v>
      </c>
    </row>
    <row r="2965" spans="1:5" x14ac:dyDescent="0.25">
      <c r="A2965">
        <v>2976</v>
      </c>
      <c r="C2965" s="2">
        <v>2</v>
      </c>
      <c r="E2965" s="5">
        <v>4</v>
      </c>
    </row>
    <row r="2966" spans="1:5" x14ac:dyDescent="0.25">
      <c r="A2966">
        <v>2977</v>
      </c>
      <c r="C2966" s="2">
        <v>2</v>
      </c>
      <c r="D2966" s="3">
        <v>3</v>
      </c>
      <c r="E2966" s="5">
        <v>4</v>
      </c>
    </row>
    <row r="2967" spans="1:5" x14ac:dyDescent="0.25">
      <c r="A2967">
        <v>2978</v>
      </c>
      <c r="C2967" s="2">
        <v>2</v>
      </c>
      <c r="D2967" s="3">
        <v>3</v>
      </c>
      <c r="E2967" s="5">
        <v>4</v>
      </c>
    </row>
    <row r="2968" spans="1:5" x14ac:dyDescent="0.25">
      <c r="A2968">
        <v>2979</v>
      </c>
      <c r="C2968" s="2">
        <v>2</v>
      </c>
      <c r="D2968" s="3">
        <v>3</v>
      </c>
      <c r="E2968" s="5">
        <v>4</v>
      </c>
    </row>
    <row r="2969" spans="1:5" x14ac:dyDescent="0.25">
      <c r="A2969">
        <v>2980</v>
      </c>
      <c r="C2969" s="2">
        <v>2</v>
      </c>
      <c r="D2969" s="3">
        <v>3</v>
      </c>
    </row>
    <row r="2970" spans="1:5" x14ac:dyDescent="0.25">
      <c r="A2970">
        <v>2981</v>
      </c>
      <c r="C2970" s="2">
        <v>2</v>
      </c>
      <c r="D2970" s="3">
        <v>3</v>
      </c>
    </row>
    <row r="2971" spans="1:5" x14ac:dyDescent="0.25">
      <c r="A2971">
        <v>2982</v>
      </c>
      <c r="C2971" s="2">
        <v>2</v>
      </c>
      <c r="D2971" s="3">
        <v>3</v>
      </c>
    </row>
    <row r="2972" spans="1:5" x14ac:dyDescent="0.25">
      <c r="A2972">
        <v>2983</v>
      </c>
      <c r="C2972" s="2">
        <v>2</v>
      </c>
      <c r="D2972" s="3">
        <v>3</v>
      </c>
    </row>
    <row r="2973" spans="1:5" x14ac:dyDescent="0.25">
      <c r="A2973">
        <v>2984</v>
      </c>
      <c r="C2973" s="2">
        <v>2</v>
      </c>
      <c r="D2973" s="3">
        <v>3</v>
      </c>
    </row>
    <row r="2974" spans="1:5" x14ac:dyDescent="0.25">
      <c r="A2974">
        <v>2985</v>
      </c>
      <c r="C2974" s="2">
        <v>2</v>
      </c>
      <c r="D2974" s="3">
        <v>3</v>
      </c>
    </row>
    <row r="2975" spans="1:5" x14ac:dyDescent="0.25">
      <c r="A2975">
        <v>2986</v>
      </c>
      <c r="C2975" s="2">
        <v>2</v>
      </c>
      <c r="D2975" s="3">
        <v>3</v>
      </c>
    </row>
    <row r="2976" spans="1:5" x14ac:dyDescent="0.25">
      <c r="A2976">
        <v>2987</v>
      </c>
      <c r="C2976" s="2">
        <v>2</v>
      </c>
      <c r="D2976" s="3">
        <v>3</v>
      </c>
    </row>
    <row r="2977" spans="1:5" x14ac:dyDescent="0.25">
      <c r="A2977">
        <v>2988</v>
      </c>
      <c r="B2977" s="4">
        <v>1</v>
      </c>
      <c r="C2977" s="2">
        <v>2</v>
      </c>
      <c r="D2977" s="3">
        <v>3</v>
      </c>
    </row>
    <row r="2978" spans="1:5" x14ac:dyDescent="0.25">
      <c r="A2978">
        <v>2989</v>
      </c>
      <c r="B2978" s="4">
        <v>1</v>
      </c>
      <c r="C2978" s="2">
        <v>2</v>
      </c>
      <c r="D2978" s="3">
        <v>3</v>
      </c>
    </row>
    <row r="2979" spans="1:5" x14ac:dyDescent="0.25">
      <c r="A2979">
        <v>2990</v>
      </c>
      <c r="B2979" s="4">
        <v>1</v>
      </c>
      <c r="D2979" s="3">
        <v>3</v>
      </c>
    </row>
    <row r="2980" spans="1:5" x14ac:dyDescent="0.25">
      <c r="A2980">
        <v>2991</v>
      </c>
      <c r="B2980" s="4">
        <v>1</v>
      </c>
      <c r="D2980" s="3">
        <v>3</v>
      </c>
    </row>
    <row r="2981" spans="1:5" x14ac:dyDescent="0.25">
      <c r="A2981">
        <v>2992</v>
      </c>
      <c r="B2981" s="4">
        <v>1</v>
      </c>
    </row>
    <row r="2982" spans="1:5" x14ac:dyDescent="0.25">
      <c r="A2982">
        <v>2993</v>
      </c>
      <c r="B2982" s="4">
        <v>1</v>
      </c>
      <c r="E2982" s="5">
        <v>4</v>
      </c>
    </row>
    <row r="2983" spans="1:5" x14ac:dyDescent="0.25">
      <c r="A2983">
        <v>2994</v>
      </c>
      <c r="B2983" s="4">
        <v>1</v>
      </c>
      <c r="E2983" s="5">
        <v>4</v>
      </c>
    </row>
    <row r="2984" spans="1:5" x14ac:dyDescent="0.25">
      <c r="A2984">
        <v>2995</v>
      </c>
      <c r="B2984" s="4">
        <v>1</v>
      </c>
      <c r="E2984" s="5">
        <v>4</v>
      </c>
    </row>
    <row r="2985" spans="1:5" x14ac:dyDescent="0.25">
      <c r="A2985">
        <v>2996</v>
      </c>
      <c r="B2985" s="4">
        <v>1</v>
      </c>
      <c r="E2985" s="5">
        <v>4</v>
      </c>
    </row>
    <row r="2986" spans="1:5" x14ac:dyDescent="0.25">
      <c r="A2986">
        <v>2997</v>
      </c>
      <c r="B2986" s="4">
        <v>1</v>
      </c>
      <c r="E2986" s="5">
        <v>4</v>
      </c>
    </row>
    <row r="2987" spans="1:5" x14ac:dyDescent="0.25">
      <c r="A2987">
        <v>2998</v>
      </c>
      <c r="B2987" s="4">
        <v>1</v>
      </c>
      <c r="E2987" s="5">
        <v>4</v>
      </c>
    </row>
    <row r="2988" spans="1:5" x14ac:dyDescent="0.25">
      <c r="A2988">
        <v>2999</v>
      </c>
      <c r="B2988" s="4">
        <v>1</v>
      </c>
      <c r="E2988" s="5">
        <v>4</v>
      </c>
    </row>
    <row r="2989" spans="1:5" x14ac:dyDescent="0.25">
      <c r="A2989">
        <v>3000</v>
      </c>
      <c r="B2989" s="4">
        <v>1</v>
      </c>
      <c r="E2989" s="5">
        <v>4</v>
      </c>
    </row>
    <row r="2990" spans="1:5" x14ac:dyDescent="0.25">
      <c r="A2990">
        <v>3001</v>
      </c>
      <c r="B2990" s="4">
        <v>1</v>
      </c>
      <c r="E2990" s="5">
        <v>4</v>
      </c>
    </row>
    <row r="2991" spans="1:5" x14ac:dyDescent="0.25">
      <c r="A2991">
        <v>3002</v>
      </c>
      <c r="B2991" s="4">
        <v>1</v>
      </c>
      <c r="E2991" s="5">
        <v>4</v>
      </c>
    </row>
    <row r="2992" spans="1:5" x14ac:dyDescent="0.25">
      <c r="A2992">
        <v>3003</v>
      </c>
      <c r="B2992" s="4">
        <v>1</v>
      </c>
      <c r="E2992" s="5">
        <v>4</v>
      </c>
    </row>
    <row r="2993" spans="1:5" x14ac:dyDescent="0.25">
      <c r="A2993">
        <v>3004</v>
      </c>
      <c r="B2993" s="4">
        <v>1</v>
      </c>
      <c r="E2993" s="5">
        <v>4</v>
      </c>
    </row>
    <row r="2994" spans="1:5" x14ac:dyDescent="0.25">
      <c r="A2994">
        <v>3005</v>
      </c>
      <c r="B2994" s="4">
        <v>1</v>
      </c>
      <c r="C2994" s="2">
        <v>2</v>
      </c>
      <c r="E2994" s="5">
        <v>4</v>
      </c>
    </row>
    <row r="2995" spans="1:5" x14ac:dyDescent="0.25">
      <c r="A2995">
        <v>3006</v>
      </c>
      <c r="C2995" s="2">
        <v>2</v>
      </c>
      <c r="E2995" s="5">
        <v>4</v>
      </c>
    </row>
    <row r="2996" spans="1:5" x14ac:dyDescent="0.25">
      <c r="A2996">
        <v>3007</v>
      </c>
      <c r="C2996" s="2">
        <v>2</v>
      </c>
      <c r="E2996" s="5">
        <v>4</v>
      </c>
    </row>
    <row r="2997" spans="1:5" x14ac:dyDescent="0.25">
      <c r="A2997">
        <v>3008</v>
      </c>
      <c r="C2997" s="2">
        <v>2</v>
      </c>
      <c r="E2997" s="5">
        <v>4</v>
      </c>
    </row>
    <row r="2998" spans="1:5" x14ac:dyDescent="0.25">
      <c r="A2998">
        <v>3009</v>
      </c>
      <c r="C2998" s="2">
        <v>2</v>
      </c>
      <c r="E2998" s="5">
        <v>4</v>
      </c>
    </row>
    <row r="2999" spans="1:5" x14ac:dyDescent="0.25">
      <c r="A2999">
        <v>3010</v>
      </c>
      <c r="C2999" s="2">
        <v>2</v>
      </c>
      <c r="D2999" s="3">
        <v>3</v>
      </c>
      <c r="E2999" s="5">
        <v>4</v>
      </c>
    </row>
    <row r="3000" spans="1:5" x14ac:dyDescent="0.25">
      <c r="A3000">
        <v>3011</v>
      </c>
      <c r="C3000" s="2">
        <v>2</v>
      </c>
      <c r="D3000" s="3">
        <v>3</v>
      </c>
      <c r="E3000" s="5">
        <v>4</v>
      </c>
    </row>
    <row r="3001" spans="1:5" x14ac:dyDescent="0.25">
      <c r="A3001">
        <v>3012</v>
      </c>
      <c r="C3001" s="2">
        <v>2</v>
      </c>
      <c r="D3001" s="3">
        <v>3</v>
      </c>
    </row>
    <row r="3002" spans="1:5" x14ac:dyDescent="0.25">
      <c r="A3002">
        <v>3013</v>
      </c>
      <c r="C3002" s="2">
        <v>2</v>
      </c>
      <c r="D3002" s="3">
        <v>3</v>
      </c>
    </row>
    <row r="3003" spans="1:5" x14ac:dyDescent="0.25">
      <c r="A3003">
        <v>3014</v>
      </c>
      <c r="C3003" s="2">
        <v>2</v>
      </c>
      <c r="D3003" s="3">
        <v>3</v>
      </c>
    </row>
    <row r="3004" spans="1:5" x14ac:dyDescent="0.25">
      <c r="A3004">
        <v>3015</v>
      </c>
      <c r="C3004" s="2">
        <v>2</v>
      </c>
      <c r="D3004" s="3">
        <v>3</v>
      </c>
    </row>
    <row r="3005" spans="1:5" x14ac:dyDescent="0.25">
      <c r="A3005">
        <v>3016</v>
      </c>
      <c r="C3005" s="2">
        <v>2</v>
      </c>
      <c r="D3005" s="3">
        <v>3</v>
      </c>
    </row>
    <row r="3006" spans="1:5" x14ac:dyDescent="0.25">
      <c r="A3006">
        <v>3017</v>
      </c>
      <c r="C3006" s="2">
        <v>2</v>
      </c>
      <c r="D3006" s="3">
        <v>3</v>
      </c>
    </row>
    <row r="3007" spans="1:5" x14ac:dyDescent="0.25">
      <c r="A3007">
        <v>3018</v>
      </c>
      <c r="C3007" s="2">
        <v>2</v>
      </c>
      <c r="D3007" s="3">
        <v>3</v>
      </c>
    </row>
    <row r="3008" spans="1:5" x14ac:dyDescent="0.25">
      <c r="A3008">
        <v>3019</v>
      </c>
      <c r="C3008" s="2">
        <v>2</v>
      </c>
      <c r="D3008" s="3">
        <v>3</v>
      </c>
    </row>
    <row r="3009" spans="1:5" x14ac:dyDescent="0.25">
      <c r="A3009">
        <v>3020</v>
      </c>
      <c r="C3009" s="2">
        <v>2</v>
      </c>
      <c r="D3009" s="3">
        <v>3</v>
      </c>
    </row>
    <row r="3010" spans="1:5" x14ac:dyDescent="0.25">
      <c r="A3010">
        <v>3021</v>
      </c>
      <c r="B3010" s="4">
        <v>1</v>
      </c>
      <c r="C3010" s="2">
        <v>2</v>
      </c>
      <c r="D3010" s="3">
        <v>3</v>
      </c>
    </row>
    <row r="3011" spans="1:5" x14ac:dyDescent="0.25">
      <c r="A3011">
        <v>3022</v>
      </c>
      <c r="B3011" s="4">
        <v>1</v>
      </c>
      <c r="D3011" s="3">
        <v>3</v>
      </c>
    </row>
    <row r="3012" spans="1:5" x14ac:dyDescent="0.25">
      <c r="A3012">
        <v>3023</v>
      </c>
      <c r="B3012" s="4">
        <v>1</v>
      </c>
      <c r="D3012" s="3">
        <v>3</v>
      </c>
    </row>
    <row r="3013" spans="1:5" x14ac:dyDescent="0.25">
      <c r="A3013">
        <v>3024</v>
      </c>
      <c r="B3013" s="4">
        <v>1</v>
      </c>
      <c r="D3013" s="3">
        <v>3</v>
      </c>
    </row>
    <row r="3014" spans="1:5" x14ac:dyDescent="0.25">
      <c r="A3014">
        <v>3025</v>
      </c>
      <c r="B3014" s="4">
        <v>1</v>
      </c>
      <c r="D3014" s="3">
        <v>3</v>
      </c>
      <c r="E3014" s="5">
        <v>4</v>
      </c>
    </row>
    <row r="3015" spans="1:5" x14ac:dyDescent="0.25">
      <c r="A3015">
        <v>3026</v>
      </c>
      <c r="B3015" s="4">
        <v>1</v>
      </c>
      <c r="E3015" s="5">
        <v>4</v>
      </c>
    </row>
    <row r="3016" spans="1:5" x14ac:dyDescent="0.25">
      <c r="A3016">
        <v>3027</v>
      </c>
      <c r="B3016" s="4">
        <v>1</v>
      </c>
      <c r="E3016" s="5">
        <v>4</v>
      </c>
    </row>
    <row r="3017" spans="1:5" x14ac:dyDescent="0.25">
      <c r="A3017">
        <v>3028</v>
      </c>
      <c r="B3017" s="4">
        <v>1</v>
      </c>
      <c r="E3017" s="5">
        <v>4</v>
      </c>
    </row>
    <row r="3018" spans="1:5" x14ac:dyDescent="0.25">
      <c r="A3018">
        <v>3029</v>
      </c>
      <c r="B3018" s="4">
        <v>1</v>
      </c>
      <c r="E3018" s="5">
        <v>4</v>
      </c>
    </row>
    <row r="3019" spans="1:5" x14ac:dyDescent="0.25">
      <c r="A3019">
        <v>3030</v>
      </c>
      <c r="B3019" s="4">
        <v>1</v>
      </c>
      <c r="E3019" s="5">
        <v>4</v>
      </c>
    </row>
    <row r="3020" spans="1:5" x14ac:dyDescent="0.25">
      <c r="A3020">
        <v>3031</v>
      </c>
      <c r="B3020" s="4">
        <v>1</v>
      </c>
      <c r="E3020" s="5">
        <v>4</v>
      </c>
    </row>
    <row r="3021" spans="1:5" x14ac:dyDescent="0.25">
      <c r="A3021">
        <v>3032</v>
      </c>
      <c r="B3021" s="4">
        <v>1</v>
      </c>
      <c r="E3021" s="5">
        <v>4</v>
      </c>
    </row>
    <row r="3022" spans="1:5" x14ac:dyDescent="0.25">
      <c r="A3022">
        <v>3033</v>
      </c>
      <c r="B3022" s="4">
        <v>1</v>
      </c>
      <c r="E3022" s="5">
        <v>4</v>
      </c>
    </row>
    <row r="3023" spans="1:5" x14ac:dyDescent="0.25">
      <c r="A3023">
        <v>3034</v>
      </c>
      <c r="B3023" s="4">
        <v>1</v>
      </c>
      <c r="E3023" s="5">
        <v>4</v>
      </c>
    </row>
    <row r="3024" spans="1:5" x14ac:dyDescent="0.25">
      <c r="A3024">
        <v>3035</v>
      </c>
      <c r="B3024" s="4">
        <v>1</v>
      </c>
      <c r="E3024" s="5">
        <v>4</v>
      </c>
    </row>
    <row r="3025" spans="1:5" x14ac:dyDescent="0.25">
      <c r="A3025">
        <v>3036</v>
      </c>
      <c r="B3025" s="4">
        <v>1</v>
      </c>
      <c r="C3025" s="2">
        <v>2</v>
      </c>
      <c r="E3025" s="5">
        <v>4</v>
      </c>
    </row>
    <row r="3026" spans="1:5" x14ac:dyDescent="0.25">
      <c r="A3026">
        <v>3037</v>
      </c>
      <c r="B3026" s="4">
        <v>1</v>
      </c>
      <c r="C3026" s="2">
        <v>2</v>
      </c>
      <c r="E3026" s="5">
        <v>4</v>
      </c>
    </row>
    <row r="3027" spans="1:5" x14ac:dyDescent="0.25">
      <c r="A3027">
        <v>3038</v>
      </c>
      <c r="C3027" s="2">
        <v>2</v>
      </c>
      <c r="E3027" s="5">
        <v>4</v>
      </c>
    </row>
    <row r="3028" spans="1:5" x14ac:dyDescent="0.25">
      <c r="A3028">
        <v>3039</v>
      </c>
      <c r="C3028" s="2">
        <v>2</v>
      </c>
      <c r="E3028" s="5">
        <v>4</v>
      </c>
    </row>
    <row r="3029" spans="1:5" x14ac:dyDescent="0.25">
      <c r="A3029">
        <v>3040</v>
      </c>
      <c r="C3029" s="2">
        <v>2</v>
      </c>
      <c r="D3029" s="3">
        <v>3</v>
      </c>
      <c r="E3029" s="5">
        <v>4</v>
      </c>
    </row>
    <row r="3030" spans="1:5" x14ac:dyDescent="0.25">
      <c r="A3030">
        <v>3041</v>
      </c>
      <c r="C3030" s="2">
        <v>2</v>
      </c>
      <c r="D3030" s="3">
        <v>3</v>
      </c>
      <c r="E3030" s="5">
        <v>4</v>
      </c>
    </row>
    <row r="3031" spans="1:5" x14ac:dyDescent="0.25">
      <c r="A3031">
        <v>3042</v>
      </c>
      <c r="C3031" s="2">
        <v>2</v>
      </c>
      <c r="D3031" s="3">
        <v>3</v>
      </c>
    </row>
    <row r="3032" spans="1:5" x14ac:dyDescent="0.25">
      <c r="A3032">
        <v>3043</v>
      </c>
      <c r="C3032" s="2">
        <v>2</v>
      </c>
      <c r="D3032" s="3">
        <v>3</v>
      </c>
    </row>
    <row r="3033" spans="1:5" x14ac:dyDescent="0.25">
      <c r="A3033">
        <v>3044</v>
      </c>
      <c r="C3033" s="2">
        <v>2</v>
      </c>
      <c r="D3033" s="3">
        <v>3</v>
      </c>
    </row>
    <row r="3034" spans="1:5" x14ac:dyDescent="0.25">
      <c r="A3034">
        <v>3045</v>
      </c>
      <c r="C3034" s="2">
        <v>2</v>
      </c>
      <c r="D3034" s="3">
        <v>3</v>
      </c>
    </row>
    <row r="3035" spans="1:5" x14ac:dyDescent="0.25">
      <c r="A3035">
        <v>3046</v>
      </c>
      <c r="C3035" s="2">
        <v>2</v>
      </c>
      <c r="D3035" s="3">
        <v>3</v>
      </c>
    </row>
    <row r="3036" spans="1:5" x14ac:dyDescent="0.25">
      <c r="A3036">
        <v>3047</v>
      </c>
      <c r="C3036" s="2">
        <v>2</v>
      </c>
      <c r="D3036" s="3">
        <v>3</v>
      </c>
    </row>
    <row r="3037" spans="1:5" x14ac:dyDescent="0.25">
      <c r="A3037">
        <v>3048</v>
      </c>
      <c r="C3037" s="2">
        <v>2</v>
      </c>
      <c r="D3037" s="3">
        <v>3</v>
      </c>
    </row>
    <row r="3038" spans="1:5" x14ac:dyDescent="0.25">
      <c r="A3038">
        <v>3049</v>
      </c>
      <c r="C3038" s="2">
        <v>2</v>
      </c>
      <c r="D3038" s="3">
        <v>3</v>
      </c>
    </row>
    <row r="3039" spans="1:5" x14ac:dyDescent="0.25">
      <c r="A3039">
        <v>3050</v>
      </c>
      <c r="B3039" s="4">
        <v>1</v>
      </c>
      <c r="C3039" s="2">
        <v>2</v>
      </c>
      <c r="D3039" s="3">
        <v>3</v>
      </c>
    </row>
    <row r="3040" spans="1:5" x14ac:dyDescent="0.25">
      <c r="A3040">
        <v>3051</v>
      </c>
      <c r="B3040" s="4">
        <v>1</v>
      </c>
      <c r="C3040" s="2">
        <v>2</v>
      </c>
      <c r="D3040" s="3">
        <v>3</v>
      </c>
    </row>
    <row r="3041" spans="1:5" x14ac:dyDescent="0.25">
      <c r="A3041">
        <v>3052</v>
      </c>
      <c r="B3041" s="4">
        <v>1</v>
      </c>
      <c r="D3041" s="3">
        <v>3</v>
      </c>
    </row>
    <row r="3042" spans="1:5" x14ac:dyDescent="0.25">
      <c r="A3042">
        <v>3053</v>
      </c>
      <c r="B3042" s="4">
        <v>1</v>
      </c>
      <c r="D3042" s="3">
        <v>3</v>
      </c>
    </row>
    <row r="3043" spans="1:5" x14ac:dyDescent="0.25">
      <c r="A3043">
        <v>3054</v>
      </c>
      <c r="B3043" s="4">
        <v>1</v>
      </c>
      <c r="D3043" s="3">
        <v>3</v>
      </c>
    </row>
    <row r="3044" spans="1:5" x14ac:dyDescent="0.25">
      <c r="A3044">
        <v>3055</v>
      </c>
      <c r="B3044" s="4">
        <v>1</v>
      </c>
      <c r="D3044" s="3">
        <v>3</v>
      </c>
      <c r="E3044" s="5">
        <v>4</v>
      </c>
    </row>
    <row r="3045" spans="1:5" x14ac:dyDescent="0.25">
      <c r="A3045">
        <v>3056</v>
      </c>
      <c r="B3045" s="4">
        <v>1</v>
      </c>
      <c r="E3045" s="5">
        <v>4</v>
      </c>
    </row>
    <row r="3046" spans="1:5" x14ac:dyDescent="0.25">
      <c r="A3046">
        <v>3057</v>
      </c>
      <c r="B3046" s="4">
        <v>1</v>
      </c>
      <c r="E3046" s="5">
        <v>4</v>
      </c>
    </row>
    <row r="3047" spans="1:5" x14ac:dyDescent="0.25">
      <c r="A3047">
        <v>3058</v>
      </c>
      <c r="B3047" s="4">
        <v>1</v>
      </c>
      <c r="E3047" s="5">
        <v>4</v>
      </c>
    </row>
    <row r="3048" spans="1:5" x14ac:dyDescent="0.25">
      <c r="A3048">
        <v>3059</v>
      </c>
      <c r="B3048" s="4">
        <v>1</v>
      </c>
      <c r="E3048" s="5">
        <v>4</v>
      </c>
    </row>
    <row r="3049" spans="1:5" x14ac:dyDescent="0.25">
      <c r="A3049">
        <v>3060</v>
      </c>
      <c r="B3049" s="4">
        <v>1</v>
      </c>
      <c r="E3049" s="5">
        <v>4</v>
      </c>
    </row>
    <row r="3050" spans="1:5" x14ac:dyDescent="0.25">
      <c r="A3050">
        <v>3061</v>
      </c>
      <c r="B3050" s="4">
        <v>1</v>
      </c>
      <c r="E3050" s="5">
        <v>4</v>
      </c>
    </row>
    <row r="3051" spans="1:5" x14ac:dyDescent="0.25">
      <c r="A3051">
        <v>3062</v>
      </c>
      <c r="B3051" s="4">
        <v>1</v>
      </c>
      <c r="E3051" s="5">
        <v>4</v>
      </c>
    </row>
    <row r="3052" spans="1:5" x14ac:dyDescent="0.25">
      <c r="A3052">
        <v>3063</v>
      </c>
      <c r="B3052" s="4">
        <v>1</v>
      </c>
      <c r="E3052" s="5">
        <v>4</v>
      </c>
    </row>
    <row r="3053" spans="1:5" x14ac:dyDescent="0.25">
      <c r="A3053">
        <v>3064</v>
      </c>
      <c r="B3053" s="4">
        <v>1</v>
      </c>
      <c r="E3053" s="5">
        <v>4</v>
      </c>
    </row>
    <row r="3054" spans="1:5" x14ac:dyDescent="0.25">
      <c r="A3054">
        <v>3065</v>
      </c>
      <c r="B3054" s="4">
        <v>1</v>
      </c>
      <c r="E3054" s="5">
        <v>4</v>
      </c>
    </row>
    <row r="3055" spans="1:5" x14ac:dyDescent="0.25">
      <c r="A3055">
        <v>3066</v>
      </c>
      <c r="B3055" s="4">
        <v>1</v>
      </c>
      <c r="C3055" s="2">
        <v>2</v>
      </c>
      <c r="E3055" s="5">
        <v>4</v>
      </c>
    </row>
    <row r="3056" spans="1:5" x14ac:dyDescent="0.25">
      <c r="A3056">
        <v>3067</v>
      </c>
      <c r="C3056" s="2">
        <v>2</v>
      </c>
      <c r="E3056" s="5">
        <v>4</v>
      </c>
    </row>
    <row r="3057" spans="1:5" x14ac:dyDescent="0.25">
      <c r="A3057">
        <v>3068</v>
      </c>
      <c r="C3057" s="2">
        <v>2</v>
      </c>
      <c r="E3057" s="5">
        <v>4</v>
      </c>
    </row>
    <row r="3058" spans="1:5" x14ac:dyDescent="0.25">
      <c r="A3058">
        <v>3069</v>
      </c>
      <c r="C3058" s="2">
        <v>2</v>
      </c>
      <c r="D3058" s="3">
        <v>3</v>
      </c>
      <c r="E3058" s="5">
        <v>4</v>
      </c>
    </row>
    <row r="3059" spans="1:5" x14ac:dyDescent="0.25">
      <c r="A3059">
        <v>3070</v>
      </c>
      <c r="C3059" s="2">
        <v>2</v>
      </c>
      <c r="D3059" s="3">
        <v>3</v>
      </c>
      <c r="E3059" s="5">
        <v>4</v>
      </c>
    </row>
    <row r="3060" spans="1:5" x14ac:dyDescent="0.25">
      <c r="A3060">
        <v>3071</v>
      </c>
      <c r="C3060" s="2">
        <v>2</v>
      </c>
      <c r="D3060" s="3">
        <v>3</v>
      </c>
      <c r="E3060" s="5">
        <v>4</v>
      </c>
    </row>
    <row r="3061" spans="1:5" x14ac:dyDescent="0.25">
      <c r="A3061">
        <v>3072</v>
      </c>
      <c r="C3061" s="2">
        <v>2</v>
      </c>
      <c r="D3061" s="3">
        <v>3</v>
      </c>
    </row>
    <row r="3062" spans="1:5" x14ac:dyDescent="0.25">
      <c r="A3062">
        <v>3073</v>
      </c>
      <c r="C3062" s="2">
        <v>2</v>
      </c>
      <c r="D3062" s="3">
        <v>3</v>
      </c>
    </row>
    <row r="3063" spans="1:5" x14ac:dyDescent="0.25">
      <c r="A3063">
        <v>3074</v>
      </c>
      <c r="C3063" s="2">
        <v>2</v>
      </c>
      <c r="D3063" s="3">
        <v>3</v>
      </c>
    </row>
    <row r="3064" spans="1:5" x14ac:dyDescent="0.25">
      <c r="A3064">
        <v>3075</v>
      </c>
      <c r="C3064" s="2">
        <v>2</v>
      </c>
      <c r="D3064" s="3">
        <v>3</v>
      </c>
    </row>
    <row r="3065" spans="1:5" x14ac:dyDescent="0.25">
      <c r="A3065">
        <v>3076</v>
      </c>
      <c r="C3065" s="2">
        <v>2</v>
      </c>
      <c r="D3065" s="3">
        <v>3</v>
      </c>
    </row>
    <row r="3066" spans="1:5" x14ac:dyDescent="0.25">
      <c r="A3066">
        <v>3077</v>
      </c>
      <c r="C3066" s="2">
        <v>2</v>
      </c>
      <c r="D3066" s="3">
        <v>3</v>
      </c>
    </row>
    <row r="3067" spans="1:5" x14ac:dyDescent="0.25">
      <c r="A3067">
        <v>3078</v>
      </c>
      <c r="C3067" s="2">
        <v>2</v>
      </c>
      <c r="D3067" s="3">
        <v>3</v>
      </c>
    </row>
    <row r="3068" spans="1:5" x14ac:dyDescent="0.25">
      <c r="A3068">
        <v>3079</v>
      </c>
      <c r="C3068" s="2">
        <v>2</v>
      </c>
      <c r="D3068" s="3">
        <v>3</v>
      </c>
    </row>
    <row r="3069" spans="1:5" x14ac:dyDescent="0.25">
      <c r="A3069">
        <v>3080</v>
      </c>
      <c r="C3069" s="2">
        <v>2</v>
      </c>
      <c r="D3069" s="3">
        <v>3</v>
      </c>
    </row>
    <row r="3070" spans="1:5" x14ac:dyDescent="0.25">
      <c r="A3070">
        <v>3081</v>
      </c>
      <c r="C3070" s="2">
        <v>2</v>
      </c>
      <c r="D3070" s="3">
        <v>3</v>
      </c>
    </row>
    <row r="3071" spans="1:5" x14ac:dyDescent="0.25">
      <c r="A3071">
        <v>3082</v>
      </c>
      <c r="B3071" s="4">
        <v>1</v>
      </c>
      <c r="D3071" s="3">
        <v>3</v>
      </c>
    </row>
    <row r="3072" spans="1:5" x14ac:dyDescent="0.25">
      <c r="A3072">
        <v>3083</v>
      </c>
      <c r="B3072" s="4">
        <v>1</v>
      </c>
      <c r="D3072" s="3">
        <v>3</v>
      </c>
    </row>
    <row r="3073" spans="1:5" x14ac:dyDescent="0.25">
      <c r="A3073">
        <v>3084</v>
      </c>
      <c r="B3073" s="4">
        <v>1</v>
      </c>
      <c r="E3073" s="5">
        <v>4</v>
      </c>
    </row>
    <row r="3074" spans="1:5" x14ac:dyDescent="0.25">
      <c r="A3074">
        <v>3085</v>
      </c>
      <c r="B3074" s="4">
        <v>1</v>
      </c>
      <c r="E3074" s="5">
        <v>4</v>
      </c>
    </row>
    <row r="3075" spans="1:5" x14ac:dyDescent="0.25">
      <c r="A3075">
        <v>3086</v>
      </c>
      <c r="B3075" s="4">
        <v>1</v>
      </c>
      <c r="E3075" s="5">
        <v>4</v>
      </c>
    </row>
    <row r="3076" spans="1:5" x14ac:dyDescent="0.25">
      <c r="A3076">
        <v>3087</v>
      </c>
      <c r="B3076" s="4">
        <v>1</v>
      </c>
      <c r="E3076" s="5">
        <v>4</v>
      </c>
    </row>
    <row r="3077" spans="1:5" x14ac:dyDescent="0.25">
      <c r="A3077">
        <v>3088</v>
      </c>
      <c r="B3077" s="4">
        <v>1</v>
      </c>
      <c r="E3077" s="5">
        <v>4</v>
      </c>
    </row>
    <row r="3078" spans="1:5" x14ac:dyDescent="0.25">
      <c r="A3078">
        <v>3089</v>
      </c>
      <c r="B3078" s="4">
        <v>1</v>
      </c>
      <c r="E3078" s="5">
        <v>4</v>
      </c>
    </row>
    <row r="3079" spans="1:5" x14ac:dyDescent="0.25">
      <c r="A3079">
        <v>3090</v>
      </c>
      <c r="B3079" s="4">
        <v>1</v>
      </c>
      <c r="E3079" s="5">
        <v>4</v>
      </c>
    </row>
    <row r="3080" spans="1:5" x14ac:dyDescent="0.25">
      <c r="A3080">
        <v>3091</v>
      </c>
      <c r="B3080" s="4">
        <v>1</v>
      </c>
      <c r="E3080" s="5">
        <v>4</v>
      </c>
    </row>
    <row r="3081" spans="1:5" x14ac:dyDescent="0.25">
      <c r="A3081">
        <v>3092</v>
      </c>
      <c r="B3081" s="4">
        <v>1</v>
      </c>
      <c r="E3081" s="5">
        <v>4</v>
      </c>
    </row>
    <row r="3082" spans="1:5" x14ac:dyDescent="0.25">
      <c r="A3082">
        <v>3093</v>
      </c>
      <c r="B3082" s="4">
        <v>1</v>
      </c>
      <c r="E3082" s="5">
        <v>4</v>
      </c>
    </row>
    <row r="3083" spans="1:5" x14ac:dyDescent="0.25">
      <c r="A3083">
        <v>3094</v>
      </c>
      <c r="B3083" s="4">
        <v>1</v>
      </c>
      <c r="E3083" s="5">
        <v>4</v>
      </c>
    </row>
    <row r="3084" spans="1:5" x14ac:dyDescent="0.25">
      <c r="A3084">
        <v>3095</v>
      </c>
      <c r="B3084" s="4">
        <v>1</v>
      </c>
      <c r="E3084" s="5">
        <v>4</v>
      </c>
    </row>
    <row r="3085" spans="1:5" x14ac:dyDescent="0.25">
      <c r="A3085">
        <v>3096</v>
      </c>
      <c r="B3085" s="4">
        <v>1</v>
      </c>
      <c r="C3085" s="2">
        <v>2</v>
      </c>
      <c r="E3085" s="5">
        <v>4</v>
      </c>
    </row>
    <row r="3086" spans="1:5" x14ac:dyDescent="0.25">
      <c r="A3086">
        <v>3097</v>
      </c>
      <c r="B3086" s="4">
        <v>1</v>
      </c>
      <c r="C3086" s="2">
        <v>2</v>
      </c>
      <c r="E3086" s="5">
        <v>4</v>
      </c>
    </row>
    <row r="3087" spans="1:5" x14ac:dyDescent="0.25">
      <c r="A3087">
        <v>3098</v>
      </c>
      <c r="B3087" s="4">
        <v>1</v>
      </c>
      <c r="C3087" s="2">
        <v>2</v>
      </c>
      <c r="E3087" s="5">
        <v>4</v>
      </c>
    </row>
    <row r="3088" spans="1:5" x14ac:dyDescent="0.25">
      <c r="A3088">
        <v>3099</v>
      </c>
      <c r="C3088" s="2">
        <v>2</v>
      </c>
      <c r="E3088" s="5">
        <v>4</v>
      </c>
    </row>
    <row r="3089" spans="1:5" x14ac:dyDescent="0.25">
      <c r="A3089">
        <v>3100</v>
      </c>
      <c r="C3089" s="2">
        <v>2</v>
      </c>
      <c r="E3089" s="5">
        <v>4</v>
      </c>
    </row>
    <row r="3090" spans="1:5" x14ac:dyDescent="0.25">
      <c r="A3090">
        <v>3101</v>
      </c>
      <c r="C3090" s="2">
        <v>2</v>
      </c>
      <c r="D3090" s="3">
        <v>3</v>
      </c>
    </row>
    <row r="3091" spans="1:5" x14ac:dyDescent="0.25">
      <c r="A3091">
        <v>3102</v>
      </c>
      <c r="C3091" s="2">
        <v>2</v>
      </c>
      <c r="D3091" s="3">
        <v>3</v>
      </c>
    </row>
    <row r="3092" spans="1:5" x14ac:dyDescent="0.25">
      <c r="A3092">
        <v>3103</v>
      </c>
      <c r="C3092" s="2">
        <v>2</v>
      </c>
      <c r="D3092" s="3">
        <v>3</v>
      </c>
    </row>
    <row r="3093" spans="1:5" x14ac:dyDescent="0.25">
      <c r="A3093">
        <v>3104</v>
      </c>
      <c r="C3093" s="2">
        <v>2</v>
      </c>
      <c r="D3093" s="3">
        <v>3</v>
      </c>
    </row>
    <row r="3094" spans="1:5" x14ac:dyDescent="0.25">
      <c r="A3094">
        <v>3105</v>
      </c>
      <c r="C3094" s="2">
        <v>2</v>
      </c>
      <c r="D3094" s="3">
        <v>3</v>
      </c>
    </row>
    <row r="3095" spans="1:5" x14ac:dyDescent="0.25">
      <c r="A3095">
        <v>3106</v>
      </c>
      <c r="C3095" s="2">
        <v>2</v>
      </c>
      <c r="D3095" s="3">
        <v>3</v>
      </c>
    </row>
    <row r="3096" spans="1:5" x14ac:dyDescent="0.25">
      <c r="A3096">
        <v>3107</v>
      </c>
      <c r="C3096" s="2">
        <v>2</v>
      </c>
      <c r="D3096" s="3">
        <v>3</v>
      </c>
    </row>
    <row r="3097" spans="1:5" x14ac:dyDescent="0.25">
      <c r="A3097">
        <v>3108</v>
      </c>
      <c r="C3097" s="2">
        <v>2</v>
      </c>
      <c r="D3097" s="3">
        <v>3</v>
      </c>
    </row>
    <row r="3098" spans="1:5" x14ac:dyDescent="0.25">
      <c r="A3098">
        <v>3109</v>
      </c>
      <c r="C3098" s="2">
        <v>2</v>
      </c>
      <c r="D3098" s="3">
        <v>3</v>
      </c>
    </row>
    <row r="3099" spans="1:5" x14ac:dyDescent="0.25">
      <c r="A3099">
        <v>3110</v>
      </c>
      <c r="C3099" s="2">
        <v>2</v>
      </c>
      <c r="D3099" s="3">
        <v>3</v>
      </c>
    </row>
    <row r="3100" spans="1:5" x14ac:dyDescent="0.25">
      <c r="A3100">
        <v>3111</v>
      </c>
      <c r="C3100" s="2">
        <v>2</v>
      </c>
      <c r="D3100" s="3">
        <v>3</v>
      </c>
    </row>
    <row r="3101" spans="1:5" x14ac:dyDescent="0.25">
      <c r="A3101">
        <v>3112</v>
      </c>
      <c r="B3101" s="4">
        <v>1</v>
      </c>
      <c r="D3101" s="3">
        <v>3</v>
      </c>
    </row>
    <row r="3102" spans="1:5" x14ac:dyDescent="0.25">
      <c r="A3102">
        <v>3113</v>
      </c>
      <c r="B3102" s="4">
        <v>1</v>
      </c>
      <c r="D3102" s="3">
        <v>3</v>
      </c>
      <c r="E3102" s="5">
        <v>4</v>
      </c>
    </row>
    <row r="3103" spans="1:5" x14ac:dyDescent="0.25">
      <c r="A3103">
        <v>3114</v>
      </c>
      <c r="B3103" s="4">
        <v>1</v>
      </c>
      <c r="D3103" s="3">
        <v>3</v>
      </c>
      <c r="E3103" s="5">
        <v>4</v>
      </c>
    </row>
    <row r="3104" spans="1:5" x14ac:dyDescent="0.25">
      <c r="A3104">
        <v>3115</v>
      </c>
      <c r="B3104" s="4">
        <v>1</v>
      </c>
      <c r="E3104" s="5">
        <v>4</v>
      </c>
    </row>
    <row r="3105" spans="1:5" x14ac:dyDescent="0.25">
      <c r="A3105">
        <v>3116</v>
      </c>
      <c r="B3105" s="4">
        <v>1</v>
      </c>
      <c r="E3105" s="5">
        <v>4</v>
      </c>
    </row>
    <row r="3106" spans="1:5" x14ac:dyDescent="0.25">
      <c r="A3106">
        <v>3117</v>
      </c>
      <c r="B3106" s="4">
        <v>1</v>
      </c>
      <c r="E3106" s="5">
        <v>4</v>
      </c>
    </row>
    <row r="3107" spans="1:5" x14ac:dyDescent="0.25">
      <c r="A3107">
        <v>3118</v>
      </c>
      <c r="B3107" s="4">
        <v>1</v>
      </c>
      <c r="E3107" s="5">
        <v>4</v>
      </c>
    </row>
    <row r="3108" spans="1:5" x14ac:dyDescent="0.25">
      <c r="A3108">
        <v>3119</v>
      </c>
      <c r="B3108" s="4">
        <v>1</v>
      </c>
      <c r="E3108" s="5">
        <v>4</v>
      </c>
    </row>
    <row r="3109" spans="1:5" x14ac:dyDescent="0.25">
      <c r="A3109">
        <v>3120</v>
      </c>
      <c r="B3109" s="4">
        <v>1</v>
      </c>
      <c r="E3109" s="5">
        <v>4</v>
      </c>
    </row>
    <row r="3110" spans="1:5" x14ac:dyDescent="0.25">
      <c r="A3110">
        <v>3121</v>
      </c>
      <c r="B3110" s="4">
        <v>1</v>
      </c>
      <c r="E3110" s="5">
        <v>4</v>
      </c>
    </row>
    <row r="3111" spans="1:5" x14ac:dyDescent="0.25">
      <c r="A3111">
        <v>3122</v>
      </c>
      <c r="B3111" s="4">
        <v>1</v>
      </c>
      <c r="E3111" s="5">
        <v>4</v>
      </c>
    </row>
    <row r="3112" spans="1:5" x14ac:dyDescent="0.25">
      <c r="A3112">
        <v>3123</v>
      </c>
      <c r="B3112" s="4">
        <v>1</v>
      </c>
      <c r="E3112" s="5">
        <v>4</v>
      </c>
    </row>
    <row r="3113" spans="1:5" x14ac:dyDescent="0.25">
      <c r="A3113">
        <v>3124</v>
      </c>
      <c r="B3113" s="4">
        <v>1</v>
      </c>
      <c r="E3113" s="5">
        <v>4</v>
      </c>
    </row>
    <row r="3114" spans="1:5" x14ac:dyDescent="0.25">
      <c r="A3114">
        <v>3125</v>
      </c>
      <c r="B3114" s="4">
        <v>1</v>
      </c>
      <c r="E3114" s="5">
        <v>4</v>
      </c>
    </row>
    <row r="3115" spans="1:5" x14ac:dyDescent="0.25">
      <c r="A3115">
        <v>3126</v>
      </c>
      <c r="B3115" s="4">
        <v>1</v>
      </c>
      <c r="C3115" s="2">
        <v>2</v>
      </c>
      <c r="E3115" s="5">
        <v>4</v>
      </c>
    </row>
    <row r="3116" spans="1:5" x14ac:dyDescent="0.25">
      <c r="A3116">
        <v>3127</v>
      </c>
      <c r="B3116" s="4">
        <v>1</v>
      </c>
      <c r="C3116" s="2">
        <v>2</v>
      </c>
      <c r="E3116" s="5">
        <v>4</v>
      </c>
    </row>
    <row r="3117" spans="1:5" x14ac:dyDescent="0.25">
      <c r="A3117">
        <v>3128</v>
      </c>
      <c r="B3117" s="4">
        <v>1</v>
      </c>
      <c r="C3117" s="2">
        <v>2</v>
      </c>
      <c r="E3117" s="5">
        <v>4</v>
      </c>
    </row>
    <row r="3118" spans="1:5" x14ac:dyDescent="0.25">
      <c r="A3118">
        <v>3129</v>
      </c>
      <c r="B3118" s="4">
        <v>1</v>
      </c>
      <c r="C3118" s="2">
        <v>2</v>
      </c>
      <c r="E3118" s="5">
        <v>4</v>
      </c>
    </row>
    <row r="3119" spans="1:5" x14ac:dyDescent="0.25">
      <c r="A3119">
        <v>3130</v>
      </c>
      <c r="C3119" s="2">
        <v>2</v>
      </c>
      <c r="E3119" s="5">
        <v>4</v>
      </c>
    </row>
    <row r="3120" spans="1:5" x14ac:dyDescent="0.25">
      <c r="A3120">
        <v>3131</v>
      </c>
      <c r="C3120" s="2">
        <v>2</v>
      </c>
      <c r="E3120" s="5">
        <v>4</v>
      </c>
    </row>
    <row r="3121" spans="1:5" x14ac:dyDescent="0.25">
      <c r="A3121">
        <v>3132</v>
      </c>
      <c r="C3121" s="2">
        <v>2</v>
      </c>
      <c r="D3121" s="3">
        <v>3</v>
      </c>
      <c r="E3121" s="5">
        <v>4</v>
      </c>
    </row>
    <row r="3122" spans="1:5" x14ac:dyDescent="0.25">
      <c r="A3122">
        <v>3133</v>
      </c>
      <c r="C3122" s="2">
        <v>2</v>
      </c>
      <c r="D3122" s="3">
        <v>3</v>
      </c>
    </row>
    <row r="3123" spans="1:5" x14ac:dyDescent="0.25">
      <c r="A3123">
        <v>3134</v>
      </c>
      <c r="C3123" s="2">
        <v>2</v>
      </c>
      <c r="D3123" s="3">
        <v>3</v>
      </c>
    </row>
    <row r="3124" spans="1:5" x14ac:dyDescent="0.25">
      <c r="A3124">
        <v>3135</v>
      </c>
      <c r="C3124" s="2">
        <v>2</v>
      </c>
      <c r="D3124" s="3">
        <v>3</v>
      </c>
    </row>
    <row r="3125" spans="1:5" x14ac:dyDescent="0.25">
      <c r="A3125">
        <v>3136</v>
      </c>
      <c r="C3125" s="2">
        <v>2</v>
      </c>
      <c r="D3125" s="3">
        <v>3</v>
      </c>
    </row>
    <row r="3126" spans="1:5" x14ac:dyDescent="0.25">
      <c r="A3126">
        <v>3137</v>
      </c>
      <c r="C3126" s="2">
        <v>2</v>
      </c>
      <c r="D3126" s="3">
        <v>3</v>
      </c>
    </row>
    <row r="3127" spans="1:5" x14ac:dyDescent="0.25">
      <c r="A3127">
        <v>3138</v>
      </c>
      <c r="C3127" s="2">
        <v>2</v>
      </c>
      <c r="D3127" s="3">
        <v>3</v>
      </c>
    </row>
    <row r="3128" spans="1:5" x14ac:dyDescent="0.25">
      <c r="A3128">
        <v>3139</v>
      </c>
      <c r="C3128" s="2">
        <v>2</v>
      </c>
      <c r="D3128" s="3">
        <v>3</v>
      </c>
    </row>
    <row r="3129" spans="1:5" x14ac:dyDescent="0.25">
      <c r="A3129">
        <v>3140</v>
      </c>
      <c r="C3129" s="2">
        <v>2</v>
      </c>
      <c r="D3129" s="3">
        <v>3</v>
      </c>
    </row>
    <row r="3130" spans="1:5" x14ac:dyDescent="0.25">
      <c r="A3130">
        <v>3141</v>
      </c>
      <c r="C3130" s="2">
        <v>2</v>
      </c>
      <c r="D3130" s="3">
        <v>3</v>
      </c>
    </row>
    <row r="3131" spans="1:5" x14ac:dyDescent="0.25">
      <c r="A3131">
        <v>3142</v>
      </c>
      <c r="B3131" s="4">
        <v>1</v>
      </c>
      <c r="C3131" s="2">
        <v>2</v>
      </c>
      <c r="D3131" s="3">
        <v>3</v>
      </c>
    </row>
    <row r="3132" spans="1:5" x14ac:dyDescent="0.25">
      <c r="A3132">
        <v>3143</v>
      </c>
      <c r="B3132" s="4">
        <v>1</v>
      </c>
      <c r="C3132" s="2">
        <v>2</v>
      </c>
      <c r="D3132" s="3">
        <v>3</v>
      </c>
    </row>
    <row r="3133" spans="1:5" x14ac:dyDescent="0.25">
      <c r="A3133">
        <v>3144</v>
      </c>
      <c r="B3133" s="4">
        <v>1</v>
      </c>
      <c r="D3133" s="3">
        <v>3</v>
      </c>
    </row>
    <row r="3134" spans="1:5" x14ac:dyDescent="0.25">
      <c r="A3134">
        <v>3145</v>
      </c>
      <c r="B3134" s="4">
        <v>1</v>
      </c>
      <c r="D3134" s="3">
        <v>3</v>
      </c>
    </row>
    <row r="3135" spans="1:5" x14ac:dyDescent="0.25">
      <c r="A3135">
        <v>3146</v>
      </c>
      <c r="B3135" s="4">
        <v>1</v>
      </c>
      <c r="D3135" s="3">
        <v>3</v>
      </c>
    </row>
    <row r="3136" spans="1:5" x14ac:dyDescent="0.25">
      <c r="A3136">
        <v>3147</v>
      </c>
      <c r="B3136" s="4">
        <v>1</v>
      </c>
      <c r="D3136" s="3">
        <v>3</v>
      </c>
      <c r="E3136" s="5">
        <v>4</v>
      </c>
    </row>
    <row r="3137" spans="1:5" x14ac:dyDescent="0.25">
      <c r="A3137">
        <v>3148</v>
      </c>
      <c r="B3137" s="4">
        <v>1</v>
      </c>
      <c r="D3137" s="3">
        <v>3</v>
      </c>
      <c r="E3137" s="5">
        <v>4</v>
      </c>
    </row>
    <row r="3138" spans="1:5" x14ac:dyDescent="0.25">
      <c r="A3138">
        <v>3149</v>
      </c>
      <c r="B3138" s="4">
        <v>1</v>
      </c>
      <c r="D3138" s="3">
        <v>3</v>
      </c>
      <c r="E3138" s="5">
        <v>4</v>
      </c>
    </row>
    <row r="3139" spans="1:5" x14ac:dyDescent="0.25">
      <c r="A3139">
        <v>3150</v>
      </c>
      <c r="B3139" s="4">
        <v>1</v>
      </c>
      <c r="E3139" s="5">
        <v>4</v>
      </c>
    </row>
    <row r="3140" spans="1:5" x14ac:dyDescent="0.25">
      <c r="A3140">
        <v>3151</v>
      </c>
      <c r="B3140" s="4">
        <v>1</v>
      </c>
      <c r="E3140" s="5">
        <v>4</v>
      </c>
    </row>
    <row r="3141" spans="1:5" x14ac:dyDescent="0.25">
      <c r="A3141">
        <v>3152</v>
      </c>
      <c r="B3141" s="4">
        <v>1</v>
      </c>
      <c r="E3141" s="5">
        <v>4</v>
      </c>
    </row>
    <row r="3142" spans="1:5" x14ac:dyDescent="0.25">
      <c r="A3142">
        <v>3153</v>
      </c>
      <c r="B3142" s="4">
        <v>1</v>
      </c>
      <c r="E3142" s="5">
        <v>4</v>
      </c>
    </row>
    <row r="3143" spans="1:5" x14ac:dyDescent="0.25">
      <c r="A3143">
        <v>3154</v>
      </c>
      <c r="B3143" s="4">
        <v>1</v>
      </c>
      <c r="E3143" s="5">
        <v>4</v>
      </c>
    </row>
    <row r="3144" spans="1:5" x14ac:dyDescent="0.25">
      <c r="A3144">
        <v>3155</v>
      </c>
      <c r="B3144" s="4">
        <v>1</v>
      </c>
      <c r="E3144" s="5">
        <v>4</v>
      </c>
    </row>
    <row r="3145" spans="1:5" x14ac:dyDescent="0.25">
      <c r="A3145">
        <v>3156</v>
      </c>
      <c r="B3145" s="4">
        <v>1</v>
      </c>
      <c r="C3145" s="2">
        <v>2</v>
      </c>
      <c r="E3145" s="5">
        <v>4</v>
      </c>
    </row>
    <row r="3146" spans="1:5" x14ac:dyDescent="0.25">
      <c r="A3146">
        <v>3157</v>
      </c>
      <c r="B3146" s="4">
        <v>1</v>
      </c>
      <c r="C3146" s="2">
        <v>2</v>
      </c>
      <c r="E3146" s="5">
        <v>4</v>
      </c>
    </row>
    <row r="3147" spans="1:5" x14ac:dyDescent="0.25">
      <c r="A3147">
        <v>3158</v>
      </c>
      <c r="B3147" s="4">
        <v>1</v>
      </c>
      <c r="C3147" s="2">
        <v>2</v>
      </c>
      <c r="E3147" s="5">
        <v>4</v>
      </c>
    </row>
    <row r="3148" spans="1:5" x14ac:dyDescent="0.25">
      <c r="A3148">
        <v>3159</v>
      </c>
      <c r="B3148" s="4">
        <v>1</v>
      </c>
      <c r="C3148" s="2">
        <v>2</v>
      </c>
      <c r="E3148" s="5">
        <v>4</v>
      </c>
    </row>
    <row r="3149" spans="1:5" x14ac:dyDescent="0.25">
      <c r="A3149">
        <v>3160</v>
      </c>
      <c r="B3149" s="4">
        <v>1</v>
      </c>
      <c r="C3149" s="2">
        <v>2</v>
      </c>
      <c r="E3149" s="5">
        <v>4</v>
      </c>
    </row>
    <row r="3150" spans="1:5" x14ac:dyDescent="0.25">
      <c r="A3150">
        <v>3161</v>
      </c>
      <c r="C3150" s="2">
        <v>2</v>
      </c>
      <c r="E3150" s="5">
        <v>4</v>
      </c>
    </row>
    <row r="3151" spans="1:5" x14ac:dyDescent="0.25">
      <c r="A3151">
        <v>3162</v>
      </c>
      <c r="C3151" s="2">
        <v>2</v>
      </c>
      <c r="E3151" s="5">
        <v>4</v>
      </c>
    </row>
    <row r="3152" spans="1:5" x14ac:dyDescent="0.25">
      <c r="A3152">
        <v>3163</v>
      </c>
      <c r="C3152" s="2">
        <v>2</v>
      </c>
      <c r="E3152" s="5">
        <v>4</v>
      </c>
    </row>
    <row r="3153" spans="1:5" x14ac:dyDescent="0.25">
      <c r="A3153">
        <v>3164</v>
      </c>
      <c r="C3153" s="2">
        <v>2</v>
      </c>
      <c r="E3153" s="5">
        <v>4</v>
      </c>
    </row>
    <row r="3154" spans="1:5" x14ac:dyDescent="0.25">
      <c r="A3154">
        <v>3165</v>
      </c>
      <c r="C3154" s="2">
        <v>2</v>
      </c>
      <c r="D3154" s="3">
        <v>3</v>
      </c>
      <c r="E3154" s="5">
        <v>4</v>
      </c>
    </row>
    <row r="3155" spans="1:5" x14ac:dyDescent="0.25">
      <c r="A3155">
        <v>3166</v>
      </c>
      <c r="C3155" s="2">
        <v>2</v>
      </c>
      <c r="D3155" s="3">
        <v>3</v>
      </c>
      <c r="E3155" s="5">
        <v>4</v>
      </c>
    </row>
    <row r="3156" spans="1:5" x14ac:dyDescent="0.25">
      <c r="A3156">
        <v>3167</v>
      </c>
      <c r="C3156" s="2">
        <v>2</v>
      </c>
      <c r="D3156" s="3">
        <v>3</v>
      </c>
      <c r="E3156" s="5">
        <v>4</v>
      </c>
    </row>
    <row r="3157" spans="1:5" x14ac:dyDescent="0.25">
      <c r="A3157">
        <v>3168</v>
      </c>
      <c r="C3157" s="2">
        <v>2</v>
      </c>
      <c r="D3157" s="3">
        <v>3</v>
      </c>
      <c r="E3157" s="5">
        <v>4</v>
      </c>
    </row>
    <row r="3158" spans="1:5" x14ac:dyDescent="0.25">
      <c r="A3158">
        <v>3169</v>
      </c>
      <c r="C3158" s="2">
        <v>2</v>
      </c>
      <c r="D3158" s="3">
        <v>3</v>
      </c>
    </row>
    <row r="3159" spans="1:5" x14ac:dyDescent="0.25">
      <c r="A3159">
        <v>3170</v>
      </c>
      <c r="C3159" s="2">
        <v>2</v>
      </c>
      <c r="D3159" s="3">
        <v>3</v>
      </c>
    </row>
    <row r="3160" spans="1:5" x14ac:dyDescent="0.25">
      <c r="A3160">
        <v>3171</v>
      </c>
      <c r="C3160" s="2">
        <v>2</v>
      </c>
      <c r="D3160" s="3">
        <v>3</v>
      </c>
    </row>
    <row r="3161" spans="1:5" x14ac:dyDescent="0.25">
      <c r="A3161">
        <v>3172</v>
      </c>
      <c r="C3161" s="2">
        <v>2</v>
      </c>
      <c r="D3161" s="3">
        <v>3</v>
      </c>
    </row>
    <row r="3162" spans="1:5" x14ac:dyDescent="0.25">
      <c r="A3162">
        <v>3173</v>
      </c>
      <c r="C3162" s="2">
        <v>2</v>
      </c>
      <c r="D3162" s="3">
        <v>3</v>
      </c>
    </row>
    <row r="3163" spans="1:5" x14ac:dyDescent="0.25">
      <c r="A3163">
        <v>3174</v>
      </c>
      <c r="C3163" s="2">
        <v>2</v>
      </c>
      <c r="D3163" s="3">
        <v>3</v>
      </c>
    </row>
    <row r="3164" spans="1:5" x14ac:dyDescent="0.25">
      <c r="A3164">
        <v>3175</v>
      </c>
      <c r="B3164" s="4">
        <v>1</v>
      </c>
      <c r="C3164" s="2">
        <v>2</v>
      </c>
      <c r="D3164" s="3">
        <v>3</v>
      </c>
    </row>
    <row r="3165" spans="1:5" x14ac:dyDescent="0.25">
      <c r="A3165">
        <v>3176</v>
      </c>
      <c r="B3165" s="4">
        <v>1</v>
      </c>
      <c r="C3165" s="2">
        <v>2</v>
      </c>
      <c r="D3165" s="3">
        <v>3</v>
      </c>
    </row>
    <row r="3166" spans="1:5" x14ac:dyDescent="0.25">
      <c r="A3166">
        <v>3177</v>
      </c>
      <c r="B3166" s="4">
        <v>1</v>
      </c>
      <c r="C3166" s="2">
        <v>2</v>
      </c>
      <c r="D3166" s="3">
        <v>3</v>
      </c>
    </row>
    <row r="3167" spans="1:5" x14ac:dyDescent="0.25">
      <c r="A3167">
        <v>3178</v>
      </c>
      <c r="B3167" s="4">
        <v>1</v>
      </c>
      <c r="D3167" s="3">
        <v>3</v>
      </c>
    </row>
    <row r="3168" spans="1:5" x14ac:dyDescent="0.25">
      <c r="A3168">
        <v>3179</v>
      </c>
      <c r="B3168" s="4">
        <v>1</v>
      </c>
      <c r="D3168" s="3">
        <v>3</v>
      </c>
    </row>
    <row r="3169" spans="1:6" x14ac:dyDescent="0.25">
      <c r="A3169">
        <v>3180</v>
      </c>
      <c r="B3169" s="4">
        <v>1</v>
      </c>
      <c r="D3169" s="3">
        <v>3</v>
      </c>
    </row>
    <row r="3170" spans="1:6" x14ac:dyDescent="0.25">
      <c r="A3170">
        <v>3181</v>
      </c>
      <c r="B3170" s="4">
        <v>1</v>
      </c>
      <c r="D3170" s="3">
        <v>3</v>
      </c>
    </row>
    <row r="3171" spans="1:6" x14ac:dyDescent="0.25">
      <c r="A3171">
        <v>3182</v>
      </c>
      <c r="B3171" s="4">
        <v>1</v>
      </c>
      <c r="D3171" s="3">
        <v>3</v>
      </c>
      <c r="E3171" s="5">
        <v>4</v>
      </c>
    </row>
    <row r="3172" spans="1:6" x14ac:dyDescent="0.25">
      <c r="A3172">
        <v>3183</v>
      </c>
      <c r="B3172" s="4">
        <v>1</v>
      </c>
      <c r="D3172" s="3">
        <v>3</v>
      </c>
      <c r="E3172" s="5">
        <v>4</v>
      </c>
    </row>
    <row r="3173" spans="1:6" x14ac:dyDescent="0.25">
      <c r="A3173">
        <v>3184</v>
      </c>
      <c r="B3173" s="4">
        <v>1</v>
      </c>
      <c r="D3173" s="3">
        <v>3</v>
      </c>
      <c r="E3173" s="5">
        <v>4</v>
      </c>
    </row>
    <row r="3174" spans="1:6" x14ac:dyDescent="0.25">
      <c r="A3174">
        <v>3185</v>
      </c>
      <c r="B3174" s="4">
        <v>1</v>
      </c>
      <c r="D3174" s="3">
        <v>3</v>
      </c>
      <c r="E3174" s="5">
        <v>4</v>
      </c>
    </row>
    <row r="3175" spans="1:6" x14ac:dyDescent="0.25">
      <c r="A3175">
        <v>3186</v>
      </c>
      <c r="B3175" s="4">
        <v>1</v>
      </c>
      <c r="D3175" s="3">
        <v>3</v>
      </c>
      <c r="E3175" s="5">
        <v>4</v>
      </c>
    </row>
    <row r="3176" spans="1:6" x14ac:dyDescent="0.25">
      <c r="A3176">
        <v>3187</v>
      </c>
      <c r="B3176" s="4">
        <v>1</v>
      </c>
      <c r="D3176" s="3">
        <v>3</v>
      </c>
      <c r="E3176" s="5">
        <v>4</v>
      </c>
    </row>
    <row r="3177" spans="1:6" x14ac:dyDescent="0.25">
      <c r="A3177">
        <v>3188</v>
      </c>
      <c r="B3177" s="4">
        <v>1</v>
      </c>
      <c r="E3177" s="5">
        <v>4</v>
      </c>
    </row>
    <row r="3178" spans="1:6" x14ac:dyDescent="0.25">
      <c r="A3178">
        <v>3189</v>
      </c>
      <c r="B3178" s="4">
        <v>1</v>
      </c>
      <c r="E3178" s="5">
        <v>4</v>
      </c>
      <c r="F3178" t="s">
        <v>22</v>
      </c>
    </row>
    <row r="3179" spans="1:6" x14ac:dyDescent="0.25">
      <c r="A3179">
        <v>3190</v>
      </c>
    </row>
    <row r="3180" spans="1:6" x14ac:dyDescent="0.25">
      <c r="A3180">
        <v>3191</v>
      </c>
      <c r="F3180" t="s">
        <v>22</v>
      </c>
    </row>
    <row r="3181" spans="1:6" x14ac:dyDescent="0.25">
      <c r="A3181">
        <v>3192</v>
      </c>
      <c r="B3181" s="4">
        <v>1</v>
      </c>
    </row>
    <row r="3182" spans="1:6" x14ac:dyDescent="0.25">
      <c r="A3182">
        <v>3193</v>
      </c>
      <c r="B3182" s="4">
        <v>1</v>
      </c>
    </row>
    <row r="3183" spans="1:6" x14ac:dyDescent="0.25">
      <c r="A3183">
        <v>3194</v>
      </c>
      <c r="B3183" s="4">
        <v>1</v>
      </c>
    </row>
    <row r="3184" spans="1:6" x14ac:dyDescent="0.25">
      <c r="A3184">
        <v>3195</v>
      </c>
      <c r="B3184" s="4">
        <v>1</v>
      </c>
    </row>
    <row r="3185" spans="1:5" x14ac:dyDescent="0.25">
      <c r="A3185">
        <v>3196</v>
      </c>
      <c r="B3185" s="4">
        <v>1</v>
      </c>
    </row>
    <row r="3186" spans="1:5" x14ac:dyDescent="0.25">
      <c r="A3186">
        <v>3197</v>
      </c>
      <c r="B3186" s="4">
        <v>1</v>
      </c>
    </row>
    <row r="3187" spans="1:5" x14ac:dyDescent="0.25">
      <c r="A3187">
        <v>3198</v>
      </c>
      <c r="B3187" s="4">
        <v>1</v>
      </c>
    </row>
    <row r="3188" spans="1:5" x14ac:dyDescent="0.25">
      <c r="A3188">
        <v>3199</v>
      </c>
      <c r="B3188" s="4">
        <v>1</v>
      </c>
    </row>
    <row r="3189" spans="1:5" x14ac:dyDescent="0.25">
      <c r="A3189">
        <v>3200</v>
      </c>
      <c r="B3189" s="4">
        <v>1</v>
      </c>
    </row>
    <row r="3190" spans="1:5" x14ac:dyDescent="0.25">
      <c r="A3190">
        <v>3201</v>
      </c>
      <c r="B3190" s="4">
        <v>1</v>
      </c>
    </row>
    <row r="3191" spans="1:5" x14ac:dyDescent="0.25">
      <c r="A3191">
        <v>3202</v>
      </c>
      <c r="B3191" s="4">
        <v>1</v>
      </c>
      <c r="E3191" s="5">
        <v>4</v>
      </c>
    </row>
    <row r="3192" spans="1:5" x14ac:dyDescent="0.25">
      <c r="A3192">
        <v>3203</v>
      </c>
      <c r="B3192" s="4">
        <v>1</v>
      </c>
      <c r="E3192" s="5">
        <v>4</v>
      </c>
    </row>
    <row r="3193" spans="1:5" x14ac:dyDescent="0.25">
      <c r="A3193">
        <v>3204</v>
      </c>
      <c r="B3193" s="4">
        <v>1</v>
      </c>
      <c r="E3193" s="5">
        <v>4</v>
      </c>
    </row>
    <row r="3194" spans="1:5" x14ac:dyDescent="0.25">
      <c r="A3194">
        <v>3205</v>
      </c>
      <c r="B3194" s="4">
        <v>1</v>
      </c>
      <c r="E3194" s="5">
        <v>4</v>
      </c>
    </row>
    <row r="3195" spans="1:5" x14ac:dyDescent="0.25">
      <c r="A3195">
        <v>3206</v>
      </c>
      <c r="B3195" s="4">
        <v>1</v>
      </c>
      <c r="C3195" s="2">
        <v>2</v>
      </c>
      <c r="E3195" s="5">
        <v>4</v>
      </c>
    </row>
    <row r="3196" spans="1:5" x14ac:dyDescent="0.25">
      <c r="A3196">
        <v>3207</v>
      </c>
      <c r="B3196" s="4">
        <v>1</v>
      </c>
      <c r="C3196" s="2">
        <v>2</v>
      </c>
      <c r="E3196" s="5">
        <v>4</v>
      </c>
    </row>
    <row r="3197" spans="1:5" x14ac:dyDescent="0.25">
      <c r="A3197">
        <v>3208</v>
      </c>
      <c r="B3197" s="4">
        <v>1</v>
      </c>
      <c r="C3197" s="2">
        <v>2</v>
      </c>
      <c r="E3197" s="5">
        <v>4</v>
      </c>
    </row>
    <row r="3198" spans="1:5" x14ac:dyDescent="0.25">
      <c r="A3198">
        <v>3209</v>
      </c>
      <c r="B3198" s="4">
        <v>1</v>
      </c>
      <c r="C3198" s="2">
        <v>2</v>
      </c>
      <c r="E3198" s="5">
        <v>4</v>
      </c>
    </row>
    <row r="3199" spans="1:5" x14ac:dyDescent="0.25">
      <c r="A3199">
        <v>3210</v>
      </c>
      <c r="B3199" s="4">
        <v>1</v>
      </c>
      <c r="C3199" s="2">
        <v>2</v>
      </c>
      <c r="E3199" s="5">
        <v>4</v>
      </c>
    </row>
    <row r="3200" spans="1:5" x14ac:dyDescent="0.25">
      <c r="A3200">
        <v>3211</v>
      </c>
      <c r="C3200" s="2">
        <v>2</v>
      </c>
      <c r="E3200" s="5">
        <v>4</v>
      </c>
    </row>
    <row r="3201" spans="1:5" x14ac:dyDescent="0.25">
      <c r="A3201">
        <v>3212</v>
      </c>
      <c r="C3201" s="2">
        <v>2</v>
      </c>
      <c r="E3201" s="5">
        <v>4</v>
      </c>
    </row>
    <row r="3202" spans="1:5" x14ac:dyDescent="0.25">
      <c r="A3202">
        <v>3213</v>
      </c>
      <c r="C3202" s="2">
        <v>2</v>
      </c>
      <c r="E3202" s="5">
        <v>4</v>
      </c>
    </row>
    <row r="3203" spans="1:5" x14ac:dyDescent="0.25">
      <c r="A3203">
        <v>3214</v>
      </c>
      <c r="C3203" s="2">
        <v>2</v>
      </c>
      <c r="E3203" s="5">
        <v>4</v>
      </c>
    </row>
    <row r="3204" spans="1:5" x14ac:dyDescent="0.25">
      <c r="A3204">
        <v>3215</v>
      </c>
      <c r="C3204" s="2">
        <v>2</v>
      </c>
      <c r="E3204" s="5">
        <v>4</v>
      </c>
    </row>
    <row r="3205" spans="1:5" x14ac:dyDescent="0.25">
      <c r="A3205">
        <v>3216</v>
      </c>
      <c r="C3205" s="2">
        <v>2</v>
      </c>
      <c r="E3205" s="5">
        <v>4</v>
      </c>
    </row>
    <row r="3206" spans="1:5" x14ac:dyDescent="0.25">
      <c r="A3206">
        <v>3217</v>
      </c>
      <c r="C3206" s="2">
        <v>2</v>
      </c>
      <c r="E3206" s="5">
        <v>4</v>
      </c>
    </row>
    <row r="3207" spans="1:5" x14ac:dyDescent="0.25">
      <c r="A3207">
        <v>3218</v>
      </c>
      <c r="C3207" s="2">
        <v>2</v>
      </c>
      <c r="E3207" s="5">
        <v>4</v>
      </c>
    </row>
    <row r="3208" spans="1:5" x14ac:dyDescent="0.25">
      <c r="A3208">
        <v>3219</v>
      </c>
      <c r="C3208" s="2">
        <v>2</v>
      </c>
      <c r="E3208" s="5">
        <v>4</v>
      </c>
    </row>
    <row r="3209" spans="1:5" x14ac:dyDescent="0.25">
      <c r="A3209">
        <v>3220</v>
      </c>
      <c r="C3209" s="2">
        <v>2</v>
      </c>
      <c r="D3209" s="3">
        <v>3</v>
      </c>
    </row>
    <row r="3210" spans="1:5" x14ac:dyDescent="0.25">
      <c r="A3210">
        <v>3221</v>
      </c>
      <c r="C3210" s="2">
        <v>2</v>
      </c>
      <c r="D3210" s="3">
        <v>3</v>
      </c>
    </row>
    <row r="3211" spans="1:5" x14ac:dyDescent="0.25">
      <c r="A3211">
        <v>3222</v>
      </c>
      <c r="B3211" s="4">
        <v>1</v>
      </c>
      <c r="C3211" s="2">
        <v>2</v>
      </c>
      <c r="D3211" s="3">
        <v>3</v>
      </c>
    </row>
    <row r="3212" spans="1:5" x14ac:dyDescent="0.25">
      <c r="A3212">
        <v>3223</v>
      </c>
      <c r="B3212" s="4">
        <v>1</v>
      </c>
      <c r="D3212" s="3">
        <v>3</v>
      </c>
    </row>
    <row r="3213" spans="1:5" x14ac:dyDescent="0.25">
      <c r="A3213">
        <v>3224</v>
      </c>
      <c r="B3213" s="4">
        <v>1</v>
      </c>
      <c r="D3213" s="3">
        <v>3</v>
      </c>
    </row>
    <row r="3214" spans="1:5" x14ac:dyDescent="0.25">
      <c r="A3214">
        <v>3225</v>
      </c>
      <c r="B3214" s="4">
        <v>1</v>
      </c>
      <c r="D3214" s="3">
        <v>3</v>
      </c>
    </row>
    <row r="3215" spans="1:5" x14ac:dyDescent="0.25">
      <c r="A3215">
        <v>3226</v>
      </c>
      <c r="B3215" s="4">
        <v>1</v>
      </c>
      <c r="D3215" s="3">
        <v>3</v>
      </c>
    </row>
    <row r="3216" spans="1:5" x14ac:dyDescent="0.25">
      <c r="A3216">
        <v>3227</v>
      </c>
      <c r="B3216" s="4">
        <v>1</v>
      </c>
      <c r="D3216" s="3">
        <v>3</v>
      </c>
    </row>
    <row r="3217" spans="1:5" x14ac:dyDescent="0.25">
      <c r="A3217">
        <v>3228</v>
      </c>
      <c r="B3217" s="4">
        <v>1</v>
      </c>
      <c r="D3217" s="3">
        <v>3</v>
      </c>
    </row>
    <row r="3218" spans="1:5" x14ac:dyDescent="0.25">
      <c r="A3218">
        <v>3229</v>
      </c>
      <c r="B3218" s="4">
        <v>1</v>
      </c>
      <c r="D3218" s="3">
        <v>3</v>
      </c>
    </row>
    <row r="3219" spans="1:5" x14ac:dyDescent="0.25">
      <c r="A3219">
        <v>3230</v>
      </c>
      <c r="B3219" s="4">
        <v>1</v>
      </c>
      <c r="D3219" s="3">
        <v>3</v>
      </c>
    </row>
    <row r="3220" spans="1:5" x14ac:dyDescent="0.25">
      <c r="A3220">
        <v>3231</v>
      </c>
      <c r="B3220" s="4">
        <v>1</v>
      </c>
      <c r="D3220" s="3">
        <v>3</v>
      </c>
    </row>
    <row r="3221" spans="1:5" x14ac:dyDescent="0.25">
      <c r="A3221">
        <v>3232</v>
      </c>
      <c r="B3221" s="4">
        <v>1</v>
      </c>
      <c r="D3221" s="3">
        <v>3</v>
      </c>
      <c r="E3221" s="5">
        <v>4</v>
      </c>
    </row>
    <row r="3222" spans="1:5" x14ac:dyDescent="0.25">
      <c r="A3222">
        <v>3233</v>
      </c>
      <c r="B3222" s="4">
        <v>1</v>
      </c>
      <c r="D3222" s="3">
        <v>3</v>
      </c>
      <c r="E3222" s="5">
        <v>4</v>
      </c>
    </row>
    <row r="3223" spans="1:5" x14ac:dyDescent="0.25">
      <c r="A3223">
        <v>3234</v>
      </c>
      <c r="B3223" s="4">
        <v>1</v>
      </c>
      <c r="D3223" s="3">
        <v>3</v>
      </c>
      <c r="E3223" s="5">
        <v>4</v>
      </c>
    </row>
    <row r="3224" spans="1:5" x14ac:dyDescent="0.25">
      <c r="A3224">
        <v>3235</v>
      </c>
      <c r="B3224" s="4">
        <v>1</v>
      </c>
      <c r="D3224" s="3">
        <v>3</v>
      </c>
      <c r="E3224" s="5">
        <v>4</v>
      </c>
    </row>
    <row r="3225" spans="1:5" x14ac:dyDescent="0.25">
      <c r="A3225">
        <v>3236</v>
      </c>
      <c r="B3225" s="4">
        <v>1</v>
      </c>
      <c r="C3225" s="2">
        <v>2</v>
      </c>
      <c r="E3225" s="5">
        <v>4</v>
      </c>
    </row>
    <row r="3226" spans="1:5" x14ac:dyDescent="0.25">
      <c r="A3226">
        <v>3237</v>
      </c>
      <c r="B3226" s="4">
        <v>1</v>
      </c>
      <c r="C3226" s="2">
        <v>2</v>
      </c>
      <c r="E3226" s="5">
        <v>4</v>
      </c>
    </row>
    <row r="3227" spans="1:5" x14ac:dyDescent="0.25">
      <c r="A3227">
        <v>3238</v>
      </c>
      <c r="B3227" s="4">
        <v>1</v>
      </c>
      <c r="C3227" s="2">
        <v>2</v>
      </c>
      <c r="E3227" s="5">
        <v>4</v>
      </c>
    </row>
    <row r="3228" spans="1:5" x14ac:dyDescent="0.25">
      <c r="A3228">
        <v>3239</v>
      </c>
      <c r="C3228" s="2">
        <v>2</v>
      </c>
      <c r="E3228" s="5">
        <v>4</v>
      </c>
    </row>
    <row r="3229" spans="1:5" x14ac:dyDescent="0.25">
      <c r="A3229">
        <v>3240</v>
      </c>
      <c r="C3229" s="2">
        <v>2</v>
      </c>
      <c r="E3229" s="5">
        <v>4</v>
      </c>
    </row>
    <row r="3230" spans="1:5" x14ac:dyDescent="0.25">
      <c r="A3230">
        <v>3241</v>
      </c>
      <c r="C3230" s="2">
        <v>2</v>
      </c>
      <c r="E3230" s="5">
        <v>4</v>
      </c>
    </row>
    <row r="3231" spans="1:5" x14ac:dyDescent="0.25">
      <c r="A3231">
        <v>3242</v>
      </c>
      <c r="C3231" s="2">
        <v>2</v>
      </c>
      <c r="E3231" s="5">
        <v>4</v>
      </c>
    </row>
    <row r="3232" spans="1:5" x14ac:dyDescent="0.25">
      <c r="A3232">
        <v>3243</v>
      </c>
      <c r="C3232" s="2">
        <v>2</v>
      </c>
      <c r="E3232" s="5">
        <v>4</v>
      </c>
    </row>
    <row r="3233" spans="1:5" x14ac:dyDescent="0.25">
      <c r="A3233">
        <v>3244</v>
      </c>
      <c r="C3233" s="2">
        <v>2</v>
      </c>
      <c r="E3233" s="5">
        <v>4</v>
      </c>
    </row>
    <row r="3234" spans="1:5" x14ac:dyDescent="0.25">
      <c r="A3234">
        <v>3245</v>
      </c>
      <c r="C3234" s="2">
        <v>2</v>
      </c>
      <c r="E3234" s="5">
        <v>4</v>
      </c>
    </row>
    <row r="3235" spans="1:5" x14ac:dyDescent="0.25">
      <c r="A3235">
        <v>3246</v>
      </c>
      <c r="C3235" s="2">
        <v>2</v>
      </c>
      <c r="E3235" s="5">
        <v>4</v>
      </c>
    </row>
    <row r="3236" spans="1:5" x14ac:dyDescent="0.25">
      <c r="A3236">
        <v>3247</v>
      </c>
      <c r="C3236" s="2">
        <v>2</v>
      </c>
      <c r="E3236" s="5">
        <v>4</v>
      </c>
    </row>
    <row r="3237" spans="1:5" x14ac:dyDescent="0.25">
      <c r="A3237">
        <v>3248</v>
      </c>
      <c r="C3237" s="2">
        <v>2</v>
      </c>
      <c r="D3237" s="3">
        <v>3</v>
      </c>
      <c r="E3237" s="5">
        <v>4</v>
      </c>
    </row>
    <row r="3238" spans="1:5" x14ac:dyDescent="0.25">
      <c r="A3238">
        <v>3249</v>
      </c>
      <c r="C3238" s="2">
        <v>2</v>
      </c>
      <c r="D3238" s="3">
        <v>3</v>
      </c>
      <c r="E3238" s="5">
        <v>4</v>
      </c>
    </row>
    <row r="3239" spans="1:5" x14ac:dyDescent="0.25">
      <c r="A3239">
        <v>3250</v>
      </c>
      <c r="B3239" s="4">
        <v>1</v>
      </c>
      <c r="C3239" s="2">
        <v>2</v>
      </c>
      <c r="D3239" s="3">
        <v>3</v>
      </c>
      <c r="E3239" s="5">
        <v>4</v>
      </c>
    </row>
    <row r="3240" spans="1:5" x14ac:dyDescent="0.25">
      <c r="A3240">
        <v>3251</v>
      </c>
      <c r="B3240" s="4">
        <v>1</v>
      </c>
      <c r="C3240" s="2">
        <v>2</v>
      </c>
      <c r="D3240" s="3">
        <v>3</v>
      </c>
    </row>
    <row r="3241" spans="1:5" x14ac:dyDescent="0.25">
      <c r="A3241">
        <v>3252</v>
      </c>
      <c r="B3241" s="4">
        <v>1</v>
      </c>
      <c r="D3241" s="3">
        <v>3</v>
      </c>
    </row>
    <row r="3242" spans="1:5" x14ac:dyDescent="0.25">
      <c r="A3242">
        <v>3253</v>
      </c>
      <c r="B3242" s="4">
        <v>1</v>
      </c>
      <c r="D3242" s="3">
        <v>3</v>
      </c>
    </row>
    <row r="3243" spans="1:5" x14ac:dyDescent="0.25">
      <c r="A3243">
        <v>3254</v>
      </c>
      <c r="B3243" s="4">
        <v>1</v>
      </c>
      <c r="D3243" s="3">
        <v>3</v>
      </c>
    </row>
    <row r="3244" spans="1:5" x14ac:dyDescent="0.25">
      <c r="A3244">
        <v>3255</v>
      </c>
      <c r="B3244" s="4">
        <v>1</v>
      </c>
      <c r="D3244" s="3">
        <v>3</v>
      </c>
    </row>
    <row r="3245" spans="1:5" x14ac:dyDescent="0.25">
      <c r="A3245">
        <v>3256</v>
      </c>
      <c r="B3245" s="4">
        <v>1</v>
      </c>
      <c r="D3245" s="3">
        <v>3</v>
      </c>
    </row>
    <row r="3246" spans="1:5" x14ac:dyDescent="0.25">
      <c r="A3246">
        <v>3257</v>
      </c>
      <c r="B3246" s="4">
        <v>1</v>
      </c>
      <c r="D3246" s="3">
        <v>3</v>
      </c>
    </row>
    <row r="3247" spans="1:5" x14ac:dyDescent="0.25">
      <c r="A3247">
        <v>3258</v>
      </c>
      <c r="B3247" s="4">
        <v>1</v>
      </c>
      <c r="D3247" s="3">
        <v>3</v>
      </c>
    </row>
    <row r="3248" spans="1:5" x14ac:dyDescent="0.25">
      <c r="A3248">
        <v>3259</v>
      </c>
      <c r="B3248" s="4">
        <v>1</v>
      </c>
      <c r="D3248" s="3">
        <v>3</v>
      </c>
    </row>
    <row r="3249" spans="1:5" x14ac:dyDescent="0.25">
      <c r="A3249">
        <v>3260</v>
      </c>
      <c r="B3249" s="4">
        <v>1</v>
      </c>
      <c r="D3249" s="3">
        <v>3</v>
      </c>
    </row>
    <row r="3250" spans="1:5" x14ac:dyDescent="0.25">
      <c r="A3250">
        <v>3261</v>
      </c>
      <c r="B3250" s="4">
        <v>1</v>
      </c>
      <c r="D3250" s="3">
        <v>3</v>
      </c>
    </row>
    <row r="3251" spans="1:5" x14ac:dyDescent="0.25">
      <c r="A3251">
        <v>3262</v>
      </c>
      <c r="B3251" s="4">
        <v>1</v>
      </c>
    </row>
    <row r="3252" spans="1:5" x14ac:dyDescent="0.25">
      <c r="A3252">
        <v>3263</v>
      </c>
      <c r="B3252" s="4">
        <v>1</v>
      </c>
    </row>
    <row r="3253" spans="1:5" x14ac:dyDescent="0.25">
      <c r="A3253">
        <v>3264</v>
      </c>
      <c r="B3253" s="4">
        <v>1</v>
      </c>
    </row>
    <row r="3254" spans="1:5" x14ac:dyDescent="0.25">
      <c r="A3254">
        <v>3265</v>
      </c>
      <c r="B3254" s="4">
        <v>1</v>
      </c>
      <c r="E3254" s="5">
        <v>4</v>
      </c>
    </row>
    <row r="3255" spans="1:5" x14ac:dyDescent="0.25">
      <c r="A3255">
        <v>3266</v>
      </c>
      <c r="B3255" s="4">
        <v>1</v>
      </c>
      <c r="E3255" s="5">
        <v>4</v>
      </c>
    </row>
    <row r="3256" spans="1:5" x14ac:dyDescent="0.25">
      <c r="A3256">
        <v>3267</v>
      </c>
      <c r="B3256" s="4">
        <v>1</v>
      </c>
      <c r="C3256" s="2">
        <v>2</v>
      </c>
      <c r="E3256" s="5">
        <v>4</v>
      </c>
    </row>
    <row r="3257" spans="1:5" x14ac:dyDescent="0.25">
      <c r="A3257">
        <v>3268</v>
      </c>
      <c r="C3257" s="2">
        <v>2</v>
      </c>
      <c r="E3257" s="5">
        <v>4</v>
      </c>
    </row>
    <row r="3258" spans="1:5" x14ac:dyDescent="0.25">
      <c r="A3258">
        <v>3269</v>
      </c>
      <c r="C3258" s="2">
        <v>2</v>
      </c>
      <c r="E3258" s="5">
        <v>4</v>
      </c>
    </row>
    <row r="3259" spans="1:5" x14ac:dyDescent="0.25">
      <c r="A3259">
        <v>3270</v>
      </c>
      <c r="C3259" s="2">
        <v>2</v>
      </c>
      <c r="E3259" s="5">
        <v>4</v>
      </c>
    </row>
    <row r="3260" spans="1:5" x14ac:dyDescent="0.25">
      <c r="A3260">
        <v>3271</v>
      </c>
      <c r="C3260" s="2">
        <v>2</v>
      </c>
      <c r="E3260" s="5">
        <v>4</v>
      </c>
    </row>
    <row r="3261" spans="1:5" x14ac:dyDescent="0.25">
      <c r="A3261">
        <v>3272</v>
      </c>
      <c r="C3261" s="2">
        <v>2</v>
      </c>
      <c r="E3261" s="5">
        <v>4</v>
      </c>
    </row>
    <row r="3262" spans="1:5" x14ac:dyDescent="0.25">
      <c r="A3262">
        <v>3273</v>
      </c>
      <c r="C3262" s="2">
        <v>2</v>
      </c>
      <c r="D3262" s="3">
        <v>3</v>
      </c>
      <c r="E3262" s="5">
        <v>4</v>
      </c>
    </row>
    <row r="3263" spans="1:5" x14ac:dyDescent="0.25">
      <c r="A3263">
        <v>3274</v>
      </c>
      <c r="C3263" s="2">
        <v>2</v>
      </c>
      <c r="D3263" s="3">
        <v>3</v>
      </c>
      <c r="E3263" s="5">
        <v>4</v>
      </c>
    </row>
    <row r="3264" spans="1:5" x14ac:dyDescent="0.25">
      <c r="A3264">
        <v>3275</v>
      </c>
      <c r="C3264" s="2">
        <v>2</v>
      </c>
      <c r="D3264" s="3">
        <v>3</v>
      </c>
      <c r="E3264" s="5">
        <v>4</v>
      </c>
    </row>
    <row r="3265" spans="1:5" x14ac:dyDescent="0.25">
      <c r="A3265">
        <v>3276</v>
      </c>
      <c r="C3265" s="2">
        <v>2</v>
      </c>
      <c r="D3265" s="3">
        <v>3</v>
      </c>
      <c r="E3265" s="5">
        <v>4</v>
      </c>
    </row>
    <row r="3266" spans="1:5" x14ac:dyDescent="0.25">
      <c r="A3266">
        <v>3277</v>
      </c>
      <c r="C3266" s="2">
        <v>2</v>
      </c>
      <c r="D3266" s="3">
        <v>3</v>
      </c>
      <c r="E3266" s="5">
        <v>4</v>
      </c>
    </row>
    <row r="3267" spans="1:5" x14ac:dyDescent="0.25">
      <c r="A3267">
        <v>3278</v>
      </c>
      <c r="C3267" s="2">
        <v>2</v>
      </c>
      <c r="D3267" s="3">
        <v>3</v>
      </c>
      <c r="E3267" s="5">
        <v>4</v>
      </c>
    </row>
    <row r="3268" spans="1:5" x14ac:dyDescent="0.25">
      <c r="A3268">
        <v>3279</v>
      </c>
      <c r="B3268" s="4">
        <v>1</v>
      </c>
      <c r="C3268" s="2">
        <v>2</v>
      </c>
      <c r="D3268" s="3">
        <v>3</v>
      </c>
      <c r="E3268" s="5">
        <v>4</v>
      </c>
    </row>
    <row r="3269" spans="1:5" x14ac:dyDescent="0.25">
      <c r="A3269">
        <v>3280</v>
      </c>
      <c r="B3269" s="4">
        <v>1</v>
      </c>
      <c r="C3269" s="2">
        <v>2</v>
      </c>
      <c r="D3269" s="3">
        <v>3</v>
      </c>
      <c r="E3269" s="5">
        <v>4</v>
      </c>
    </row>
    <row r="3270" spans="1:5" x14ac:dyDescent="0.25">
      <c r="A3270">
        <v>3281</v>
      </c>
      <c r="B3270" s="4">
        <v>1</v>
      </c>
      <c r="C3270" s="2">
        <v>2</v>
      </c>
      <c r="D3270" s="3">
        <v>3</v>
      </c>
      <c r="E3270" s="5">
        <v>4</v>
      </c>
    </row>
    <row r="3271" spans="1:5" x14ac:dyDescent="0.25">
      <c r="A3271">
        <v>3282</v>
      </c>
      <c r="B3271" s="4">
        <v>1</v>
      </c>
      <c r="C3271" s="2">
        <v>2</v>
      </c>
      <c r="D3271" s="3">
        <v>3</v>
      </c>
    </row>
    <row r="3272" spans="1:5" x14ac:dyDescent="0.25">
      <c r="A3272">
        <v>3283</v>
      </c>
      <c r="B3272" s="4">
        <v>1</v>
      </c>
      <c r="D3272" s="3">
        <v>3</v>
      </c>
    </row>
    <row r="3273" spans="1:5" x14ac:dyDescent="0.25">
      <c r="A3273">
        <v>3284</v>
      </c>
      <c r="B3273" s="4">
        <v>1</v>
      </c>
      <c r="D3273" s="3">
        <v>3</v>
      </c>
    </row>
    <row r="3274" spans="1:5" x14ac:dyDescent="0.25">
      <c r="A3274">
        <v>3285</v>
      </c>
      <c r="B3274" s="4">
        <v>1</v>
      </c>
      <c r="D3274" s="3">
        <v>3</v>
      </c>
    </row>
    <row r="3275" spans="1:5" x14ac:dyDescent="0.25">
      <c r="A3275">
        <v>3286</v>
      </c>
      <c r="B3275" s="4">
        <v>1</v>
      </c>
      <c r="D3275" s="3">
        <v>3</v>
      </c>
    </row>
    <row r="3276" spans="1:5" x14ac:dyDescent="0.25">
      <c r="A3276">
        <v>3287</v>
      </c>
      <c r="B3276" s="4">
        <v>1</v>
      </c>
      <c r="D3276" s="3">
        <v>3</v>
      </c>
    </row>
    <row r="3277" spans="1:5" x14ac:dyDescent="0.25">
      <c r="A3277">
        <v>3288</v>
      </c>
      <c r="B3277" s="4">
        <v>1</v>
      </c>
      <c r="D3277" s="3">
        <v>3</v>
      </c>
    </row>
    <row r="3278" spans="1:5" x14ac:dyDescent="0.25">
      <c r="A3278">
        <v>3289</v>
      </c>
      <c r="B3278" s="4">
        <v>1</v>
      </c>
      <c r="D3278" s="3">
        <v>3</v>
      </c>
    </row>
    <row r="3279" spans="1:5" x14ac:dyDescent="0.25">
      <c r="A3279">
        <v>3290</v>
      </c>
      <c r="B3279" s="4">
        <v>1</v>
      </c>
      <c r="D3279" s="3">
        <v>3</v>
      </c>
    </row>
    <row r="3280" spans="1:5" x14ac:dyDescent="0.25">
      <c r="A3280">
        <v>3291</v>
      </c>
      <c r="B3280" s="4">
        <v>1</v>
      </c>
      <c r="D3280" s="3">
        <v>3</v>
      </c>
      <c r="E3280" s="5">
        <v>4</v>
      </c>
    </row>
    <row r="3281" spans="1:5" x14ac:dyDescent="0.25">
      <c r="A3281">
        <v>3292</v>
      </c>
      <c r="B3281" s="4">
        <v>1</v>
      </c>
      <c r="E3281" s="5">
        <v>4</v>
      </c>
    </row>
    <row r="3282" spans="1:5" x14ac:dyDescent="0.25">
      <c r="A3282">
        <v>3293</v>
      </c>
      <c r="B3282" s="4">
        <v>1</v>
      </c>
      <c r="E3282" s="5">
        <v>4</v>
      </c>
    </row>
    <row r="3283" spans="1:5" x14ac:dyDescent="0.25">
      <c r="A3283">
        <v>3294</v>
      </c>
      <c r="B3283" s="4">
        <v>1</v>
      </c>
      <c r="E3283" s="5">
        <v>4</v>
      </c>
    </row>
    <row r="3284" spans="1:5" x14ac:dyDescent="0.25">
      <c r="A3284">
        <v>3295</v>
      </c>
      <c r="B3284" s="4">
        <v>1</v>
      </c>
      <c r="C3284" s="2">
        <v>2</v>
      </c>
      <c r="E3284" s="5">
        <v>4</v>
      </c>
    </row>
    <row r="3285" spans="1:5" x14ac:dyDescent="0.25">
      <c r="A3285">
        <v>3296</v>
      </c>
      <c r="B3285" s="4">
        <v>1</v>
      </c>
      <c r="C3285" s="2">
        <v>2</v>
      </c>
      <c r="E3285" s="5">
        <v>4</v>
      </c>
    </row>
    <row r="3286" spans="1:5" x14ac:dyDescent="0.25">
      <c r="A3286">
        <v>3297</v>
      </c>
      <c r="C3286" s="2">
        <v>2</v>
      </c>
      <c r="E3286" s="5">
        <v>4</v>
      </c>
    </row>
    <row r="3287" spans="1:5" x14ac:dyDescent="0.25">
      <c r="A3287">
        <v>3298</v>
      </c>
      <c r="C3287" s="2">
        <v>2</v>
      </c>
      <c r="E3287" s="5">
        <v>4</v>
      </c>
    </row>
    <row r="3288" spans="1:5" x14ac:dyDescent="0.25">
      <c r="A3288">
        <v>3299</v>
      </c>
      <c r="C3288" s="2">
        <v>2</v>
      </c>
      <c r="E3288" s="5">
        <v>4</v>
      </c>
    </row>
    <row r="3289" spans="1:5" x14ac:dyDescent="0.25">
      <c r="A3289">
        <v>3300</v>
      </c>
      <c r="C3289" s="2">
        <v>2</v>
      </c>
      <c r="E3289" s="5">
        <v>4</v>
      </c>
    </row>
    <row r="3290" spans="1:5" x14ac:dyDescent="0.25">
      <c r="A3290">
        <v>3301</v>
      </c>
      <c r="C3290" s="2">
        <v>2</v>
      </c>
      <c r="E3290" s="5">
        <v>4</v>
      </c>
    </row>
    <row r="3291" spans="1:5" x14ac:dyDescent="0.25">
      <c r="A3291">
        <v>3302</v>
      </c>
      <c r="C3291" s="2">
        <v>2</v>
      </c>
      <c r="E3291" s="5">
        <v>4</v>
      </c>
    </row>
    <row r="3292" spans="1:5" x14ac:dyDescent="0.25">
      <c r="A3292">
        <v>3303</v>
      </c>
      <c r="C3292" s="2">
        <v>2</v>
      </c>
      <c r="E3292" s="5">
        <v>4</v>
      </c>
    </row>
    <row r="3293" spans="1:5" x14ac:dyDescent="0.25">
      <c r="A3293">
        <v>3304</v>
      </c>
      <c r="C3293" s="2">
        <v>2</v>
      </c>
      <c r="E3293" s="5">
        <v>4</v>
      </c>
    </row>
    <row r="3294" spans="1:5" x14ac:dyDescent="0.25">
      <c r="A3294">
        <v>3305</v>
      </c>
      <c r="C3294" s="2">
        <v>2</v>
      </c>
      <c r="E3294" s="5">
        <v>4</v>
      </c>
    </row>
    <row r="3295" spans="1:5" x14ac:dyDescent="0.25">
      <c r="A3295">
        <v>3306</v>
      </c>
      <c r="C3295" s="2">
        <v>2</v>
      </c>
      <c r="E3295" s="5">
        <v>4</v>
      </c>
    </row>
    <row r="3296" spans="1:5" x14ac:dyDescent="0.25">
      <c r="A3296">
        <v>3307</v>
      </c>
      <c r="C3296" s="2">
        <v>2</v>
      </c>
      <c r="E3296" s="5">
        <v>4</v>
      </c>
    </row>
    <row r="3297" spans="1:5" x14ac:dyDescent="0.25">
      <c r="A3297">
        <v>3308</v>
      </c>
      <c r="B3297" s="4">
        <v>1</v>
      </c>
      <c r="C3297" s="2">
        <v>2</v>
      </c>
      <c r="D3297" s="3">
        <v>3</v>
      </c>
      <c r="E3297" s="5">
        <v>4</v>
      </c>
    </row>
    <row r="3298" spans="1:5" x14ac:dyDescent="0.25">
      <c r="A3298">
        <v>3309</v>
      </c>
      <c r="B3298" s="4">
        <v>1</v>
      </c>
      <c r="C3298" s="2">
        <v>2</v>
      </c>
      <c r="D3298" s="3">
        <v>3</v>
      </c>
      <c r="E3298" s="5">
        <v>4</v>
      </c>
    </row>
    <row r="3299" spans="1:5" x14ac:dyDescent="0.25">
      <c r="A3299">
        <v>3310</v>
      </c>
      <c r="B3299" s="4">
        <v>1</v>
      </c>
      <c r="C3299" s="2">
        <v>2</v>
      </c>
      <c r="D3299" s="3">
        <v>3</v>
      </c>
    </row>
    <row r="3300" spans="1:5" x14ac:dyDescent="0.25">
      <c r="A3300">
        <v>3311</v>
      </c>
      <c r="B3300" s="4">
        <v>1</v>
      </c>
      <c r="C3300" s="2">
        <v>2</v>
      </c>
      <c r="D3300" s="3">
        <v>3</v>
      </c>
    </row>
    <row r="3301" spans="1:5" x14ac:dyDescent="0.25">
      <c r="A3301">
        <v>3312</v>
      </c>
      <c r="B3301" s="4">
        <v>1</v>
      </c>
      <c r="D3301" s="3">
        <v>3</v>
      </c>
    </row>
    <row r="3302" spans="1:5" x14ac:dyDescent="0.25">
      <c r="A3302">
        <v>3313</v>
      </c>
      <c r="B3302" s="4">
        <v>1</v>
      </c>
      <c r="D3302" s="3">
        <v>3</v>
      </c>
    </row>
    <row r="3303" spans="1:5" x14ac:dyDescent="0.25">
      <c r="A3303">
        <v>3314</v>
      </c>
      <c r="B3303" s="4">
        <v>1</v>
      </c>
      <c r="D3303" s="3">
        <v>3</v>
      </c>
    </row>
    <row r="3304" spans="1:5" x14ac:dyDescent="0.25">
      <c r="A3304">
        <v>3315</v>
      </c>
      <c r="B3304" s="4">
        <v>1</v>
      </c>
      <c r="D3304" s="3">
        <v>3</v>
      </c>
    </row>
    <row r="3305" spans="1:5" x14ac:dyDescent="0.25">
      <c r="A3305">
        <v>3316</v>
      </c>
      <c r="B3305" s="4">
        <v>1</v>
      </c>
      <c r="D3305" s="3">
        <v>3</v>
      </c>
    </row>
    <row r="3306" spans="1:5" x14ac:dyDescent="0.25">
      <c r="A3306">
        <v>3317</v>
      </c>
      <c r="B3306" s="4">
        <v>1</v>
      </c>
      <c r="D3306" s="3">
        <v>3</v>
      </c>
    </row>
    <row r="3307" spans="1:5" x14ac:dyDescent="0.25">
      <c r="A3307">
        <v>3318</v>
      </c>
      <c r="B3307" s="4">
        <v>1</v>
      </c>
      <c r="D3307" s="3">
        <v>3</v>
      </c>
    </row>
    <row r="3308" spans="1:5" x14ac:dyDescent="0.25">
      <c r="A3308">
        <v>3319</v>
      </c>
      <c r="B3308" s="4">
        <v>1</v>
      </c>
      <c r="D3308" s="3">
        <v>3</v>
      </c>
    </row>
    <row r="3309" spans="1:5" x14ac:dyDescent="0.25">
      <c r="A3309">
        <v>3320</v>
      </c>
      <c r="B3309" s="4">
        <v>1</v>
      </c>
      <c r="D3309" s="3">
        <v>3</v>
      </c>
    </row>
    <row r="3310" spans="1:5" x14ac:dyDescent="0.25">
      <c r="A3310">
        <v>3321</v>
      </c>
      <c r="B3310" s="4">
        <v>1</v>
      </c>
      <c r="D3310" s="3">
        <v>3</v>
      </c>
    </row>
    <row r="3311" spans="1:5" x14ac:dyDescent="0.25">
      <c r="A3311">
        <v>3322</v>
      </c>
      <c r="B3311" s="4">
        <v>1</v>
      </c>
      <c r="D3311" s="3">
        <v>3</v>
      </c>
    </row>
    <row r="3312" spans="1:5" x14ac:dyDescent="0.25">
      <c r="A3312">
        <v>3323</v>
      </c>
      <c r="B3312" s="4">
        <v>1</v>
      </c>
      <c r="D3312" s="3">
        <v>3</v>
      </c>
    </row>
    <row r="3313" spans="1:5" x14ac:dyDescent="0.25">
      <c r="A3313">
        <v>3324</v>
      </c>
      <c r="B3313" s="4">
        <v>1</v>
      </c>
      <c r="C3313" s="2">
        <v>2</v>
      </c>
      <c r="D3313" s="3">
        <v>3</v>
      </c>
    </row>
    <row r="3314" spans="1:5" x14ac:dyDescent="0.25">
      <c r="A3314">
        <v>3325</v>
      </c>
      <c r="B3314" s="4">
        <v>1</v>
      </c>
      <c r="C3314" s="2">
        <v>2</v>
      </c>
      <c r="D3314" s="3">
        <v>3</v>
      </c>
      <c r="E3314" s="5">
        <v>4</v>
      </c>
    </row>
    <row r="3315" spans="1:5" x14ac:dyDescent="0.25">
      <c r="A3315">
        <v>3326</v>
      </c>
      <c r="B3315" s="4">
        <v>1</v>
      </c>
      <c r="C3315" s="2">
        <v>2</v>
      </c>
      <c r="D3315" s="3">
        <v>3</v>
      </c>
      <c r="E3315" s="5">
        <v>4</v>
      </c>
    </row>
    <row r="3316" spans="1:5" x14ac:dyDescent="0.25">
      <c r="A3316">
        <v>3327</v>
      </c>
      <c r="B3316" s="4">
        <v>1</v>
      </c>
      <c r="C3316" s="2">
        <v>2</v>
      </c>
      <c r="E3316" s="5">
        <v>4</v>
      </c>
    </row>
    <row r="3317" spans="1:5" x14ac:dyDescent="0.25">
      <c r="A3317">
        <v>3328</v>
      </c>
      <c r="B3317" s="4">
        <v>1</v>
      </c>
      <c r="C3317" s="2">
        <v>2</v>
      </c>
      <c r="E3317" s="5">
        <v>4</v>
      </c>
    </row>
    <row r="3318" spans="1:5" x14ac:dyDescent="0.25">
      <c r="A3318">
        <v>3329</v>
      </c>
      <c r="C3318" s="2">
        <v>2</v>
      </c>
      <c r="E3318" s="5">
        <v>4</v>
      </c>
    </row>
    <row r="3319" spans="1:5" x14ac:dyDescent="0.25">
      <c r="A3319">
        <v>3330</v>
      </c>
      <c r="C3319" s="2">
        <v>2</v>
      </c>
      <c r="E3319" s="5">
        <v>4</v>
      </c>
    </row>
    <row r="3320" spans="1:5" x14ac:dyDescent="0.25">
      <c r="A3320">
        <v>3331</v>
      </c>
      <c r="C3320" s="2">
        <v>2</v>
      </c>
      <c r="E3320" s="5">
        <v>4</v>
      </c>
    </row>
    <row r="3321" spans="1:5" x14ac:dyDescent="0.25">
      <c r="A3321">
        <v>3332</v>
      </c>
      <c r="C3321" s="2">
        <v>2</v>
      </c>
      <c r="E3321" s="5">
        <v>4</v>
      </c>
    </row>
    <row r="3322" spans="1:5" x14ac:dyDescent="0.25">
      <c r="A3322">
        <v>3333</v>
      </c>
      <c r="C3322" s="2">
        <v>2</v>
      </c>
      <c r="E3322" s="5">
        <v>4</v>
      </c>
    </row>
    <row r="3323" spans="1:5" x14ac:dyDescent="0.25">
      <c r="A3323">
        <v>3334</v>
      </c>
      <c r="C3323" s="2">
        <v>2</v>
      </c>
      <c r="E3323" s="5">
        <v>4</v>
      </c>
    </row>
    <row r="3324" spans="1:5" x14ac:dyDescent="0.25">
      <c r="A3324">
        <v>3335</v>
      </c>
      <c r="C3324" s="2">
        <v>2</v>
      </c>
      <c r="E3324" s="5">
        <v>4</v>
      </c>
    </row>
    <row r="3325" spans="1:5" x14ac:dyDescent="0.25">
      <c r="A3325">
        <v>3336</v>
      </c>
      <c r="C3325" s="2">
        <v>2</v>
      </c>
      <c r="E3325" s="5">
        <v>4</v>
      </c>
    </row>
    <row r="3326" spans="1:5" x14ac:dyDescent="0.25">
      <c r="A3326">
        <v>3337</v>
      </c>
      <c r="C3326" s="2">
        <v>2</v>
      </c>
      <c r="E3326" s="5">
        <v>4</v>
      </c>
    </row>
    <row r="3327" spans="1:5" x14ac:dyDescent="0.25">
      <c r="A3327">
        <v>3338</v>
      </c>
      <c r="C3327" s="2">
        <v>2</v>
      </c>
      <c r="E3327" s="5">
        <v>4</v>
      </c>
    </row>
    <row r="3328" spans="1:5" x14ac:dyDescent="0.25">
      <c r="A3328">
        <v>3339</v>
      </c>
      <c r="C3328" s="2">
        <v>2</v>
      </c>
      <c r="E3328" s="5">
        <v>4</v>
      </c>
    </row>
    <row r="3329" spans="1:5" x14ac:dyDescent="0.25">
      <c r="A3329">
        <v>3340</v>
      </c>
      <c r="C3329" s="2">
        <v>2</v>
      </c>
      <c r="E3329" s="5">
        <v>4</v>
      </c>
    </row>
    <row r="3330" spans="1:5" x14ac:dyDescent="0.25">
      <c r="A3330">
        <v>3341</v>
      </c>
      <c r="B3330" s="4">
        <v>1</v>
      </c>
      <c r="C3330" s="2">
        <v>2</v>
      </c>
      <c r="E3330" s="5">
        <v>4</v>
      </c>
    </row>
    <row r="3331" spans="1:5" x14ac:dyDescent="0.25">
      <c r="A3331">
        <v>3342</v>
      </c>
      <c r="B3331" s="4">
        <v>1</v>
      </c>
      <c r="C3331" s="2">
        <v>2</v>
      </c>
      <c r="D3331" s="3">
        <v>3</v>
      </c>
      <c r="E3331" s="5">
        <v>4</v>
      </c>
    </row>
    <row r="3332" spans="1:5" x14ac:dyDescent="0.25">
      <c r="A3332">
        <v>3343</v>
      </c>
      <c r="B3332" s="4">
        <v>1</v>
      </c>
      <c r="D3332" s="3">
        <v>3</v>
      </c>
      <c r="E3332" s="5">
        <v>4</v>
      </c>
    </row>
    <row r="3333" spans="1:5" x14ac:dyDescent="0.25">
      <c r="A3333">
        <v>3344</v>
      </c>
      <c r="B3333" s="4">
        <v>1</v>
      </c>
      <c r="D3333" s="3">
        <v>3</v>
      </c>
      <c r="E3333" s="5">
        <v>4</v>
      </c>
    </row>
    <row r="3334" spans="1:5" x14ac:dyDescent="0.25">
      <c r="A3334">
        <v>3345</v>
      </c>
      <c r="B3334" s="4">
        <v>1</v>
      </c>
      <c r="D3334" s="3">
        <v>3</v>
      </c>
    </row>
    <row r="3335" spans="1:5" x14ac:dyDescent="0.25">
      <c r="A3335">
        <v>3346</v>
      </c>
      <c r="B3335" s="4">
        <v>1</v>
      </c>
      <c r="D3335" s="3">
        <v>3</v>
      </c>
    </row>
    <row r="3336" spans="1:5" x14ac:dyDescent="0.25">
      <c r="A3336">
        <v>3347</v>
      </c>
      <c r="B3336" s="4">
        <v>1</v>
      </c>
      <c r="D3336" s="3">
        <v>3</v>
      </c>
    </row>
    <row r="3337" spans="1:5" x14ac:dyDescent="0.25">
      <c r="A3337">
        <v>3348</v>
      </c>
      <c r="B3337" s="4">
        <v>1</v>
      </c>
      <c r="D3337" s="3">
        <v>3</v>
      </c>
    </row>
    <row r="3338" spans="1:5" x14ac:dyDescent="0.25">
      <c r="A3338">
        <v>3349</v>
      </c>
      <c r="B3338" s="4">
        <v>1</v>
      </c>
      <c r="D3338" s="3">
        <v>3</v>
      </c>
    </row>
    <row r="3339" spans="1:5" x14ac:dyDescent="0.25">
      <c r="A3339">
        <v>3350</v>
      </c>
      <c r="B3339" s="4">
        <v>1</v>
      </c>
      <c r="D3339" s="3">
        <v>3</v>
      </c>
    </row>
    <row r="3340" spans="1:5" x14ac:dyDescent="0.25">
      <c r="A3340">
        <v>3351</v>
      </c>
      <c r="B3340" s="4">
        <v>1</v>
      </c>
      <c r="D3340" s="3">
        <v>3</v>
      </c>
    </row>
    <row r="3341" spans="1:5" x14ac:dyDescent="0.25">
      <c r="A3341">
        <v>3352</v>
      </c>
      <c r="B3341" s="4">
        <v>1</v>
      </c>
      <c r="D3341" s="3">
        <v>3</v>
      </c>
    </row>
    <row r="3342" spans="1:5" x14ac:dyDescent="0.25">
      <c r="A3342">
        <v>3353</v>
      </c>
      <c r="B3342" s="4">
        <v>1</v>
      </c>
      <c r="D3342" s="3">
        <v>3</v>
      </c>
    </row>
    <row r="3343" spans="1:5" x14ac:dyDescent="0.25">
      <c r="A3343">
        <v>3354</v>
      </c>
      <c r="B3343" s="4">
        <v>1</v>
      </c>
      <c r="D3343" s="3">
        <v>3</v>
      </c>
    </row>
    <row r="3344" spans="1:5" x14ac:dyDescent="0.25">
      <c r="A3344">
        <v>3355</v>
      </c>
      <c r="B3344" s="4">
        <v>1</v>
      </c>
      <c r="C3344" s="2">
        <v>2</v>
      </c>
      <c r="D3344" s="3">
        <v>3</v>
      </c>
    </row>
    <row r="3345" spans="1:5" x14ac:dyDescent="0.25">
      <c r="A3345">
        <v>3356</v>
      </c>
      <c r="B3345" s="4">
        <v>1</v>
      </c>
      <c r="C3345" s="2">
        <v>2</v>
      </c>
      <c r="D3345" s="3">
        <v>3</v>
      </c>
    </row>
    <row r="3346" spans="1:5" x14ac:dyDescent="0.25">
      <c r="A3346">
        <v>3357</v>
      </c>
      <c r="B3346" s="4">
        <v>1</v>
      </c>
      <c r="C3346" s="2">
        <v>2</v>
      </c>
      <c r="D3346" s="3">
        <v>3</v>
      </c>
    </row>
    <row r="3347" spans="1:5" x14ac:dyDescent="0.25">
      <c r="A3347">
        <v>3358</v>
      </c>
      <c r="C3347" s="2">
        <v>2</v>
      </c>
      <c r="D3347" s="3">
        <v>3</v>
      </c>
    </row>
    <row r="3348" spans="1:5" x14ac:dyDescent="0.25">
      <c r="A3348">
        <v>3359</v>
      </c>
      <c r="C3348" s="2">
        <v>2</v>
      </c>
      <c r="D3348" s="3">
        <v>3</v>
      </c>
      <c r="E3348" s="5">
        <v>4</v>
      </c>
    </row>
    <row r="3349" spans="1:5" x14ac:dyDescent="0.25">
      <c r="A3349">
        <v>3360</v>
      </c>
      <c r="C3349" s="2">
        <v>2</v>
      </c>
      <c r="E3349" s="5">
        <v>4</v>
      </c>
    </row>
    <row r="3350" spans="1:5" x14ac:dyDescent="0.25">
      <c r="A3350">
        <v>3361</v>
      </c>
      <c r="C3350" s="2">
        <v>2</v>
      </c>
      <c r="E3350" s="5">
        <v>4</v>
      </c>
    </row>
    <row r="3351" spans="1:5" x14ac:dyDescent="0.25">
      <c r="A3351">
        <v>3362</v>
      </c>
      <c r="C3351" s="2">
        <v>2</v>
      </c>
      <c r="E3351" s="5">
        <v>4</v>
      </c>
    </row>
    <row r="3352" spans="1:5" x14ac:dyDescent="0.25">
      <c r="A3352">
        <v>3363</v>
      </c>
      <c r="C3352" s="2">
        <v>2</v>
      </c>
      <c r="E3352" s="5">
        <v>4</v>
      </c>
    </row>
    <row r="3353" spans="1:5" x14ac:dyDescent="0.25">
      <c r="A3353">
        <v>3364</v>
      </c>
      <c r="C3353" s="2">
        <v>2</v>
      </c>
      <c r="E3353" s="5">
        <v>4</v>
      </c>
    </row>
    <row r="3354" spans="1:5" x14ac:dyDescent="0.25">
      <c r="A3354">
        <v>3365</v>
      </c>
      <c r="C3354" s="2">
        <v>2</v>
      </c>
      <c r="E3354" s="5">
        <v>4</v>
      </c>
    </row>
    <row r="3355" spans="1:5" x14ac:dyDescent="0.25">
      <c r="A3355">
        <v>3366</v>
      </c>
      <c r="C3355" s="2">
        <v>2</v>
      </c>
      <c r="E3355" s="5">
        <v>4</v>
      </c>
    </row>
    <row r="3356" spans="1:5" x14ac:dyDescent="0.25">
      <c r="A3356">
        <v>3367</v>
      </c>
      <c r="C3356" s="2">
        <v>2</v>
      </c>
      <c r="E3356" s="5">
        <v>4</v>
      </c>
    </row>
    <row r="3357" spans="1:5" x14ac:dyDescent="0.25">
      <c r="A3357">
        <v>3368</v>
      </c>
      <c r="C3357" s="2">
        <v>2</v>
      </c>
      <c r="E3357" s="5">
        <v>4</v>
      </c>
    </row>
    <row r="3358" spans="1:5" x14ac:dyDescent="0.25">
      <c r="A3358">
        <v>3369</v>
      </c>
      <c r="B3358" s="4">
        <v>1</v>
      </c>
      <c r="C3358" s="2">
        <v>2</v>
      </c>
      <c r="E3358" s="5">
        <v>4</v>
      </c>
    </row>
    <row r="3359" spans="1:5" x14ac:dyDescent="0.25">
      <c r="A3359">
        <v>3370</v>
      </c>
      <c r="B3359" s="4">
        <v>1</v>
      </c>
      <c r="C3359" s="2">
        <v>2</v>
      </c>
      <c r="E3359" s="5">
        <v>4</v>
      </c>
    </row>
    <row r="3360" spans="1:5" x14ac:dyDescent="0.25">
      <c r="A3360">
        <v>3371</v>
      </c>
      <c r="B3360" s="4">
        <v>1</v>
      </c>
      <c r="E3360" s="5">
        <v>4</v>
      </c>
    </row>
    <row r="3361" spans="1:5" x14ac:dyDescent="0.25">
      <c r="A3361">
        <v>3372</v>
      </c>
      <c r="B3361" s="4">
        <v>1</v>
      </c>
      <c r="E3361" s="5">
        <v>4</v>
      </c>
    </row>
    <row r="3362" spans="1:5" x14ac:dyDescent="0.25">
      <c r="A3362">
        <v>3373</v>
      </c>
      <c r="B3362" s="4">
        <v>1</v>
      </c>
      <c r="E3362" s="5">
        <v>4</v>
      </c>
    </row>
    <row r="3363" spans="1:5" x14ac:dyDescent="0.25">
      <c r="A3363">
        <v>3374</v>
      </c>
      <c r="B3363" s="4">
        <v>1</v>
      </c>
      <c r="E3363" s="5">
        <v>4</v>
      </c>
    </row>
    <row r="3364" spans="1:5" x14ac:dyDescent="0.25">
      <c r="A3364">
        <v>3375</v>
      </c>
      <c r="B3364" s="4">
        <v>1</v>
      </c>
      <c r="E3364" s="5">
        <v>4</v>
      </c>
    </row>
    <row r="3365" spans="1:5" x14ac:dyDescent="0.25">
      <c r="A3365">
        <v>3376</v>
      </c>
      <c r="B3365" s="4">
        <v>1</v>
      </c>
      <c r="D3365" s="3">
        <v>3</v>
      </c>
      <c r="E3365" s="5">
        <v>4</v>
      </c>
    </row>
    <row r="3366" spans="1:5" x14ac:dyDescent="0.25">
      <c r="A3366">
        <v>3377</v>
      </c>
      <c r="B3366" s="4">
        <v>1</v>
      </c>
      <c r="D3366" s="3">
        <v>3</v>
      </c>
      <c r="E3366" s="5">
        <v>4</v>
      </c>
    </row>
    <row r="3367" spans="1:5" x14ac:dyDescent="0.25">
      <c r="A3367">
        <v>3378</v>
      </c>
      <c r="B3367" s="4">
        <v>1</v>
      </c>
      <c r="D3367" s="3">
        <v>3</v>
      </c>
      <c r="E3367" s="5">
        <v>4</v>
      </c>
    </row>
    <row r="3368" spans="1:5" x14ac:dyDescent="0.25">
      <c r="A3368">
        <v>3379</v>
      </c>
      <c r="B3368" s="4">
        <v>1</v>
      </c>
      <c r="D3368" s="3">
        <v>3</v>
      </c>
      <c r="E3368" s="5">
        <v>4</v>
      </c>
    </row>
    <row r="3369" spans="1:5" x14ac:dyDescent="0.25">
      <c r="A3369">
        <v>3380</v>
      </c>
      <c r="B3369" s="4">
        <v>1</v>
      </c>
      <c r="D3369" s="3">
        <v>3</v>
      </c>
    </row>
    <row r="3370" spans="1:5" x14ac:dyDescent="0.25">
      <c r="A3370">
        <v>3381</v>
      </c>
      <c r="B3370" s="4">
        <v>1</v>
      </c>
      <c r="D3370" s="3">
        <v>3</v>
      </c>
    </row>
    <row r="3371" spans="1:5" x14ac:dyDescent="0.25">
      <c r="A3371">
        <v>3382</v>
      </c>
      <c r="B3371" s="4">
        <v>1</v>
      </c>
      <c r="C3371" s="2">
        <v>2</v>
      </c>
      <c r="D3371" s="3">
        <v>3</v>
      </c>
    </row>
    <row r="3372" spans="1:5" x14ac:dyDescent="0.25">
      <c r="A3372">
        <v>3383</v>
      </c>
      <c r="B3372" s="4">
        <v>1</v>
      </c>
      <c r="C3372" s="2">
        <v>2</v>
      </c>
      <c r="D3372" s="3">
        <v>3</v>
      </c>
    </row>
    <row r="3373" spans="1:5" x14ac:dyDescent="0.25">
      <c r="A3373">
        <v>3384</v>
      </c>
      <c r="B3373" s="4">
        <v>1</v>
      </c>
      <c r="C3373" s="2">
        <v>2</v>
      </c>
      <c r="D3373" s="3">
        <v>3</v>
      </c>
    </row>
    <row r="3374" spans="1:5" x14ac:dyDescent="0.25">
      <c r="A3374">
        <v>3385</v>
      </c>
      <c r="B3374" s="4">
        <v>1</v>
      </c>
      <c r="C3374" s="2">
        <v>2</v>
      </c>
      <c r="D3374" s="3">
        <v>3</v>
      </c>
    </row>
    <row r="3375" spans="1:5" x14ac:dyDescent="0.25">
      <c r="A3375">
        <v>3386</v>
      </c>
      <c r="B3375" s="4">
        <v>1</v>
      </c>
      <c r="C3375" s="2">
        <v>2</v>
      </c>
      <c r="D3375" s="3">
        <v>3</v>
      </c>
    </row>
    <row r="3376" spans="1:5" x14ac:dyDescent="0.25">
      <c r="A3376">
        <v>3387</v>
      </c>
      <c r="C3376" s="2">
        <v>2</v>
      </c>
      <c r="D3376" s="3">
        <v>3</v>
      </c>
    </row>
    <row r="3377" spans="1:5" x14ac:dyDescent="0.25">
      <c r="A3377">
        <v>3388</v>
      </c>
      <c r="C3377" s="2">
        <v>2</v>
      </c>
      <c r="D3377" s="3">
        <v>3</v>
      </c>
    </row>
    <row r="3378" spans="1:5" x14ac:dyDescent="0.25">
      <c r="A3378">
        <v>3389</v>
      </c>
      <c r="C3378" s="2">
        <v>2</v>
      </c>
      <c r="D3378" s="3">
        <v>3</v>
      </c>
    </row>
    <row r="3379" spans="1:5" x14ac:dyDescent="0.25">
      <c r="A3379">
        <v>3390</v>
      </c>
      <c r="C3379" s="2">
        <v>2</v>
      </c>
      <c r="D3379" s="3">
        <v>3</v>
      </c>
    </row>
    <row r="3380" spans="1:5" x14ac:dyDescent="0.25">
      <c r="A3380">
        <v>3391</v>
      </c>
      <c r="C3380" s="2">
        <v>2</v>
      </c>
      <c r="D3380" s="3">
        <v>3</v>
      </c>
    </row>
    <row r="3381" spans="1:5" x14ac:dyDescent="0.25">
      <c r="A3381">
        <v>3392</v>
      </c>
      <c r="C3381" s="2">
        <v>2</v>
      </c>
      <c r="D3381" s="3">
        <v>3</v>
      </c>
      <c r="E3381" s="5">
        <v>4</v>
      </c>
    </row>
    <row r="3382" spans="1:5" x14ac:dyDescent="0.25">
      <c r="A3382">
        <v>3393</v>
      </c>
      <c r="C3382" s="2">
        <v>2</v>
      </c>
      <c r="D3382" s="3">
        <v>3</v>
      </c>
      <c r="E3382" s="5">
        <v>4</v>
      </c>
    </row>
    <row r="3383" spans="1:5" x14ac:dyDescent="0.25">
      <c r="A3383">
        <v>3394</v>
      </c>
      <c r="C3383" s="2">
        <v>2</v>
      </c>
      <c r="D3383" s="3">
        <v>3</v>
      </c>
      <c r="E3383" s="5">
        <v>4</v>
      </c>
    </row>
    <row r="3384" spans="1:5" x14ac:dyDescent="0.25">
      <c r="A3384">
        <v>3395</v>
      </c>
      <c r="C3384" s="2">
        <v>2</v>
      </c>
      <c r="E3384" s="5">
        <v>4</v>
      </c>
    </row>
    <row r="3385" spans="1:5" x14ac:dyDescent="0.25">
      <c r="A3385">
        <v>3396</v>
      </c>
      <c r="C3385" s="2">
        <v>2</v>
      </c>
      <c r="E3385" s="5">
        <v>4</v>
      </c>
    </row>
    <row r="3386" spans="1:5" x14ac:dyDescent="0.25">
      <c r="A3386">
        <v>3397</v>
      </c>
      <c r="C3386" s="2">
        <v>2</v>
      </c>
      <c r="E3386" s="5">
        <v>4</v>
      </c>
    </row>
    <row r="3387" spans="1:5" x14ac:dyDescent="0.25">
      <c r="A3387">
        <v>3398</v>
      </c>
      <c r="C3387" s="2">
        <v>2</v>
      </c>
      <c r="E3387" s="5">
        <v>4</v>
      </c>
    </row>
    <row r="3388" spans="1:5" x14ac:dyDescent="0.25">
      <c r="A3388">
        <v>3399</v>
      </c>
      <c r="C3388" s="2">
        <v>2</v>
      </c>
      <c r="E3388" s="5">
        <v>4</v>
      </c>
    </row>
    <row r="3389" spans="1:5" x14ac:dyDescent="0.25">
      <c r="A3389">
        <v>3400</v>
      </c>
      <c r="B3389" s="4">
        <v>1</v>
      </c>
      <c r="C3389" s="2">
        <v>2</v>
      </c>
      <c r="E3389" s="5">
        <v>4</v>
      </c>
    </row>
    <row r="3390" spans="1:5" x14ac:dyDescent="0.25">
      <c r="A3390">
        <v>3401</v>
      </c>
      <c r="B3390" s="4">
        <v>1</v>
      </c>
      <c r="C3390" s="2">
        <v>2</v>
      </c>
      <c r="E3390" s="5">
        <v>4</v>
      </c>
    </row>
    <row r="3391" spans="1:5" x14ac:dyDescent="0.25">
      <c r="A3391">
        <v>3402</v>
      </c>
      <c r="B3391" s="4">
        <v>1</v>
      </c>
      <c r="C3391" s="2">
        <v>2</v>
      </c>
      <c r="E3391" s="5">
        <v>4</v>
      </c>
    </row>
    <row r="3392" spans="1:5" x14ac:dyDescent="0.25">
      <c r="A3392">
        <v>3403</v>
      </c>
      <c r="B3392" s="4">
        <v>1</v>
      </c>
      <c r="E3392" s="5">
        <v>4</v>
      </c>
    </row>
    <row r="3393" spans="1:5" x14ac:dyDescent="0.25">
      <c r="A3393">
        <v>3404</v>
      </c>
      <c r="B3393" s="4">
        <v>1</v>
      </c>
      <c r="E3393" s="5">
        <v>4</v>
      </c>
    </row>
    <row r="3394" spans="1:5" x14ac:dyDescent="0.25">
      <c r="A3394">
        <v>3405</v>
      </c>
      <c r="B3394" s="4">
        <v>1</v>
      </c>
      <c r="E3394" s="5">
        <v>4</v>
      </c>
    </row>
    <row r="3395" spans="1:5" x14ac:dyDescent="0.25">
      <c r="A3395">
        <v>3406</v>
      </c>
      <c r="B3395" s="4">
        <v>1</v>
      </c>
      <c r="E3395" s="5">
        <v>4</v>
      </c>
    </row>
    <row r="3396" spans="1:5" x14ac:dyDescent="0.25">
      <c r="A3396">
        <v>3407</v>
      </c>
      <c r="B3396" s="4">
        <v>1</v>
      </c>
      <c r="E3396" s="5">
        <v>4</v>
      </c>
    </row>
    <row r="3397" spans="1:5" x14ac:dyDescent="0.25">
      <c r="A3397">
        <v>3408</v>
      </c>
      <c r="B3397" s="4">
        <v>1</v>
      </c>
      <c r="E3397" s="5">
        <v>4</v>
      </c>
    </row>
    <row r="3398" spans="1:5" x14ac:dyDescent="0.25">
      <c r="A3398">
        <v>3409</v>
      </c>
      <c r="B3398" s="4">
        <v>1</v>
      </c>
      <c r="E3398" s="5">
        <v>4</v>
      </c>
    </row>
    <row r="3399" spans="1:5" x14ac:dyDescent="0.25">
      <c r="A3399">
        <v>3410</v>
      </c>
      <c r="B3399" s="4">
        <v>1</v>
      </c>
      <c r="E3399" s="5">
        <v>4</v>
      </c>
    </row>
    <row r="3400" spans="1:5" x14ac:dyDescent="0.25">
      <c r="A3400">
        <v>3411</v>
      </c>
      <c r="B3400" s="4">
        <v>1</v>
      </c>
      <c r="D3400" s="3">
        <v>3</v>
      </c>
      <c r="E3400" s="5">
        <v>4</v>
      </c>
    </row>
    <row r="3401" spans="1:5" x14ac:dyDescent="0.25">
      <c r="A3401">
        <v>3412</v>
      </c>
      <c r="B3401" s="4">
        <v>1</v>
      </c>
      <c r="D3401" s="3">
        <v>3</v>
      </c>
      <c r="E3401" s="5">
        <v>4</v>
      </c>
    </row>
    <row r="3402" spans="1:5" x14ac:dyDescent="0.25">
      <c r="A3402">
        <v>3413</v>
      </c>
      <c r="B3402" s="4">
        <v>1</v>
      </c>
      <c r="D3402" s="3">
        <v>3</v>
      </c>
      <c r="E3402" s="5">
        <v>4</v>
      </c>
    </row>
    <row r="3403" spans="1:5" x14ac:dyDescent="0.25">
      <c r="A3403">
        <v>3414</v>
      </c>
      <c r="B3403" s="4">
        <v>1</v>
      </c>
      <c r="D3403" s="3">
        <v>3</v>
      </c>
      <c r="E3403" s="5">
        <v>4</v>
      </c>
    </row>
    <row r="3404" spans="1:5" x14ac:dyDescent="0.25">
      <c r="A3404">
        <v>3415</v>
      </c>
      <c r="B3404" s="4">
        <v>1</v>
      </c>
      <c r="C3404" s="2">
        <v>2</v>
      </c>
      <c r="D3404" s="3">
        <v>3</v>
      </c>
      <c r="E3404" s="5">
        <v>4</v>
      </c>
    </row>
    <row r="3405" spans="1:5" x14ac:dyDescent="0.25">
      <c r="A3405">
        <v>3416</v>
      </c>
      <c r="B3405" s="4">
        <v>1</v>
      </c>
      <c r="C3405" s="2">
        <v>2</v>
      </c>
      <c r="D3405" s="3">
        <v>3</v>
      </c>
      <c r="E3405" s="5">
        <v>4</v>
      </c>
    </row>
    <row r="3406" spans="1:5" x14ac:dyDescent="0.25">
      <c r="A3406">
        <v>3417</v>
      </c>
      <c r="B3406" s="4">
        <v>1</v>
      </c>
      <c r="C3406" s="2">
        <v>2</v>
      </c>
      <c r="D3406" s="3">
        <v>3</v>
      </c>
    </row>
    <row r="3407" spans="1:5" x14ac:dyDescent="0.25">
      <c r="A3407">
        <v>3418</v>
      </c>
      <c r="B3407" s="4">
        <v>1</v>
      </c>
      <c r="C3407" s="2">
        <v>2</v>
      </c>
      <c r="D3407" s="3">
        <v>3</v>
      </c>
    </row>
    <row r="3408" spans="1:5" x14ac:dyDescent="0.25">
      <c r="A3408">
        <v>3419</v>
      </c>
      <c r="B3408" s="4">
        <v>1</v>
      </c>
      <c r="C3408" s="2">
        <v>2</v>
      </c>
      <c r="D3408" s="3">
        <v>3</v>
      </c>
    </row>
    <row r="3409" spans="1:5" x14ac:dyDescent="0.25">
      <c r="A3409">
        <v>3420</v>
      </c>
      <c r="C3409" s="2">
        <v>2</v>
      </c>
      <c r="D3409" s="3">
        <v>3</v>
      </c>
    </row>
    <row r="3410" spans="1:5" x14ac:dyDescent="0.25">
      <c r="A3410">
        <v>3421</v>
      </c>
      <c r="C3410" s="2">
        <v>2</v>
      </c>
      <c r="D3410" s="3">
        <v>3</v>
      </c>
    </row>
    <row r="3411" spans="1:5" x14ac:dyDescent="0.25">
      <c r="A3411">
        <v>3422</v>
      </c>
      <c r="C3411" s="2">
        <v>2</v>
      </c>
      <c r="D3411" s="3">
        <v>3</v>
      </c>
    </row>
    <row r="3412" spans="1:5" x14ac:dyDescent="0.25">
      <c r="A3412">
        <v>3423</v>
      </c>
      <c r="C3412" s="2">
        <v>2</v>
      </c>
      <c r="D3412" s="3">
        <v>3</v>
      </c>
    </row>
    <row r="3413" spans="1:5" x14ac:dyDescent="0.25">
      <c r="A3413">
        <v>3424</v>
      </c>
      <c r="C3413" s="2">
        <v>2</v>
      </c>
      <c r="D3413" s="3">
        <v>3</v>
      </c>
    </row>
    <row r="3414" spans="1:5" x14ac:dyDescent="0.25">
      <c r="A3414">
        <v>3425</v>
      </c>
      <c r="C3414" s="2">
        <v>2</v>
      </c>
      <c r="D3414" s="3">
        <v>3</v>
      </c>
    </row>
    <row r="3415" spans="1:5" x14ac:dyDescent="0.25">
      <c r="A3415">
        <v>3426</v>
      </c>
      <c r="C3415" s="2">
        <v>2</v>
      </c>
      <c r="D3415" s="3">
        <v>3</v>
      </c>
    </row>
    <row r="3416" spans="1:5" x14ac:dyDescent="0.25">
      <c r="A3416">
        <v>3427</v>
      </c>
      <c r="C3416" s="2">
        <v>2</v>
      </c>
      <c r="D3416" s="3">
        <v>3</v>
      </c>
    </row>
    <row r="3417" spans="1:5" x14ac:dyDescent="0.25">
      <c r="A3417">
        <v>3428</v>
      </c>
      <c r="C3417" s="2">
        <v>2</v>
      </c>
      <c r="D3417" s="3">
        <v>3</v>
      </c>
    </row>
    <row r="3418" spans="1:5" x14ac:dyDescent="0.25">
      <c r="A3418">
        <v>3429</v>
      </c>
      <c r="C3418" s="2">
        <v>2</v>
      </c>
      <c r="D3418" s="3">
        <v>3</v>
      </c>
    </row>
    <row r="3419" spans="1:5" x14ac:dyDescent="0.25">
      <c r="A3419">
        <v>3430</v>
      </c>
      <c r="C3419" s="2">
        <v>2</v>
      </c>
    </row>
    <row r="3420" spans="1:5" x14ac:dyDescent="0.25">
      <c r="A3420">
        <v>3431</v>
      </c>
      <c r="B3420" s="4">
        <v>1</v>
      </c>
      <c r="C3420" s="2">
        <v>2</v>
      </c>
    </row>
    <row r="3421" spans="1:5" x14ac:dyDescent="0.25">
      <c r="A3421">
        <v>3432</v>
      </c>
      <c r="B3421" s="4">
        <v>1</v>
      </c>
      <c r="C3421" s="2">
        <v>2</v>
      </c>
    </row>
    <row r="3422" spans="1:5" x14ac:dyDescent="0.25">
      <c r="A3422">
        <v>3433</v>
      </c>
      <c r="B3422" s="4">
        <v>1</v>
      </c>
      <c r="C3422" s="2">
        <v>2</v>
      </c>
      <c r="E3422" s="5">
        <v>4</v>
      </c>
    </row>
    <row r="3423" spans="1:5" x14ac:dyDescent="0.25">
      <c r="A3423">
        <v>3434</v>
      </c>
      <c r="B3423" s="4">
        <v>1</v>
      </c>
      <c r="C3423" s="2">
        <v>2</v>
      </c>
      <c r="E3423" s="5">
        <v>4</v>
      </c>
    </row>
    <row r="3424" spans="1:5" x14ac:dyDescent="0.25">
      <c r="A3424">
        <v>3435</v>
      </c>
      <c r="B3424" s="4">
        <v>1</v>
      </c>
      <c r="E3424" s="5">
        <v>4</v>
      </c>
    </row>
    <row r="3425" spans="1:5" x14ac:dyDescent="0.25">
      <c r="A3425">
        <v>3436</v>
      </c>
      <c r="B3425" s="4">
        <v>1</v>
      </c>
      <c r="E3425" s="5">
        <v>4</v>
      </c>
    </row>
    <row r="3426" spans="1:5" x14ac:dyDescent="0.25">
      <c r="A3426">
        <v>3437</v>
      </c>
      <c r="B3426" s="4">
        <v>1</v>
      </c>
      <c r="E3426" s="5">
        <v>4</v>
      </c>
    </row>
    <row r="3427" spans="1:5" x14ac:dyDescent="0.25">
      <c r="A3427">
        <v>3438</v>
      </c>
      <c r="B3427" s="4">
        <v>1</v>
      </c>
      <c r="E3427" s="5">
        <v>4</v>
      </c>
    </row>
    <row r="3428" spans="1:5" x14ac:dyDescent="0.25">
      <c r="A3428">
        <v>3439</v>
      </c>
      <c r="B3428" s="4">
        <v>1</v>
      </c>
      <c r="E3428" s="5">
        <v>4</v>
      </c>
    </row>
    <row r="3429" spans="1:5" x14ac:dyDescent="0.25">
      <c r="A3429">
        <v>3440</v>
      </c>
      <c r="B3429" s="4">
        <v>1</v>
      </c>
      <c r="E3429" s="5">
        <v>4</v>
      </c>
    </row>
    <row r="3430" spans="1:5" x14ac:dyDescent="0.25">
      <c r="A3430">
        <v>3441</v>
      </c>
      <c r="B3430" s="4">
        <v>1</v>
      </c>
      <c r="E3430" s="5">
        <v>4</v>
      </c>
    </row>
    <row r="3431" spans="1:5" x14ac:dyDescent="0.25">
      <c r="A3431">
        <v>3442</v>
      </c>
      <c r="B3431" s="4">
        <v>1</v>
      </c>
      <c r="E3431" s="5">
        <v>4</v>
      </c>
    </row>
    <row r="3432" spans="1:5" x14ac:dyDescent="0.25">
      <c r="A3432">
        <v>3443</v>
      </c>
      <c r="B3432" s="4">
        <v>1</v>
      </c>
      <c r="E3432" s="5">
        <v>4</v>
      </c>
    </row>
    <row r="3433" spans="1:5" x14ac:dyDescent="0.25">
      <c r="A3433">
        <v>3444</v>
      </c>
      <c r="B3433" s="4">
        <v>1</v>
      </c>
      <c r="E3433" s="5">
        <v>4</v>
      </c>
    </row>
    <row r="3434" spans="1:5" x14ac:dyDescent="0.25">
      <c r="A3434">
        <v>3445</v>
      </c>
      <c r="B3434" s="4">
        <v>1</v>
      </c>
      <c r="E3434" s="5">
        <v>4</v>
      </c>
    </row>
    <row r="3435" spans="1:5" x14ac:dyDescent="0.25">
      <c r="A3435">
        <v>3446</v>
      </c>
      <c r="B3435" s="4">
        <v>1</v>
      </c>
      <c r="E3435" s="5">
        <v>4</v>
      </c>
    </row>
    <row r="3436" spans="1:5" x14ac:dyDescent="0.25">
      <c r="A3436">
        <v>3447</v>
      </c>
      <c r="B3436" s="4">
        <v>1</v>
      </c>
      <c r="E3436" s="5">
        <v>4</v>
      </c>
    </row>
    <row r="3437" spans="1:5" x14ac:dyDescent="0.25">
      <c r="A3437">
        <v>3448</v>
      </c>
      <c r="B3437" s="4">
        <v>1</v>
      </c>
      <c r="E3437" s="5">
        <v>4</v>
      </c>
    </row>
    <row r="3438" spans="1:5" x14ac:dyDescent="0.25">
      <c r="A3438">
        <v>3449</v>
      </c>
      <c r="B3438" s="4">
        <v>1</v>
      </c>
      <c r="D3438" s="3">
        <v>3</v>
      </c>
      <c r="E3438" s="5">
        <v>4</v>
      </c>
    </row>
    <row r="3439" spans="1:5" x14ac:dyDescent="0.25">
      <c r="A3439">
        <v>3450</v>
      </c>
      <c r="B3439" s="4">
        <v>1</v>
      </c>
      <c r="C3439" s="2">
        <v>2</v>
      </c>
      <c r="D3439" s="3">
        <v>3</v>
      </c>
      <c r="E3439" s="5">
        <v>4</v>
      </c>
    </row>
    <row r="3440" spans="1:5" x14ac:dyDescent="0.25">
      <c r="A3440">
        <v>3451</v>
      </c>
      <c r="B3440" s="4">
        <v>1</v>
      </c>
      <c r="C3440" s="2">
        <v>2</v>
      </c>
      <c r="D3440" s="3">
        <v>3</v>
      </c>
      <c r="E3440" s="5">
        <v>4</v>
      </c>
    </row>
    <row r="3441" spans="1:8" x14ac:dyDescent="0.25">
      <c r="A3441">
        <v>3452</v>
      </c>
      <c r="B3441" s="4">
        <v>1</v>
      </c>
      <c r="C3441" s="2">
        <v>2</v>
      </c>
      <c r="D3441" s="3">
        <v>3</v>
      </c>
      <c r="E3441" s="5">
        <v>4</v>
      </c>
    </row>
    <row r="3442" spans="1:8" x14ac:dyDescent="0.25">
      <c r="A3442">
        <v>3453</v>
      </c>
      <c r="B3442" s="4">
        <v>1</v>
      </c>
      <c r="C3442" s="2">
        <v>2</v>
      </c>
      <c r="D3442" s="3">
        <v>3</v>
      </c>
      <c r="E3442" s="5">
        <v>4</v>
      </c>
    </row>
    <row r="3443" spans="1:8" x14ac:dyDescent="0.25">
      <c r="A3443">
        <v>3454</v>
      </c>
      <c r="B3443" s="4">
        <v>1</v>
      </c>
      <c r="C3443" s="2">
        <v>2</v>
      </c>
      <c r="D3443" s="3">
        <v>3</v>
      </c>
      <c r="E3443" s="5">
        <v>4</v>
      </c>
    </row>
    <row r="3444" spans="1:8" x14ac:dyDescent="0.25">
      <c r="A3444">
        <v>3455</v>
      </c>
      <c r="C3444" s="2">
        <v>2</v>
      </c>
      <c r="D3444" s="3">
        <v>3</v>
      </c>
    </row>
    <row r="3445" spans="1:8" x14ac:dyDescent="0.25">
      <c r="A3445">
        <v>3456</v>
      </c>
      <c r="C3445" s="2">
        <v>2</v>
      </c>
      <c r="D3445" s="3">
        <v>3</v>
      </c>
    </row>
    <row r="3446" spans="1:8" x14ac:dyDescent="0.25">
      <c r="A3446">
        <v>3457</v>
      </c>
      <c r="C3446" s="2">
        <v>2</v>
      </c>
      <c r="D3446" s="3">
        <v>3</v>
      </c>
    </row>
    <row r="3447" spans="1:8" x14ac:dyDescent="0.25">
      <c r="A3447">
        <v>3458</v>
      </c>
      <c r="C3447" s="2">
        <v>2</v>
      </c>
      <c r="D3447" s="3">
        <v>3</v>
      </c>
    </row>
    <row r="3448" spans="1:8" x14ac:dyDescent="0.25">
      <c r="A3448">
        <v>3459</v>
      </c>
      <c r="C3448" s="2">
        <v>2</v>
      </c>
      <c r="D3448" s="3">
        <v>3</v>
      </c>
    </row>
    <row r="3449" spans="1:8" x14ac:dyDescent="0.25">
      <c r="A3449">
        <v>3460</v>
      </c>
      <c r="C3449" s="2">
        <v>2</v>
      </c>
      <c r="D3449" s="3">
        <v>3</v>
      </c>
    </row>
    <row r="3450" spans="1:8" x14ac:dyDescent="0.25">
      <c r="A3450">
        <v>3461</v>
      </c>
      <c r="C3450" s="2">
        <v>2</v>
      </c>
      <c r="D3450" s="3">
        <v>3</v>
      </c>
    </row>
    <row r="3451" spans="1:8" x14ac:dyDescent="0.25">
      <c r="A3451">
        <v>3462</v>
      </c>
      <c r="C3451" s="2">
        <v>2</v>
      </c>
      <c r="D3451" s="3">
        <v>3</v>
      </c>
    </row>
    <row r="3452" spans="1:8" x14ac:dyDescent="0.25">
      <c r="A3452">
        <v>3463</v>
      </c>
      <c r="C3452" s="2">
        <v>2</v>
      </c>
      <c r="D3452" s="3">
        <v>3</v>
      </c>
    </row>
    <row r="3453" spans="1:8" x14ac:dyDescent="0.25">
      <c r="A3453">
        <v>3464</v>
      </c>
      <c r="C3453" s="2">
        <v>2</v>
      </c>
      <c r="D3453" s="3">
        <v>3</v>
      </c>
    </row>
    <row r="3454" spans="1:8" x14ac:dyDescent="0.25">
      <c r="A3454">
        <v>3465</v>
      </c>
      <c r="C3454" s="2">
        <v>2</v>
      </c>
      <c r="D3454" s="3">
        <v>3</v>
      </c>
    </row>
    <row r="3455" spans="1:8" x14ac:dyDescent="0.25">
      <c r="A3455">
        <v>3466</v>
      </c>
      <c r="C3455" s="2">
        <v>2</v>
      </c>
      <c r="D3455" s="3">
        <v>3</v>
      </c>
    </row>
    <row r="3456" spans="1:8" x14ac:dyDescent="0.25">
      <c r="A3456">
        <v>3467</v>
      </c>
      <c r="C3456" s="2">
        <v>2</v>
      </c>
      <c r="D3456" s="3">
        <v>3</v>
      </c>
      <c r="H3456" s="5" t="s">
        <v>233</v>
      </c>
    </row>
    <row r="3457" spans="1:8" x14ac:dyDescent="0.25">
      <c r="A3457">
        <v>3468</v>
      </c>
      <c r="C3457" s="2">
        <v>2</v>
      </c>
      <c r="D3457" s="3">
        <v>3</v>
      </c>
      <c r="H3457" s="5" t="s">
        <v>233</v>
      </c>
    </row>
    <row r="3458" spans="1:8" x14ac:dyDescent="0.25">
      <c r="A3458">
        <v>3469</v>
      </c>
      <c r="C3458" s="2">
        <v>2</v>
      </c>
      <c r="D3458" s="3">
        <v>3</v>
      </c>
      <c r="H3458" s="5" t="s">
        <v>233</v>
      </c>
    </row>
    <row r="3459" spans="1:8" x14ac:dyDescent="0.25">
      <c r="A3459">
        <v>3470</v>
      </c>
      <c r="B3459" s="4">
        <v>1</v>
      </c>
      <c r="C3459" s="2">
        <v>2</v>
      </c>
      <c r="D3459" s="3">
        <v>3</v>
      </c>
      <c r="H3459" s="5" t="s">
        <v>233</v>
      </c>
    </row>
    <row r="3460" spans="1:8" x14ac:dyDescent="0.25">
      <c r="A3460">
        <v>3471</v>
      </c>
      <c r="B3460" s="4">
        <v>1</v>
      </c>
      <c r="C3460" s="2">
        <v>2</v>
      </c>
      <c r="D3460" s="3">
        <v>3</v>
      </c>
      <c r="H3460" s="5" t="s">
        <v>233</v>
      </c>
    </row>
    <row r="3461" spans="1:8" x14ac:dyDescent="0.25">
      <c r="A3461">
        <v>3472</v>
      </c>
      <c r="B3461" s="4">
        <v>1</v>
      </c>
      <c r="C3461" s="2">
        <v>2</v>
      </c>
      <c r="D3461" s="3">
        <v>3</v>
      </c>
      <c r="H3461" s="5" t="s">
        <v>233</v>
      </c>
    </row>
    <row r="3462" spans="1:8" x14ac:dyDescent="0.25">
      <c r="A3462">
        <v>3473</v>
      </c>
      <c r="B3462" s="4">
        <v>1</v>
      </c>
      <c r="C3462" s="2">
        <v>2</v>
      </c>
      <c r="H3462" s="5" t="s">
        <v>233</v>
      </c>
    </row>
    <row r="3463" spans="1:8" x14ac:dyDescent="0.25">
      <c r="A3463">
        <v>3474</v>
      </c>
      <c r="B3463" s="4">
        <v>1</v>
      </c>
      <c r="H3463" s="5" t="s">
        <v>233</v>
      </c>
    </row>
    <row r="3464" spans="1:8" x14ac:dyDescent="0.25">
      <c r="A3464">
        <v>3475</v>
      </c>
      <c r="B3464" s="4">
        <v>1</v>
      </c>
      <c r="H3464" s="5" t="s">
        <v>233</v>
      </c>
    </row>
    <row r="3465" spans="1:8" x14ac:dyDescent="0.25">
      <c r="A3465">
        <v>3476</v>
      </c>
      <c r="B3465" s="4">
        <v>1</v>
      </c>
      <c r="H3465" s="5" t="s">
        <v>233</v>
      </c>
    </row>
    <row r="3466" spans="1:8" x14ac:dyDescent="0.25">
      <c r="A3466">
        <v>3477</v>
      </c>
      <c r="B3466" s="4">
        <v>1</v>
      </c>
      <c r="H3466" s="5" t="s">
        <v>233</v>
      </c>
    </row>
    <row r="3467" spans="1:8" x14ac:dyDescent="0.25">
      <c r="A3467">
        <v>3478</v>
      </c>
      <c r="B3467" s="4">
        <v>1</v>
      </c>
      <c r="H3467" s="5" t="s">
        <v>233</v>
      </c>
    </row>
    <row r="3468" spans="1:8" x14ac:dyDescent="0.25">
      <c r="A3468">
        <v>3479</v>
      </c>
      <c r="B3468" s="4">
        <v>1</v>
      </c>
      <c r="H3468" s="5" t="s">
        <v>233</v>
      </c>
    </row>
    <row r="3469" spans="1:8" x14ac:dyDescent="0.25">
      <c r="A3469">
        <v>3480</v>
      </c>
      <c r="B3469" s="4">
        <v>1</v>
      </c>
      <c r="H3469" s="5" t="s">
        <v>233</v>
      </c>
    </row>
    <row r="3470" spans="1:8" x14ac:dyDescent="0.25">
      <c r="A3470">
        <v>3481</v>
      </c>
      <c r="B3470" s="4">
        <v>1</v>
      </c>
      <c r="H3470" s="5" t="s">
        <v>233</v>
      </c>
    </row>
    <row r="3471" spans="1:8" x14ac:dyDescent="0.25">
      <c r="A3471">
        <v>3482</v>
      </c>
      <c r="B3471" s="4">
        <v>1</v>
      </c>
      <c r="H3471" s="5" t="s">
        <v>233</v>
      </c>
    </row>
    <row r="3472" spans="1:8" x14ac:dyDescent="0.25">
      <c r="A3472">
        <v>3483</v>
      </c>
      <c r="B3472" s="4">
        <v>1</v>
      </c>
      <c r="D3472" s="3">
        <v>3</v>
      </c>
      <c r="H3472" s="5" t="s">
        <v>233</v>
      </c>
    </row>
    <row r="3473" spans="1:8" x14ac:dyDescent="0.25">
      <c r="A3473">
        <v>3484</v>
      </c>
      <c r="B3473" s="4">
        <v>1</v>
      </c>
      <c r="C3473" s="2">
        <v>2</v>
      </c>
      <c r="D3473" s="3">
        <v>3</v>
      </c>
      <c r="H3473" s="5" t="s">
        <v>233</v>
      </c>
    </row>
    <row r="3474" spans="1:8" x14ac:dyDescent="0.25">
      <c r="A3474">
        <v>3485</v>
      </c>
      <c r="B3474" s="4">
        <v>1</v>
      </c>
      <c r="C3474" s="2">
        <v>2</v>
      </c>
      <c r="D3474" s="3">
        <v>3</v>
      </c>
      <c r="H3474" s="5" t="s">
        <v>233</v>
      </c>
    </row>
    <row r="3475" spans="1:8" x14ac:dyDescent="0.25">
      <c r="A3475">
        <v>3486</v>
      </c>
      <c r="B3475" s="4">
        <v>1</v>
      </c>
      <c r="C3475" s="2">
        <v>2</v>
      </c>
      <c r="D3475" s="3">
        <v>3</v>
      </c>
    </row>
    <row r="3476" spans="1:8" x14ac:dyDescent="0.25">
      <c r="A3476">
        <v>3487</v>
      </c>
      <c r="B3476" s="4">
        <v>1</v>
      </c>
      <c r="C3476" s="2">
        <v>2</v>
      </c>
      <c r="D3476" s="3">
        <v>3</v>
      </c>
    </row>
    <row r="3477" spans="1:8" x14ac:dyDescent="0.25">
      <c r="A3477">
        <v>3488</v>
      </c>
      <c r="B3477" s="4">
        <v>1</v>
      </c>
      <c r="C3477" s="2">
        <v>2</v>
      </c>
      <c r="D3477" s="3">
        <v>3</v>
      </c>
    </row>
    <row r="3478" spans="1:8" x14ac:dyDescent="0.25">
      <c r="A3478">
        <v>3489</v>
      </c>
      <c r="B3478" s="4">
        <v>1</v>
      </c>
      <c r="C3478" s="2">
        <v>2</v>
      </c>
      <c r="D3478" s="3">
        <v>3</v>
      </c>
    </row>
    <row r="3479" spans="1:8" x14ac:dyDescent="0.25">
      <c r="A3479">
        <v>3490</v>
      </c>
      <c r="B3479" s="4">
        <v>1</v>
      </c>
      <c r="C3479" s="2">
        <v>2</v>
      </c>
      <c r="D3479" s="3">
        <v>3</v>
      </c>
    </row>
    <row r="3480" spans="1:8" x14ac:dyDescent="0.25">
      <c r="A3480">
        <v>3491</v>
      </c>
      <c r="C3480" s="2">
        <v>2</v>
      </c>
      <c r="D3480" s="3">
        <v>3</v>
      </c>
    </row>
    <row r="3481" spans="1:8" x14ac:dyDescent="0.25">
      <c r="A3481">
        <v>3492</v>
      </c>
      <c r="C3481" s="2">
        <v>2</v>
      </c>
      <c r="D3481" s="3">
        <v>3</v>
      </c>
    </row>
    <row r="3482" spans="1:8" x14ac:dyDescent="0.25">
      <c r="A3482">
        <v>3493</v>
      </c>
      <c r="C3482" s="2">
        <v>2</v>
      </c>
      <c r="D3482" s="3">
        <v>3</v>
      </c>
    </row>
    <row r="3483" spans="1:8" x14ac:dyDescent="0.25">
      <c r="A3483">
        <v>3494</v>
      </c>
      <c r="C3483" s="2">
        <v>2</v>
      </c>
      <c r="D3483" s="3">
        <v>3</v>
      </c>
    </row>
    <row r="3484" spans="1:8" x14ac:dyDescent="0.25">
      <c r="A3484">
        <v>3495</v>
      </c>
      <c r="C3484" s="2">
        <v>2</v>
      </c>
      <c r="D3484" s="3">
        <v>3</v>
      </c>
    </row>
    <row r="3485" spans="1:8" x14ac:dyDescent="0.25">
      <c r="A3485">
        <v>3496</v>
      </c>
      <c r="C3485" s="2">
        <v>2</v>
      </c>
      <c r="D3485" s="3">
        <v>3</v>
      </c>
    </row>
    <row r="3486" spans="1:8" x14ac:dyDescent="0.25">
      <c r="A3486">
        <v>3497</v>
      </c>
      <c r="C3486" s="2">
        <v>2</v>
      </c>
      <c r="D3486" s="3">
        <v>3</v>
      </c>
    </row>
    <row r="3487" spans="1:8" x14ac:dyDescent="0.25">
      <c r="A3487">
        <v>3498</v>
      </c>
      <c r="C3487" s="2">
        <v>2</v>
      </c>
      <c r="D3487" s="3">
        <v>3</v>
      </c>
    </row>
    <row r="3488" spans="1:8" x14ac:dyDescent="0.25">
      <c r="A3488">
        <v>3499</v>
      </c>
      <c r="C3488" s="2">
        <v>2</v>
      </c>
      <c r="D3488" s="3">
        <v>3</v>
      </c>
    </row>
    <row r="3489" spans="1:5" x14ac:dyDescent="0.25">
      <c r="A3489">
        <v>3500</v>
      </c>
      <c r="C3489" s="2">
        <v>2</v>
      </c>
      <c r="D3489" s="3">
        <v>3</v>
      </c>
      <c r="E3489" s="5">
        <v>4</v>
      </c>
    </row>
    <row r="3490" spans="1:5" x14ac:dyDescent="0.25">
      <c r="A3490">
        <v>3501</v>
      </c>
      <c r="C3490" s="2">
        <v>2</v>
      </c>
      <c r="D3490" s="3">
        <v>3</v>
      </c>
      <c r="E3490" s="5">
        <v>4</v>
      </c>
    </row>
    <row r="3491" spans="1:5" x14ac:dyDescent="0.25">
      <c r="A3491">
        <v>3502</v>
      </c>
      <c r="C3491" s="2">
        <v>2</v>
      </c>
      <c r="E3491" s="5">
        <v>4</v>
      </c>
    </row>
    <row r="3492" spans="1:5" x14ac:dyDescent="0.25">
      <c r="A3492">
        <v>3503</v>
      </c>
      <c r="B3492" s="4">
        <v>1</v>
      </c>
      <c r="C3492" s="2">
        <v>2</v>
      </c>
      <c r="E3492" s="5">
        <v>4</v>
      </c>
    </row>
    <row r="3493" spans="1:5" x14ac:dyDescent="0.25">
      <c r="A3493">
        <v>3504</v>
      </c>
      <c r="B3493" s="4">
        <v>1</v>
      </c>
      <c r="E3493" s="5">
        <v>4</v>
      </c>
    </row>
    <row r="3494" spans="1:5" x14ac:dyDescent="0.25">
      <c r="A3494">
        <v>3505</v>
      </c>
      <c r="B3494" s="4">
        <v>1</v>
      </c>
      <c r="E3494" s="5">
        <v>4</v>
      </c>
    </row>
    <row r="3495" spans="1:5" x14ac:dyDescent="0.25">
      <c r="A3495">
        <v>3506</v>
      </c>
      <c r="B3495" s="4">
        <v>1</v>
      </c>
      <c r="E3495" s="5">
        <v>4</v>
      </c>
    </row>
    <row r="3496" spans="1:5" x14ac:dyDescent="0.25">
      <c r="A3496">
        <v>3507</v>
      </c>
      <c r="B3496" s="4">
        <v>1</v>
      </c>
      <c r="E3496" s="5">
        <v>4</v>
      </c>
    </row>
    <row r="3497" spans="1:5" x14ac:dyDescent="0.25">
      <c r="A3497">
        <v>3508</v>
      </c>
      <c r="B3497" s="4">
        <v>1</v>
      </c>
      <c r="E3497" s="5">
        <v>4</v>
      </c>
    </row>
    <row r="3498" spans="1:5" x14ac:dyDescent="0.25">
      <c r="A3498">
        <v>3509</v>
      </c>
      <c r="B3498" s="4">
        <v>1</v>
      </c>
      <c r="E3498" s="5">
        <v>4</v>
      </c>
    </row>
    <row r="3499" spans="1:5" x14ac:dyDescent="0.25">
      <c r="A3499">
        <v>3510</v>
      </c>
      <c r="B3499" s="4">
        <v>1</v>
      </c>
      <c r="E3499" s="5">
        <v>4</v>
      </c>
    </row>
    <row r="3500" spans="1:5" x14ac:dyDescent="0.25">
      <c r="A3500">
        <v>3511</v>
      </c>
      <c r="B3500" s="4">
        <v>1</v>
      </c>
      <c r="E3500" s="5">
        <v>4</v>
      </c>
    </row>
    <row r="3501" spans="1:5" x14ac:dyDescent="0.25">
      <c r="A3501">
        <v>3512</v>
      </c>
      <c r="B3501" s="4">
        <v>1</v>
      </c>
      <c r="E3501" s="5">
        <v>4</v>
      </c>
    </row>
    <row r="3502" spans="1:5" x14ac:dyDescent="0.25">
      <c r="A3502">
        <v>3513</v>
      </c>
      <c r="B3502" s="4">
        <v>1</v>
      </c>
      <c r="E3502" s="5">
        <v>4</v>
      </c>
    </row>
    <row r="3503" spans="1:5" x14ac:dyDescent="0.25">
      <c r="A3503">
        <v>3514</v>
      </c>
      <c r="B3503" s="4">
        <v>1</v>
      </c>
      <c r="E3503" s="5">
        <v>4</v>
      </c>
    </row>
    <row r="3504" spans="1:5" x14ac:dyDescent="0.25">
      <c r="A3504">
        <v>3515</v>
      </c>
      <c r="B3504" s="4">
        <v>1</v>
      </c>
      <c r="E3504" s="5">
        <v>4</v>
      </c>
    </row>
    <row r="3505" spans="1:5" x14ac:dyDescent="0.25">
      <c r="A3505">
        <v>3516</v>
      </c>
      <c r="B3505" s="4">
        <v>1</v>
      </c>
      <c r="C3505" s="2">
        <v>2</v>
      </c>
      <c r="D3505" s="3">
        <v>3</v>
      </c>
      <c r="E3505" s="5">
        <v>4</v>
      </c>
    </row>
    <row r="3506" spans="1:5" x14ac:dyDescent="0.25">
      <c r="A3506">
        <v>3517</v>
      </c>
      <c r="B3506" s="4">
        <v>1</v>
      </c>
      <c r="C3506" s="2">
        <v>2</v>
      </c>
      <c r="D3506" s="3">
        <v>3</v>
      </c>
      <c r="E3506" s="5">
        <v>4</v>
      </c>
    </row>
    <row r="3507" spans="1:5" x14ac:dyDescent="0.25">
      <c r="A3507">
        <v>3518</v>
      </c>
      <c r="B3507" s="4">
        <v>1</v>
      </c>
      <c r="C3507" s="2">
        <v>2</v>
      </c>
      <c r="D3507" s="3">
        <v>3</v>
      </c>
      <c r="E3507" s="5">
        <v>4</v>
      </c>
    </row>
    <row r="3508" spans="1:5" x14ac:dyDescent="0.25">
      <c r="A3508">
        <v>3519</v>
      </c>
      <c r="B3508" s="4">
        <v>1</v>
      </c>
      <c r="C3508" s="2">
        <v>2</v>
      </c>
      <c r="D3508" s="3">
        <v>3</v>
      </c>
    </row>
    <row r="3509" spans="1:5" x14ac:dyDescent="0.25">
      <c r="A3509">
        <v>3520</v>
      </c>
      <c r="B3509" s="4">
        <v>1</v>
      </c>
      <c r="C3509" s="2">
        <v>2</v>
      </c>
      <c r="D3509" s="3">
        <v>3</v>
      </c>
    </row>
    <row r="3510" spans="1:5" x14ac:dyDescent="0.25">
      <c r="A3510">
        <v>3521</v>
      </c>
      <c r="C3510" s="2">
        <v>2</v>
      </c>
      <c r="D3510" s="3">
        <v>3</v>
      </c>
    </row>
    <row r="3511" spans="1:5" x14ac:dyDescent="0.25">
      <c r="A3511">
        <v>3522</v>
      </c>
      <c r="C3511" s="2">
        <v>2</v>
      </c>
      <c r="D3511" s="3">
        <v>3</v>
      </c>
    </row>
    <row r="3512" spans="1:5" x14ac:dyDescent="0.25">
      <c r="A3512">
        <v>3523</v>
      </c>
      <c r="C3512" s="2">
        <v>2</v>
      </c>
      <c r="D3512" s="3">
        <v>3</v>
      </c>
    </row>
    <row r="3513" spans="1:5" x14ac:dyDescent="0.25">
      <c r="A3513">
        <v>3524</v>
      </c>
      <c r="C3513" s="2">
        <v>2</v>
      </c>
      <c r="D3513" s="3">
        <v>3</v>
      </c>
    </row>
    <row r="3514" spans="1:5" x14ac:dyDescent="0.25">
      <c r="A3514">
        <v>3525</v>
      </c>
      <c r="C3514" s="2">
        <v>2</v>
      </c>
      <c r="D3514" s="3">
        <v>3</v>
      </c>
    </row>
    <row r="3515" spans="1:5" x14ac:dyDescent="0.25">
      <c r="A3515">
        <v>3526</v>
      </c>
      <c r="C3515" s="2">
        <v>2</v>
      </c>
      <c r="D3515" s="3">
        <v>3</v>
      </c>
    </row>
    <row r="3516" spans="1:5" x14ac:dyDescent="0.25">
      <c r="A3516">
        <v>3527</v>
      </c>
      <c r="C3516" s="2">
        <v>2</v>
      </c>
      <c r="D3516" s="3">
        <v>3</v>
      </c>
    </row>
    <row r="3517" spans="1:5" x14ac:dyDescent="0.25">
      <c r="A3517">
        <v>3528</v>
      </c>
      <c r="C3517" s="2">
        <v>2</v>
      </c>
      <c r="D3517" s="3">
        <v>3</v>
      </c>
    </row>
    <row r="3518" spans="1:5" x14ac:dyDescent="0.25">
      <c r="A3518">
        <v>3529</v>
      </c>
      <c r="C3518" s="2">
        <v>2</v>
      </c>
      <c r="D3518" s="3">
        <v>3</v>
      </c>
    </row>
    <row r="3519" spans="1:5" x14ac:dyDescent="0.25">
      <c r="A3519">
        <v>3530</v>
      </c>
      <c r="C3519" s="2">
        <v>2</v>
      </c>
      <c r="D3519" s="3">
        <v>3</v>
      </c>
    </row>
    <row r="3520" spans="1:5" x14ac:dyDescent="0.25">
      <c r="A3520">
        <v>3531</v>
      </c>
      <c r="B3520" s="4">
        <v>1</v>
      </c>
      <c r="C3520" s="2">
        <v>2</v>
      </c>
      <c r="D3520" s="3">
        <v>3</v>
      </c>
    </row>
    <row r="3521" spans="1:5" x14ac:dyDescent="0.25">
      <c r="A3521">
        <v>3532</v>
      </c>
      <c r="B3521" s="4">
        <v>1</v>
      </c>
      <c r="C3521" s="2">
        <v>2</v>
      </c>
      <c r="D3521" s="3">
        <v>3</v>
      </c>
    </row>
    <row r="3522" spans="1:5" x14ac:dyDescent="0.25">
      <c r="A3522">
        <v>3533</v>
      </c>
      <c r="B3522" s="4">
        <v>1</v>
      </c>
      <c r="C3522" s="2">
        <v>2</v>
      </c>
      <c r="E3522" s="5">
        <v>4</v>
      </c>
    </row>
    <row r="3523" spans="1:5" x14ac:dyDescent="0.25">
      <c r="A3523">
        <v>3534</v>
      </c>
      <c r="B3523" s="4">
        <v>1</v>
      </c>
      <c r="E3523" s="5">
        <v>4</v>
      </c>
    </row>
    <row r="3524" spans="1:5" x14ac:dyDescent="0.25">
      <c r="A3524">
        <v>3535</v>
      </c>
      <c r="B3524" s="4">
        <v>1</v>
      </c>
      <c r="E3524" s="5">
        <v>4</v>
      </c>
    </row>
    <row r="3525" spans="1:5" x14ac:dyDescent="0.25">
      <c r="A3525">
        <v>3536</v>
      </c>
      <c r="B3525" s="4">
        <v>1</v>
      </c>
      <c r="E3525" s="5">
        <v>4</v>
      </c>
    </row>
    <row r="3526" spans="1:5" x14ac:dyDescent="0.25">
      <c r="A3526">
        <v>3537</v>
      </c>
      <c r="B3526" s="4">
        <v>1</v>
      </c>
      <c r="E3526" s="5">
        <v>4</v>
      </c>
    </row>
    <row r="3527" spans="1:5" x14ac:dyDescent="0.25">
      <c r="A3527">
        <v>3538</v>
      </c>
      <c r="B3527" s="4">
        <v>1</v>
      </c>
      <c r="E3527" s="5">
        <v>4</v>
      </c>
    </row>
    <row r="3528" spans="1:5" x14ac:dyDescent="0.25">
      <c r="A3528">
        <v>3539</v>
      </c>
      <c r="B3528" s="4">
        <v>1</v>
      </c>
      <c r="E3528" s="5">
        <v>4</v>
      </c>
    </row>
    <row r="3529" spans="1:5" x14ac:dyDescent="0.25">
      <c r="A3529">
        <v>3540</v>
      </c>
      <c r="B3529" s="4">
        <v>1</v>
      </c>
      <c r="E3529" s="5">
        <v>4</v>
      </c>
    </row>
    <row r="3530" spans="1:5" x14ac:dyDescent="0.25">
      <c r="A3530">
        <v>3541</v>
      </c>
      <c r="B3530" s="4">
        <v>1</v>
      </c>
      <c r="E3530" s="5">
        <v>4</v>
      </c>
    </row>
    <row r="3531" spans="1:5" x14ac:dyDescent="0.25">
      <c r="A3531">
        <v>3542</v>
      </c>
      <c r="B3531" s="4">
        <v>1</v>
      </c>
      <c r="E3531" s="5">
        <v>4</v>
      </c>
    </row>
    <row r="3532" spans="1:5" x14ac:dyDescent="0.25">
      <c r="A3532">
        <v>3543</v>
      </c>
      <c r="B3532" s="4">
        <v>1</v>
      </c>
      <c r="E3532" s="5">
        <v>4</v>
      </c>
    </row>
    <row r="3533" spans="1:5" x14ac:dyDescent="0.25">
      <c r="A3533">
        <v>3544</v>
      </c>
      <c r="B3533" s="4">
        <v>1</v>
      </c>
      <c r="E3533" s="5">
        <v>4</v>
      </c>
    </row>
    <row r="3534" spans="1:5" x14ac:dyDescent="0.25">
      <c r="A3534">
        <v>3545</v>
      </c>
      <c r="B3534" s="4">
        <v>1</v>
      </c>
      <c r="E3534" s="5">
        <v>4</v>
      </c>
    </row>
    <row r="3535" spans="1:5" x14ac:dyDescent="0.25">
      <c r="A3535">
        <v>3546</v>
      </c>
      <c r="B3535" s="4">
        <v>1</v>
      </c>
      <c r="E3535" s="5">
        <v>4</v>
      </c>
    </row>
    <row r="3536" spans="1:5" x14ac:dyDescent="0.25">
      <c r="A3536">
        <v>3547</v>
      </c>
      <c r="B3536" s="4">
        <v>1</v>
      </c>
      <c r="E3536" s="5">
        <v>4</v>
      </c>
    </row>
    <row r="3537" spans="1:5" x14ac:dyDescent="0.25">
      <c r="A3537">
        <v>3548</v>
      </c>
      <c r="B3537" s="4">
        <v>1</v>
      </c>
      <c r="C3537" s="2">
        <v>2</v>
      </c>
      <c r="D3537" s="3">
        <v>3</v>
      </c>
      <c r="E3537" s="5">
        <v>4</v>
      </c>
    </row>
    <row r="3538" spans="1:5" x14ac:dyDescent="0.25">
      <c r="A3538">
        <v>3549</v>
      </c>
      <c r="B3538" s="4">
        <v>1</v>
      </c>
      <c r="C3538" s="2">
        <v>2</v>
      </c>
      <c r="D3538" s="3">
        <v>3</v>
      </c>
      <c r="E3538" s="5">
        <v>4</v>
      </c>
    </row>
    <row r="3539" spans="1:5" x14ac:dyDescent="0.25">
      <c r="A3539">
        <v>3550</v>
      </c>
      <c r="C3539" s="2">
        <v>2</v>
      </c>
      <c r="D3539" s="3">
        <v>3</v>
      </c>
      <c r="E3539" s="5">
        <v>4</v>
      </c>
    </row>
    <row r="3540" spans="1:5" x14ac:dyDescent="0.25">
      <c r="A3540">
        <v>3551</v>
      </c>
      <c r="C3540" s="2">
        <v>2</v>
      </c>
      <c r="D3540" s="3">
        <v>3</v>
      </c>
    </row>
    <row r="3541" spans="1:5" x14ac:dyDescent="0.25">
      <c r="A3541">
        <v>3552</v>
      </c>
      <c r="C3541" s="2">
        <v>2</v>
      </c>
      <c r="D3541" s="3">
        <v>3</v>
      </c>
    </row>
    <row r="3542" spans="1:5" x14ac:dyDescent="0.25">
      <c r="A3542">
        <v>3553</v>
      </c>
      <c r="C3542" s="2">
        <v>2</v>
      </c>
      <c r="D3542" s="3">
        <v>3</v>
      </c>
    </row>
    <row r="3543" spans="1:5" x14ac:dyDescent="0.25">
      <c r="A3543">
        <v>3554</v>
      </c>
      <c r="C3543" s="2">
        <v>2</v>
      </c>
      <c r="D3543" s="3">
        <v>3</v>
      </c>
    </row>
    <row r="3544" spans="1:5" x14ac:dyDescent="0.25">
      <c r="A3544">
        <v>3555</v>
      </c>
      <c r="C3544" s="2">
        <v>2</v>
      </c>
      <c r="D3544" s="3">
        <v>3</v>
      </c>
    </row>
    <row r="3545" spans="1:5" x14ac:dyDescent="0.25">
      <c r="A3545">
        <v>3556</v>
      </c>
      <c r="C3545" s="2">
        <v>2</v>
      </c>
      <c r="D3545" s="3">
        <v>3</v>
      </c>
    </row>
    <row r="3546" spans="1:5" x14ac:dyDescent="0.25">
      <c r="A3546">
        <v>3557</v>
      </c>
      <c r="C3546" s="2">
        <v>2</v>
      </c>
      <c r="D3546" s="3">
        <v>3</v>
      </c>
    </row>
    <row r="3547" spans="1:5" x14ac:dyDescent="0.25">
      <c r="A3547">
        <v>3558</v>
      </c>
      <c r="C3547" s="2">
        <v>2</v>
      </c>
      <c r="D3547" s="3">
        <v>3</v>
      </c>
    </row>
    <row r="3548" spans="1:5" x14ac:dyDescent="0.25">
      <c r="A3548">
        <v>3559</v>
      </c>
      <c r="C3548" s="2">
        <v>2</v>
      </c>
      <c r="D3548" s="3">
        <v>3</v>
      </c>
    </row>
    <row r="3549" spans="1:5" x14ac:dyDescent="0.25">
      <c r="A3549">
        <v>3560</v>
      </c>
      <c r="C3549" s="2">
        <v>2</v>
      </c>
      <c r="D3549" s="3">
        <v>3</v>
      </c>
    </row>
    <row r="3550" spans="1:5" x14ac:dyDescent="0.25">
      <c r="A3550">
        <v>3561</v>
      </c>
      <c r="C3550" s="2">
        <v>2</v>
      </c>
      <c r="D3550" s="3">
        <v>3</v>
      </c>
    </row>
    <row r="3551" spans="1:5" x14ac:dyDescent="0.25">
      <c r="A3551">
        <v>3562</v>
      </c>
      <c r="B3551" s="4">
        <v>1</v>
      </c>
      <c r="C3551" s="2">
        <v>2</v>
      </c>
      <c r="D3551" s="3">
        <v>3</v>
      </c>
    </row>
    <row r="3552" spans="1:5" x14ac:dyDescent="0.25">
      <c r="A3552">
        <v>3563</v>
      </c>
      <c r="B3552" s="4">
        <v>1</v>
      </c>
      <c r="C3552" s="2">
        <v>2</v>
      </c>
      <c r="D3552" s="3">
        <v>3</v>
      </c>
    </row>
    <row r="3553" spans="1:5" x14ac:dyDescent="0.25">
      <c r="A3553">
        <v>3564</v>
      </c>
      <c r="B3553" s="4">
        <v>1</v>
      </c>
      <c r="C3553" s="2">
        <v>2</v>
      </c>
      <c r="D3553" s="3">
        <v>3</v>
      </c>
    </row>
    <row r="3554" spans="1:5" x14ac:dyDescent="0.25">
      <c r="A3554">
        <v>3565</v>
      </c>
      <c r="B3554" s="4">
        <v>1</v>
      </c>
      <c r="C3554" s="2">
        <v>2</v>
      </c>
      <c r="D3554" s="3">
        <v>3</v>
      </c>
    </row>
    <row r="3555" spans="1:5" x14ac:dyDescent="0.25">
      <c r="A3555">
        <v>3566</v>
      </c>
      <c r="B3555" s="4">
        <v>1</v>
      </c>
      <c r="D3555" s="3">
        <v>3</v>
      </c>
      <c r="E3555" s="5">
        <v>4</v>
      </c>
    </row>
    <row r="3556" spans="1:5" x14ac:dyDescent="0.25">
      <c r="A3556">
        <v>3567</v>
      </c>
      <c r="B3556" s="4">
        <v>1</v>
      </c>
      <c r="D3556" s="3">
        <v>3</v>
      </c>
      <c r="E3556" s="5">
        <v>4</v>
      </c>
    </row>
    <row r="3557" spans="1:5" x14ac:dyDescent="0.25">
      <c r="A3557">
        <v>3568</v>
      </c>
      <c r="B3557" s="4">
        <v>1</v>
      </c>
      <c r="E3557" s="5">
        <v>4</v>
      </c>
    </row>
    <row r="3558" spans="1:5" x14ac:dyDescent="0.25">
      <c r="A3558">
        <v>3569</v>
      </c>
      <c r="B3558" s="4">
        <v>1</v>
      </c>
      <c r="E3558" s="5">
        <v>4</v>
      </c>
    </row>
    <row r="3559" spans="1:5" x14ac:dyDescent="0.25">
      <c r="A3559">
        <v>3570</v>
      </c>
      <c r="B3559" s="4">
        <v>1</v>
      </c>
      <c r="E3559" s="5">
        <v>4</v>
      </c>
    </row>
    <row r="3560" spans="1:5" x14ac:dyDescent="0.25">
      <c r="A3560">
        <v>3571</v>
      </c>
      <c r="B3560" s="4">
        <v>1</v>
      </c>
      <c r="E3560" s="5">
        <v>4</v>
      </c>
    </row>
    <row r="3561" spans="1:5" x14ac:dyDescent="0.25">
      <c r="A3561">
        <v>3572</v>
      </c>
      <c r="B3561" s="4">
        <v>1</v>
      </c>
      <c r="E3561" s="5">
        <v>4</v>
      </c>
    </row>
    <row r="3562" spans="1:5" x14ac:dyDescent="0.25">
      <c r="A3562">
        <v>3573</v>
      </c>
      <c r="B3562" s="4">
        <v>1</v>
      </c>
      <c r="E3562" s="5">
        <v>4</v>
      </c>
    </row>
    <row r="3563" spans="1:5" x14ac:dyDescent="0.25">
      <c r="A3563">
        <v>3574</v>
      </c>
      <c r="B3563" s="4">
        <v>1</v>
      </c>
      <c r="E3563" s="5">
        <v>4</v>
      </c>
    </row>
    <row r="3564" spans="1:5" x14ac:dyDescent="0.25">
      <c r="A3564">
        <v>3575</v>
      </c>
      <c r="B3564" s="4">
        <v>1</v>
      </c>
      <c r="E3564" s="5">
        <v>4</v>
      </c>
    </row>
    <row r="3565" spans="1:5" x14ac:dyDescent="0.25">
      <c r="A3565">
        <v>3576</v>
      </c>
      <c r="B3565" s="4">
        <v>1</v>
      </c>
      <c r="E3565" s="5">
        <v>4</v>
      </c>
    </row>
    <row r="3566" spans="1:5" x14ac:dyDescent="0.25">
      <c r="A3566">
        <v>3577</v>
      </c>
      <c r="B3566" s="4">
        <v>1</v>
      </c>
      <c r="E3566" s="5">
        <v>4</v>
      </c>
    </row>
    <row r="3567" spans="1:5" x14ac:dyDescent="0.25">
      <c r="A3567">
        <v>3578</v>
      </c>
      <c r="B3567" s="4">
        <v>1</v>
      </c>
      <c r="C3567" s="2">
        <v>2</v>
      </c>
      <c r="E3567" s="5">
        <v>4</v>
      </c>
    </row>
    <row r="3568" spans="1:5" x14ac:dyDescent="0.25">
      <c r="A3568">
        <v>3579</v>
      </c>
      <c r="B3568" s="4">
        <v>1</v>
      </c>
      <c r="C3568" s="2">
        <v>2</v>
      </c>
      <c r="E3568" s="5">
        <v>4</v>
      </c>
    </row>
    <row r="3569" spans="1:5" x14ac:dyDescent="0.25">
      <c r="A3569">
        <v>3580</v>
      </c>
      <c r="B3569" s="4">
        <v>1</v>
      </c>
      <c r="C3569" s="2">
        <v>2</v>
      </c>
      <c r="E3569" s="5">
        <v>4</v>
      </c>
    </row>
    <row r="3570" spans="1:5" x14ac:dyDescent="0.25">
      <c r="A3570">
        <v>3581</v>
      </c>
      <c r="C3570" s="2">
        <v>2</v>
      </c>
      <c r="E3570" s="5">
        <v>4</v>
      </c>
    </row>
    <row r="3571" spans="1:5" x14ac:dyDescent="0.25">
      <c r="A3571">
        <v>3582</v>
      </c>
      <c r="C3571" s="2">
        <v>2</v>
      </c>
      <c r="D3571" s="3">
        <v>3</v>
      </c>
      <c r="E3571" s="5">
        <v>4</v>
      </c>
    </row>
    <row r="3572" spans="1:5" x14ac:dyDescent="0.25">
      <c r="A3572">
        <v>3583</v>
      </c>
      <c r="C3572" s="2">
        <v>2</v>
      </c>
      <c r="D3572" s="3">
        <v>3</v>
      </c>
      <c r="E3572" s="5">
        <v>4</v>
      </c>
    </row>
    <row r="3573" spans="1:5" x14ac:dyDescent="0.25">
      <c r="A3573">
        <v>3584</v>
      </c>
      <c r="C3573" s="2">
        <v>2</v>
      </c>
      <c r="D3573" s="3">
        <v>3</v>
      </c>
    </row>
    <row r="3574" spans="1:5" x14ac:dyDescent="0.25">
      <c r="A3574">
        <v>3585</v>
      </c>
      <c r="C3574" s="2">
        <v>2</v>
      </c>
      <c r="D3574" s="3">
        <v>3</v>
      </c>
    </row>
    <row r="3575" spans="1:5" x14ac:dyDescent="0.25">
      <c r="A3575">
        <v>3586</v>
      </c>
      <c r="C3575" s="2">
        <v>2</v>
      </c>
      <c r="D3575" s="3">
        <v>3</v>
      </c>
    </row>
    <row r="3576" spans="1:5" x14ac:dyDescent="0.25">
      <c r="A3576">
        <v>3587</v>
      </c>
      <c r="C3576" s="2">
        <v>2</v>
      </c>
      <c r="D3576" s="3">
        <v>3</v>
      </c>
    </row>
    <row r="3577" spans="1:5" x14ac:dyDescent="0.25">
      <c r="A3577">
        <v>3588</v>
      </c>
      <c r="C3577" s="2">
        <v>2</v>
      </c>
      <c r="D3577" s="3">
        <v>3</v>
      </c>
    </row>
    <row r="3578" spans="1:5" x14ac:dyDescent="0.25">
      <c r="A3578">
        <v>3589</v>
      </c>
      <c r="C3578" s="2">
        <v>2</v>
      </c>
      <c r="D3578" s="3">
        <v>3</v>
      </c>
    </row>
    <row r="3579" spans="1:5" x14ac:dyDescent="0.25">
      <c r="A3579">
        <v>3590</v>
      </c>
      <c r="C3579" s="2">
        <v>2</v>
      </c>
      <c r="D3579" s="3">
        <v>3</v>
      </c>
    </row>
    <row r="3580" spans="1:5" x14ac:dyDescent="0.25">
      <c r="A3580">
        <v>3591</v>
      </c>
      <c r="C3580" s="2">
        <v>2</v>
      </c>
      <c r="D3580" s="3">
        <v>3</v>
      </c>
    </row>
    <row r="3581" spans="1:5" x14ac:dyDescent="0.25">
      <c r="A3581">
        <v>3592</v>
      </c>
      <c r="C3581" s="2">
        <v>2</v>
      </c>
      <c r="D3581" s="3">
        <v>3</v>
      </c>
    </row>
    <row r="3582" spans="1:5" x14ac:dyDescent="0.25">
      <c r="A3582">
        <v>3593</v>
      </c>
      <c r="C3582" s="2">
        <v>2</v>
      </c>
      <c r="D3582" s="3">
        <v>3</v>
      </c>
    </row>
    <row r="3583" spans="1:5" x14ac:dyDescent="0.25">
      <c r="A3583">
        <v>3594</v>
      </c>
      <c r="C3583" s="2">
        <v>2</v>
      </c>
      <c r="D3583" s="3">
        <v>3</v>
      </c>
    </row>
    <row r="3584" spans="1:5" x14ac:dyDescent="0.25">
      <c r="A3584">
        <v>3595</v>
      </c>
      <c r="C3584" s="2">
        <v>2</v>
      </c>
      <c r="D3584" s="3">
        <v>3</v>
      </c>
    </row>
    <row r="3585" spans="1:5" x14ac:dyDescent="0.25">
      <c r="A3585">
        <v>3596</v>
      </c>
      <c r="B3585" s="4">
        <v>1</v>
      </c>
      <c r="C3585" s="2">
        <v>2</v>
      </c>
      <c r="D3585" s="3">
        <v>3</v>
      </c>
    </row>
    <row r="3586" spans="1:5" x14ac:dyDescent="0.25">
      <c r="A3586">
        <v>3597</v>
      </c>
      <c r="B3586" s="4">
        <v>1</v>
      </c>
      <c r="D3586" s="3">
        <v>3</v>
      </c>
      <c r="E3586" s="5">
        <v>4</v>
      </c>
    </row>
    <row r="3587" spans="1:5" x14ac:dyDescent="0.25">
      <c r="A3587">
        <v>3598</v>
      </c>
      <c r="B3587" s="4">
        <v>1</v>
      </c>
      <c r="D3587" s="3">
        <v>3</v>
      </c>
      <c r="E3587" s="5">
        <v>4</v>
      </c>
    </row>
    <row r="3588" spans="1:5" x14ac:dyDescent="0.25">
      <c r="A3588">
        <v>3599</v>
      </c>
      <c r="B3588" s="4">
        <v>1</v>
      </c>
      <c r="D3588" s="3">
        <v>3</v>
      </c>
      <c r="E3588" s="5">
        <v>4</v>
      </c>
    </row>
    <row r="3589" spans="1:5" x14ac:dyDescent="0.25">
      <c r="A3589">
        <v>3600</v>
      </c>
      <c r="B3589" s="4">
        <v>1</v>
      </c>
      <c r="E3589" s="5">
        <v>4</v>
      </c>
    </row>
    <row r="3590" spans="1:5" x14ac:dyDescent="0.25">
      <c r="A3590">
        <v>3601</v>
      </c>
      <c r="B3590" s="4">
        <v>1</v>
      </c>
      <c r="E3590" s="5">
        <v>4</v>
      </c>
    </row>
    <row r="3591" spans="1:5" x14ac:dyDescent="0.25">
      <c r="A3591">
        <v>3602</v>
      </c>
      <c r="B3591" s="4">
        <v>1</v>
      </c>
      <c r="E3591" s="5">
        <v>4</v>
      </c>
    </row>
    <row r="3592" spans="1:5" x14ac:dyDescent="0.25">
      <c r="A3592">
        <v>3603</v>
      </c>
      <c r="B3592" s="4">
        <v>1</v>
      </c>
      <c r="E3592" s="5">
        <v>4</v>
      </c>
    </row>
    <row r="3593" spans="1:5" x14ac:dyDescent="0.25">
      <c r="A3593">
        <v>3604</v>
      </c>
      <c r="B3593" s="4">
        <v>1</v>
      </c>
      <c r="E3593" s="5">
        <v>4</v>
      </c>
    </row>
    <row r="3594" spans="1:5" x14ac:dyDescent="0.25">
      <c r="A3594">
        <v>3605</v>
      </c>
      <c r="B3594" s="4">
        <v>1</v>
      </c>
      <c r="E3594" s="5">
        <v>4</v>
      </c>
    </row>
    <row r="3595" spans="1:5" x14ac:dyDescent="0.25">
      <c r="A3595">
        <v>3606</v>
      </c>
      <c r="B3595" s="4">
        <v>1</v>
      </c>
      <c r="E3595" s="5">
        <v>4</v>
      </c>
    </row>
    <row r="3596" spans="1:5" x14ac:dyDescent="0.25">
      <c r="A3596">
        <v>3607</v>
      </c>
      <c r="B3596" s="4">
        <v>1</v>
      </c>
      <c r="E3596" s="5">
        <v>4</v>
      </c>
    </row>
    <row r="3597" spans="1:5" x14ac:dyDescent="0.25">
      <c r="A3597">
        <v>3608</v>
      </c>
      <c r="B3597" s="4">
        <v>1</v>
      </c>
      <c r="E3597" s="5">
        <v>4</v>
      </c>
    </row>
    <row r="3598" spans="1:5" x14ac:dyDescent="0.25">
      <c r="A3598">
        <v>3609</v>
      </c>
      <c r="B3598" s="4">
        <v>1</v>
      </c>
      <c r="E3598" s="5">
        <v>4</v>
      </c>
    </row>
    <row r="3599" spans="1:5" x14ac:dyDescent="0.25">
      <c r="A3599">
        <v>3610</v>
      </c>
      <c r="B3599" s="4">
        <v>1</v>
      </c>
      <c r="E3599" s="5">
        <v>4</v>
      </c>
    </row>
    <row r="3600" spans="1:5" x14ac:dyDescent="0.25">
      <c r="A3600">
        <v>3611</v>
      </c>
      <c r="B3600" s="4">
        <v>1</v>
      </c>
      <c r="E3600" s="5">
        <v>4</v>
      </c>
    </row>
    <row r="3601" spans="1:6" x14ac:dyDescent="0.25">
      <c r="A3601">
        <v>3612</v>
      </c>
      <c r="B3601" s="4">
        <v>1</v>
      </c>
      <c r="C3601" s="2">
        <v>2</v>
      </c>
      <c r="E3601" s="5">
        <v>4</v>
      </c>
    </row>
    <row r="3602" spans="1:6" x14ac:dyDescent="0.25">
      <c r="A3602">
        <v>3613</v>
      </c>
      <c r="B3602" s="4">
        <v>1</v>
      </c>
      <c r="C3602" s="2">
        <v>2</v>
      </c>
      <c r="E3602" s="5">
        <v>4</v>
      </c>
    </row>
    <row r="3603" spans="1:6" x14ac:dyDescent="0.25">
      <c r="A3603">
        <v>3614</v>
      </c>
      <c r="B3603" s="4">
        <v>1</v>
      </c>
      <c r="C3603" s="2">
        <v>2</v>
      </c>
      <c r="E3603" s="5">
        <v>4</v>
      </c>
    </row>
    <row r="3604" spans="1:6" x14ac:dyDescent="0.25">
      <c r="A3604">
        <v>3615</v>
      </c>
      <c r="C3604" s="2">
        <v>2</v>
      </c>
      <c r="D3604" s="3">
        <v>3</v>
      </c>
      <c r="E3604" s="5">
        <v>4</v>
      </c>
    </row>
    <row r="3605" spans="1:6" x14ac:dyDescent="0.25">
      <c r="A3605">
        <v>3616</v>
      </c>
      <c r="C3605" s="2">
        <v>2</v>
      </c>
      <c r="D3605" s="3">
        <v>3</v>
      </c>
      <c r="E3605" s="5">
        <v>4</v>
      </c>
    </row>
    <row r="3606" spans="1:6" x14ac:dyDescent="0.25">
      <c r="A3606">
        <v>3617</v>
      </c>
      <c r="C3606" s="2">
        <v>2</v>
      </c>
      <c r="D3606" s="3">
        <v>3</v>
      </c>
      <c r="E3606" s="5">
        <v>4</v>
      </c>
    </row>
    <row r="3607" spans="1:6" x14ac:dyDescent="0.25">
      <c r="A3607">
        <v>3618</v>
      </c>
      <c r="C3607" s="2">
        <v>2</v>
      </c>
      <c r="D3607" s="3">
        <v>3</v>
      </c>
      <c r="E3607" s="5">
        <v>4</v>
      </c>
    </row>
    <row r="3608" spans="1:6" x14ac:dyDescent="0.25">
      <c r="A3608">
        <v>3619</v>
      </c>
      <c r="C3608" s="2">
        <v>2</v>
      </c>
      <c r="D3608" s="3">
        <v>3</v>
      </c>
    </row>
    <row r="3609" spans="1:6" x14ac:dyDescent="0.25">
      <c r="A3609">
        <v>3620</v>
      </c>
      <c r="C3609" s="2">
        <v>2</v>
      </c>
      <c r="D3609" s="3">
        <v>3</v>
      </c>
      <c r="F360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66F8-6B33-4EAA-8DE4-2DA5BE1547DA}">
  <dimension ref="A1:EA132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316</v>
      </c>
      <c r="AP1" t="s">
        <v>317</v>
      </c>
      <c r="AQ1" t="s">
        <v>318</v>
      </c>
      <c r="AR1" t="s">
        <v>319</v>
      </c>
      <c r="AT1" t="s">
        <v>320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338</v>
      </c>
      <c r="BS1" t="s">
        <v>339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51.682888000000005</v>
      </c>
      <c r="B2">
        <v>11.126023</v>
      </c>
      <c r="C2">
        <v>41.745358000000003</v>
      </c>
      <c r="D2">
        <v>8.8407900000000001</v>
      </c>
      <c r="E2">
        <v>28.864456000000004</v>
      </c>
      <c r="F2">
        <v>12.897306</v>
      </c>
      <c r="G2">
        <v>39.718247000000005</v>
      </c>
      <c r="H2">
        <v>8.5874079999999999</v>
      </c>
      <c r="K2">
        <f>(11/200)</f>
        <v>5.5E-2</v>
      </c>
      <c r="L2">
        <f>(13/200)</f>
        <v>6.5000000000000002E-2</v>
      </c>
      <c r="M2">
        <f>(16/200)</f>
        <v>0.08</v>
      </c>
      <c r="N2">
        <f>(12/200)</f>
        <v>0.06</v>
      </c>
      <c r="P2">
        <f>(16/200)</f>
        <v>0.08</v>
      </c>
      <c r="Q2">
        <f>(17/200)</f>
        <v>8.5000000000000006E-2</v>
      </c>
      <c r="R2">
        <f>(15/200)</f>
        <v>7.4999999999999997E-2</v>
      </c>
      <c r="S2">
        <f>(16/200)</f>
        <v>0.08</v>
      </c>
      <c r="U2">
        <f>0.055+0.08</f>
        <v>0.13500000000000001</v>
      </c>
      <c r="V2">
        <f>0.065+0.085</f>
        <v>0.15000000000000002</v>
      </c>
      <c r="W2">
        <f>0.08+0.075</f>
        <v>0.155</v>
      </c>
      <c r="X2">
        <f>0.06+0.08</f>
        <v>0.14000000000000001</v>
      </c>
      <c r="Z2">
        <f>SQRT((ABS($A$3-$A$2)^2+(ABS($B$3-$B$2)^2)))</f>
        <v>18.955970996351788</v>
      </c>
      <c r="AA2">
        <f>SQRT((ABS($C$3-$C$2)^2+(ABS($D$3-$D$2)^2)))</f>
        <v>19.063494970350561</v>
      </c>
      <c r="AB2">
        <f>SQRT((ABS($E$3-$E$2)^2+(ABS($F$3-$F$2)^2)))</f>
        <v>20.526413255889103</v>
      </c>
      <c r="AC2">
        <f>SQRT((ABS($G$3-$G$2)^2+(ABS($H$3-$H$2)^2)))</f>
        <v>19.835498665200049</v>
      </c>
      <c r="AE2">
        <f>(COUNTA(U2:U12)/SUM(U2:U12))</f>
        <v>7.0671378091872779</v>
      </c>
      <c r="AF2">
        <f>(COUNTA(V2:V12)/SUM(V2:V12))</f>
        <v>7.0512820512820511</v>
      </c>
      <c r="AG2">
        <f>(COUNTA(W2:W12)/SUM(W2:W12))</f>
        <v>7.0063694267515917</v>
      </c>
      <c r="AH2">
        <f>(COUNTA(X2:X12)/SUM(X2:X12))</f>
        <v>7.0671378091872779</v>
      </c>
      <c r="AJ2">
        <f>1/0.135</f>
        <v>7.4074074074074066</v>
      </c>
      <c r="AK2">
        <f>1/0.15</f>
        <v>6.666666666666667</v>
      </c>
      <c r="AL2">
        <f>1/0.155</f>
        <v>6.4516129032258069</v>
      </c>
      <c r="AM2">
        <f>1/0.14</f>
        <v>7.1428571428571423</v>
      </c>
      <c r="AO2">
        <f t="shared" ref="AO2:AO11" si="0">$Z2/$U2</f>
        <v>140.41459997297619</v>
      </c>
      <c r="AP2">
        <f t="shared" ref="AP2:AP12" si="1">$AA2/$V2</f>
        <v>127.08996646900373</v>
      </c>
      <c r="AQ2">
        <f t="shared" ref="AQ2:AQ12" si="2">$AB2/$W2</f>
        <v>132.42847261863938</v>
      </c>
      <c r="AR2">
        <f t="shared" ref="AR2:AR11" si="3">$AC2/$X2</f>
        <v>141.68213332285748</v>
      </c>
      <c r="AT2">
        <f>AT4/AT6</f>
        <v>115.28399007787665</v>
      </c>
      <c r="AV2">
        <f>((0.055/0.135)*100)</f>
        <v>40.74074074074074</v>
      </c>
      <c r="AW2">
        <f>((0.065/0.15)*100)</f>
        <v>43.333333333333336</v>
      </c>
      <c r="AX2">
        <f>((0.08/0.155)*100)</f>
        <v>51.612903225806448</v>
      </c>
      <c r="AY2">
        <f>((0.06/0.14)*100)</f>
        <v>42.857142857142847</v>
      </c>
      <c r="BA2">
        <f>((0.08/0.135)*100)</f>
        <v>59.259259259259252</v>
      </c>
      <c r="BB2">
        <f>((0.085/0.15)*100)</f>
        <v>56.666666666666679</v>
      </c>
      <c r="BC2">
        <f>((0.075/0.155)*100)</f>
        <v>48.387096774193544</v>
      </c>
      <c r="BD2">
        <f>((0.08/0.14)*100)</f>
        <v>57.142857142857139</v>
      </c>
      <c r="BF2">
        <f>ABS($B$2-$D$2)</f>
        <v>2.2852329999999998</v>
      </c>
      <c r="BG2">
        <f>ABS($F$2-$H$2)</f>
        <v>4.3098980000000005</v>
      </c>
      <c r="BL2">
        <f>SQRT((ABS($A$2-$E$3)^2+(ABS($B$2-$F$3)^2)))</f>
        <v>2.4457857772628029</v>
      </c>
      <c r="BM2">
        <f>SQRT((ABS($C$2-$G$2)^2+(ABS($D$2-$H$2)^2)))</f>
        <v>2.0428855680739906</v>
      </c>
      <c r="BO2">
        <f>SQRT((ABS($A$2-$G$2)^2+(ABS($B$2-$H$2)^2)))</f>
        <v>12.230993433777405</v>
      </c>
      <c r="BP2">
        <f>SQRT((ABS($C$2-$E$2)^2+(ABS($D$2-$F$2)^2)))</f>
        <v>13.504553246659439</v>
      </c>
      <c r="BR2">
        <f>DEGREES(ACOS((11.6781847836933^2+20.5264132558891^2-9.78722103180454^2)/(2*11.6781847836933*20.5264132558891)))</f>
        <v>15.527778198117355</v>
      </c>
      <c r="BS2">
        <f>DEGREES(ACOS((9.78722103180454^2+19.8354986652001^2-10.799590816769^2)/(2*9.78722103180454*19.8354986652001)))</f>
        <v>16.329903837890821</v>
      </c>
      <c r="BU2">
        <v>11</v>
      </c>
      <c r="BV2">
        <v>0</v>
      </c>
      <c r="BW2">
        <v>2</v>
      </c>
      <c r="BX2">
        <v>7</v>
      </c>
      <c r="BY2">
        <v>13</v>
      </c>
      <c r="BZ2">
        <v>0</v>
      </c>
      <c r="CA2">
        <v>12</v>
      </c>
      <c r="CB2">
        <v>3</v>
      </c>
      <c r="CC2">
        <v>16</v>
      </c>
      <c r="CD2">
        <v>2</v>
      </c>
      <c r="CE2">
        <v>12</v>
      </c>
      <c r="CF2">
        <v>2</v>
      </c>
      <c r="CG2">
        <v>12</v>
      </c>
      <c r="CH2">
        <v>7</v>
      </c>
      <c r="CI2">
        <v>4</v>
      </c>
      <c r="CJ2">
        <v>0</v>
      </c>
      <c r="CL2">
        <v>16</v>
      </c>
      <c r="CM2">
        <v>3</v>
      </c>
      <c r="CN2">
        <v>2</v>
      </c>
      <c r="CO2">
        <v>12</v>
      </c>
      <c r="CP2">
        <v>17</v>
      </c>
      <c r="CQ2">
        <v>1</v>
      </c>
      <c r="CR2">
        <v>14</v>
      </c>
      <c r="CS2">
        <v>0</v>
      </c>
      <c r="CT2">
        <v>15</v>
      </c>
      <c r="CU2">
        <v>2</v>
      </c>
      <c r="CV2">
        <v>14</v>
      </c>
      <c r="CW2">
        <v>0</v>
      </c>
      <c r="CX2">
        <v>16</v>
      </c>
      <c r="CY2">
        <v>12</v>
      </c>
      <c r="CZ2">
        <v>6</v>
      </c>
      <c r="DA2">
        <v>2</v>
      </c>
      <c r="DC2">
        <f>((0/11)*100)</f>
        <v>0</v>
      </c>
      <c r="DD2">
        <f>((2/11)*100)</f>
        <v>18.181818181818183</v>
      </c>
      <c r="DE2">
        <f>((7/11)*100)</f>
        <v>63.636363636363633</v>
      </c>
      <c r="DF2">
        <f>((0/13)*100)</f>
        <v>0</v>
      </c>
      <c r="DG2">
        <f>((12/13)*100)</f>
        <v>92.307692307692307</v>
      </c>
      <c r="DH2">
        <f>((3/13)*100)</f>
        <v>23.076923076923077</v>
      </c>
      <c r="DI2">
        <f>((2/16)*100)</f>
        <v>12.5</v>
      </c>
      <c r="DJ2">
        <f>((12/16)*100)</f>
        <v>75</v>
      </c>
      <c r="DK2">
        <f>((2/16)*100)</f>
        <v>12.5</v>
      </c>
      <c r="DL2">
        <f>((7/12)*100)</f>
        <v>58.333333333333336</v>
      </c>
      <c r="DM2">
        <f>((4/12)*100)</f>
        <v>33.333333333333329</v>
      </c>
      <c r="DN2">
        <f>((0/12)*100)</f>
        <v>0</v>
      </c>
      <c r="DP2">
        <f>((3/16)*100)</f>
        <v>18.75</v>
      </c>
      <c r="DQ2">
        <f>((2/16)*100)</f>
        <v>12.5</v>
      </c>
      <c r="DR2">
        <f>((12/16)*100)</f>
        <v>75</v>
      </c>
      <c r="DS2">
        <f>((1/17)*100)</f>
        <v>5.8823529411764701</v>
      </c>
      <c r="DT2">
        <f>((14/17)*100)</f>
        <v>82.35294117647058</v>
      </c>
      <c r="DU2">
        <f>((0/17)*100)</f>
        <v>0</v>
      </c>
      <c r="DV2">
        <f>((2/15)*100)</f>
        <v>13.333333333333334</v>
      </c>
      <c r="DW2">
        <f>((14/15)*100)</f>
        <v>93.333333333333329</v>
      </c>
      <c r="DX2">
        <f>((0/15)*100)</f>
        <v>0</v>
      </c>
      <c r="DY2">
        <f>((12/16)*100)</f>
        <v>75</v>
      </c>
      <c r="DZ2">
        <f>((6/16)*100)</f>
        <v>37.5</v>
      </c>
      <c r="EA2">
        <f>((2/16)*100)</f>
        <v>12.5</v>
      </c>
    </row>
    <row r="3" spans="1:131" x14ac:dyDescent="0.25">
      <c r="A3">
        <v>70.63877500000001</v>
      </c>
      <c r="B3">
        <v>11.069592</v>
      </c>
      <c r="C3">
        <v>60.725567000000005</v>
      </c>
      <c r="D3">
        <v>7.0607600000000001</v>
      </c>
      <c r="E3">
        <v>49.273518000000003</v>
      </c>
      <c r="F3">
        <v>10.705541999999999</v>
      </c>
      <c r="G3">
        <v>59.509419000000001</v>
      </c>
      <c r="H3">
        <v>7.2620709999999997</v>
      </c>
      <c r="K3">
        <f>(13/200)</f>
        <v>6.5000000000000002E-2</v>
      </c>
      <c r="L3">
        <f>(13/200)</f>
        <v>6.5000000000000002E-2</v>
      </c>
      <c r="M3">
        <f>(12/200)</f>
        <v>0.06</v>
      </c>
      <c r="N3">
        <f>(13/200)</f>
        <v>6.5000000000000002E-2</v>
      </c>
      <c r="P3">
        <f>(15/200)</f>
        <v>7.4999999999999997E-2</v>
      </c>
      <c r="Q3">
        <f>(14/200)</f>
        <v>7.0000000000000007E-2</v>
      </c>
      <c r="R3">
        <f>(15/200)</f>
        <v>7.4999999999999997E-2</v>
      </c>
      <c r="S3">
        <f>(15/200)</f>
        <v>7.4999999999999997E-2</v>
      </c>
      <c r="U3">
        <f>0.065+0.075</f>
        <v>0.14000000000000001</v>
      </c>
      <c r="V3">
        <f>0.065+0.07</f>
        <v>0.13500000000000001</v>
      </c>
      <c r="W3">
        <f>0.06+0.075</f>
        <v>0.13500000000000001</v>
      </c>
      <c r="X3">
        <f>0.065+0.075</f>
        <v>0.14000000000000001</v>
      </c>
      <c r="Z3">
        <f>SQRT((ABS($A$4-$A$3)^2+(ABS($B$4-$B$3)^2)))</f>
        <v>14.964818305846887</v>
      </c>
      <c r="AA3">
        <f>SQRT((ABS($C$4-$C$3)^2+(ABS($D$4-$D$3)^2)))</f>
        <v>17.039972389674876</v>
      </c>
      <c r="AB3">
        <f>SQRT((ABS($E$4-$E$3)^2+(ABS($F$4-$F$3)^2)))</f>
        <v>20.569755572145439</v>
      </c>
      <c r="AC3">
        <f>SQRT((ABS($G$4-$G$3)^2+(ABS($H$4-$H$3)^2)))</f>
        <v>17.72469331242019</v>
      </c>
      <c r="AJ3">
        <f>1/0.14</f>
        <v>7.1428571428571423</v>
      </c>
      <c r="AK3">
        <f>1/0.135</f>
        <v>7.4074074074074066</v>
      </c>
      <c r="AL3">
        <f>1/0.135</f>
        <v>7.4074074074074066</v>
      </c>
      <c r="AM3">
        <f>1/0.14</f>
        <v>7.1428571428571423</v>
      </c>
      <c r="AO3">
        <f t="shared" si="0"/>
        <v>106.89155932747775</v>
      </c>
      <c r="AP3">
        <f t="shared" si="1"/>
        <v>126.22201770129537</v>
      </c>
      <c r="AQ3">
        <f t="shared" si="2"/>
        <v>152.3685597936699</v>
      </c>
      <c r="AR3">
        <f t="shared" si="3"/>
        <v>126.60495223157277</v>
      </c>
      <c r="AT3" t="s">
        <v>321</v>
      </c>
      <c r="AV3">
        <f>((0.065/0.14)*100)</f>
        <v>46.428571428571423</v>
      </c>
      <c r="AW3">
        <f>((0.065/0.135)*100)</f>
        <v>48.148148148148145</v>
      </c>
      <c r="AX3">
        <f>((0.06/0.135)*100)</f>
        <v>44.444444444444443</v>
      </c>
      <c r="AY3">
        <f>((0.065/0.14)*100)</f>
        <v>46.428571428571423</v>
      </c>
      <c r="BA3">
        <f>((0.075/0.14)*100)</f>
        <v>53.571428571428569</v>
      </c>
      <c r="BB3">
        <f>((0.07/0.135)*100)</f>
        <v>51.851851851851848</v>
      </c>
      <c r="BC3">
        <f>((0.075/0.135)*100)</f>
        <v>55.55555555555555</v>
      </c>
      <c r="BD3">
        <f>((0.075/0.14)*100)</f>
        <v>53.571428571428569</v>
      </c>
      <c r="BF3">
        <f>ABS($B$3-$D$3)</f>
        <v>4.008832</v>
      </c>
      <c r="BG3">
        <f>ABS($F$3-$H$3)</f>
        <v>3.4434709999999997</v>
      </c>
      <c r="BL3">
        <f>SQRT((ABS($A$3-$E$4)^2+(ABS($B$3-$F$4)^2)))</f>
        <v>0.82725623426179096</v>
      </c>
      <c r="BM3">
        <f>SQRT((ABS($C$3-$G$3)^2+(ABS($D$3-$H$3)^2)))</f>
        <v>1.2326970741528551</v>
      </c>
      <c r="BO3">
        <f>SQRT((ABS($A$3-$G$3)^2+(ABS($B$3-$H$3)^2)))</f>
        <v>11.762643458856397</v>
      </c>
      <c r="BP3">
        <f>SQRT((ABS($C$3-$E$3)^2+(ABS($D$3-$F$3)^2)))</f>
        <v>12.018063992420954</v>
      </c>
      <c r="BR3">
        <f>DEGREES(ACOS((7.77886392448313^2+14.6337413182152^2-8.09321047347047^2)/(2*7.77886392448313*14.6337413182152)))</f>
        <v>23.264077910941769</v>
      </c>
      <c r="BS3">
        <f>DEGREES(ACOS((10.9366712783341^2+17.7246933124202^2-7.77886392448313^2)/(2*10.9366712783341*17.7246933124202)))</f>
        <v>15.683134573084612</v>
      </c>
      <c r="BU3">
        <v>13</v>
      </c>
      <c r="BV3">
        <v>0</v>
      </c>
      <c r="BW3">
        <v>3</v>
      </c>
      <c r="BX3">
        <v>8</v>
      </c>
      <c r="BY3">
        <v>13</v>
      </c>
      <c r="BZ3">
        <v>0</v>
      </c>
      <c r="CA3">
        <v>8</v>
      </c>
      <c r="CB3">
        <v>4</v>
      </c>
      <c r="CC3">
        <v>12</v>
      </c>
      <c r="CD3">
        <v>3</v>
      </c>
      <c r="CE3">
        <v>8</v>
      </c>
      <c r="CF3">
        <v>0</v>
      </c>
      <c r="CG3">
        <v>13</v>
      </c>
      <c r="CH3">
        <v>8</v>
      </c>
      <c r="CI3">
        <v>4</v>
      </c>
      <c r="CJ3">
        <v>0</v>
      </c>
      <c r="CL3">
        <v>15</v>
      </c>
      <c r="CM3">
        <v>2</v>
      </c>
      <c r="CN3">
        <v>6</v>
      </c>
      <c r="CO3">
        <v>10</v>
      </c>
      <c r="CP3">
        <v>14</v>
      </c>
      <c r="CQ3">
        <v>3</v>
      </c>
      <c r="CR3">
        <v>10</v>
      </c>
      <c r="CS3">
        <v>6</v>
      </c>
      <c r="CT3">
        <v>15</v>
      </c>
      <c r="CU3">
        <v>6</v>
      </c>
      <c r="CV3">
        <v>10</v>
      </c>
      <c r="CW3">
        <v>3</v>
      </c>
      <c r="CX3">
        <v>15</v>
      </c>
      <c r="CY3">
        <v>10</v>
      </c>
      <c r="CZ3">
        <v>6</v>
      </c>
      <c r="DA3">
        <v>3</v>
      </c>
      <c r="DC3">
        <f>((0/13)*100)</f>
        <v>0</v>
      </c>
      <c r="DD3">
        <f>((3/13)*100)</f>
        <v>23.076923076923077</v>
      </c>
      <c r="DE3">
        <f>((8/13)*100)</f>
        <v>61.53846153846154</v>
      </c>
      <c r="DF3">
        <f>((0/13)*100)</f>
        <v>0</v>
      </c>
      <c r="DG3">
        <f>((8/13)*100)</f>
        <v>61.53846153846154</v>
      </c>
      <c r="DH3">
        <f>((4/13)*100)</f>
        <v>30.76923076923077</v>
      </c>
      <c r="DI3">
        <f>((3/12)*100)</f>
        <v>25</v>
      </c>
      <c r="DJ3">
        <f>((8/12)*100)</f>
        <v>66.666666666666657</v>
      </c>
      <c r="DK3">
        <f>((0/12)*100)</f>
        <v>0</v>
      </c>
      <c r="DL3">
        <f>((8/13)*100)</f>
        <v>61.53846153846154</v>
      </c>
      <c r="DM3">
        <f>((4/13)*100)</f>
        <v>30.76923076923077</v>
      </c>
      <c r="DN3">
        <f>((0/13)*100)</f>
        <v>0</v>
      </c>
      <c r="DP3">
        <f>((2/15)*100)</f>
        <v>13.333333333333334</v>
      </c>
      <c r="DQ3">
        <f>((6/15)*100)</f>
        <v>40</v>
      </c>
      <c r="DR3">
        <f>((10/15)*100)</f>
        <v>66.666666666666657</v>
      </c>
      <c r="DS3">
        <f>((3/14)*100)</f>
        <v>21.428571428571427</v>
      </c>
      <c r="DT3">
        <f>((10/14)*100)</f>
        <v>71.428571428571431</v>
      </c>
      <c r="DU3">
        <f>((6/14)*100)</f>
        <v>42.857142857142854</v>
      </c>
      <c r="DV3">
        <f>((6/15)*100)</f>
        <v>40</v>
      </c>
      <c r="DW3">
        <f>((10/15)*100)</f>
        <v>66.666666666666657</v>
      </c>
      <c r="DX3">
        <f>((3/15)*100)</f>
        <v>20</v>
      </c>
      <c r="DY3">
        <f>((10/15)*100)</f>
        <v>66.666666666666657</v>
      </c>
      <c r="DZ3">
        <f>((6/15)*100)</f>
        <v>40</v>
      </c>
      <c r="EA3">
        <f>((3/15)*100)</f>
        <v>20</v>
      </c>
    </row>
    <row r="4" spans="1:131" x14ac:dyDescent="0.25">
      <c r="A4">
        <v>85.602194000000011</v>
      </c>
      <c r="B4">
        <v>10.864948999999999</v>
      </c>
      <c r="C4">
        <v>77.687908000000007</v>
      </c>
      <c r="D4">
        <v>8.6854589999999998</v>
      </c>
      <c r="E4">
        <v>69.84280600000001</v>
      </c>
      <c r="F4">
        <v>10.844234</v>
      </c>
      <c r="G4">
        <v>77.202246000000002</v>
      </c>
      <c r="H4">
        <v>8.3244389999999999</v>
      </c>
      <c r="K4">
        <f>(15/200)</f>
        <v>7.4999999999999997E-2</v>
      </c>
      <c r="L4">
        <f>(14/200)</f>
        <v>7.0000000000000007E-2</v>
      </c>
      <c r="M4">
        <f>(13/200)</f>
        <v>6.5000000000000002E-2</v>
      </c>
      <c r="N4">
        <f>(13/200)</f>
        <v>6.5000000000000002E-2</v>
      </c>
      <c r="P4">
        <f>(15/200)</f>
        <v>7.4999999999999997E-2</v>
      </c>
      <c r="Q4">
        <f>(15/200)</f>
        <v>7.4999999999999997E-2</v>
      </c>
      <c r="R4">
        <f>(15/200)</f>
        <v>7.4999999999999997E-2</v>
      </c>
      <c r="S4">
        <f>(15/200)</f>
        <v>7.4999999999999997E-2</v>
      </c>
      <c r="U4">
        <f>0.075+0.075</f>
        <v>0.15</v>
      </c>
      <c r="V4">
        <f>0.07+0.075</f>
        <v>0.14500000000000002</v>
      </c>
      <c r="W4">
        <f>0.065+0.075</f>
        <v>0.14000000000000001</v>
      </c>
      <c r="X4">
        <f>0.065+0.075</f>
        <v>0.14000000000000001</v>
      </c>
      <c r="Z4">
        <f>SQRT((ABS($A$5-$A$4)^2+(ABS($B$5-$B$4)^2)))</f>
        <v>20.376855694715253</v>
      </c>
      <c r="AA4">
        <f>SQRT((ABS($C$5-$C$4)^2+(ABS($D$5-$D$4)^2)))</f>
        <v>17.971583617345946</v>
      </c>
      <c r="AB4">
        <f>SQRT((ABS($E$5-$E$4)^2+(ABS($F$5-$F$4)^2)))</f>
        <v>14.633741318215135</v>
      </c>
      <c r="AC4">
        <f>SQRT((ABS($G$5-$G$4)^2+(ABS($H$5-$H$4)^2)))</f>
        <v>17.29240669023233</v>
      </c>
      <c r="AJ4">
        <f>1/0.15</f>
        <v>6.666666666666667</v>
      </c>
      <c r="AK4">
        <f>1/0.145</f>
        <v>6.8965517241379315</v>
      </c>
      <c r="AL4">
        <f>1/0.14</f>
        <v>7.1428571428571423</v>
      </c>
      <c r="AM4">
        <f>1/0.14</f>
        <v>7.1428571428571423</v>
      </c>
      <c r="AO4">
        <f t="shared" si="0"/>
        <v>135.84570463143504</v>
      </c>
      <c r="AP4">
        <f t="shared" si="1"/>
        <v>123.94195598169617</v>
      </c>
      <c r="AQ4">
        <f t="shared" si="2"/>
        <v>104.52672370153667</v>
      </c>
      <c r="AR4">
        <f t="shared" si="3"/>
        <v>123.51719064451663</v>
      </c>
      <c r="AT4">
        <f>SUM(Z:AC)</f>
        <v>7642.175702262437</v>
      </c>
      <c r="AV4">
        <f>((0.075/0.15)*100)</f>
        <v>50</v>
      </c>
      <c r="AW4">
        <f>((0.07/0.145)*100)</f>
        <v>48.275862068965523</v>
      </c>
      <c r="AX4">
        <f>((0.065/0.14)*100)</f>
        <v>46.428571428571423</v>
      </c>
      <c r="AY4">
        <f>((0.065/0.14)*100)</f>
        <v>46.428571428571423</v>
      </c>
      <c r="BA4">
        <f>((0.075/0.15)*100)</f>
        <v>50</v>
      </c>
      <c r="BB4">
        <f>((0.075/0.145)*100)</f>
        <v>51.724137931034484</v>
      </c>
      <c r="BC4">
        <f>((0.075/0.14)*100)</f>
        <v>53.571428571428569</v>
      </c>
      <c r="BD4">
        <f>((0.075/0.14)*100)</f>
        <v>53.571428571428569</v>
      </c>
      <c r="BF4">
        <f>ABS($B$4-$D$4)</f>
        <v>2.1794899999999995</v>
      </c>
      <c r="BG4">
        <f>ABS($F$4-$H$4)</f>
        <v>2.5197950000000002</v>
      </c>
      <c r="BL4">
        <f>SQRT((ABS($A$4-$E$5)^2+(ABS($B$4-$F$5)^2)))</f>
        <v>1.5994566576059563</v>
      </c>
      <c r="BM4">
        <f>SQRT((ABS($C$4-$G$4)^2+(ABS($D$4-$H$4)^2)))</f>
        <v>0.60514710496209489</v>
      </c>
      <c r="BO4">
        <f>SQRT((ABS($A$4-$G$4)^2+(ABS($B$4-$H$4)^2)))</f>
        <v>8.775723187453222</v>
      </c>
      <c r="BP4">
        <f>SQRT((ABS($C$4-$E$4)^2+(ABS($D$4-$F$4)^2)))</f>
        <v>8.1367029496614265</v>
      </c>
      <c r="BR4">
        <f>DEGREES(ACOS((10.7256812091244^2+19.54125624394^2-9.94057643249712^2)/(2*10.7256812091244*19.54125624394)))</f>
        <v>18.256653030003871</v>
      </c>
      <c r="BS4">
        <f>DEGREES(ACOS((8.09321047347047^2+17.2924066902323^2-10.7256812091244^2)/(2*8.09321047347047*17.2924066902323)))</f>
        <v>26.958269953352783</v>
      </c>
      <c r="BU4">
        <v>15</v>
      </c>
      <c r="BV4">
        <v>0</v>
      </c>
      <c r="BW4">
        <v>3</v>
      </c>
      <c r="BX4">
        <v>10</v>
      </c>
      <c r="BY4">
        <v>14</v>
      </c>
      <c r="BZ4">
        <v>0</v>
      </c>
      <c r="CA4">
        <v>10</v>
      </c>
      <c r="CB4">
        <v>4</v>
      </c>
      <c r="CC4">
        <v>13</v>
      </c>
      <c r="CD4">
        <v>3</v>
      </c>
      <c r="CE4">
        <v>10</v>
      </c>
      <c r="CF4">
        <v>0</v>
      </c>
      <c r="CG4">
        <v>13</v>
      </c>
      <c r="CH4">
        <v>10</v>
      </c>
      <c r="CI4">
        <v>3</v>
      </c>
      <c r="CJ4">
        <v>0</v>
      </c>
      <c r="CL4">
        <v>15</v>
      </c>
      <c r="CM4">
        <v>1</v>
      </c>
      <c r="CN4">
        <v>5</v>
      </c>
      <c r="CO4">
        <v>10</v>
      </c>
      <c r="CP4">
        <v>15</v>
      </c>
      <c r="CQ4">
        <v>2</v>
      </c>
      <c r="CR4">
        <v>11</v>
      </c>
      <c r="CS4">
        <v>6</v>
      </c>
      <c r="CT4">
        <v>15</v>
      </c>
      <c r="CU4">
        <v>5</v>
      </c>
      <c r="CV4">
        <v>11</v>
      </c>
      <c r="CW4">
        <v>2</v>
      </c>
      <c r="CX4">
        <v>15</v>
      </c>
      <c r="CY4">
        <v>10</v>
      </c>
      <c r="CZ4">
        <v>5</v>
      </c>
      <c r="DA4">
        <v>2</v>
      </c>
      <c r="DC4">
        <f>((0/15)*100)</f>
        <v>0</v>
      </c>
      <c r="DD4">
        <f>((3/15)*100)</f>
        <v>20</v>
      </c>
      <c r="DE4">
        <f>((10/15)*100)</f>
        <v>66.666666666666657</v>
      </c>
      <c r="DF4">
        <f>((0/14)*100)</f>
        <v>0</v>
      </c>
      <c r="DG4">
        <f>((10/14)*100)</f>
        <v>71.428571428571431</v>
      </c>
      <c r="DH4">
        <f>((4/14)*100)</f>
        <v>28.571428571428569</v>
      </c>
      <c r="DI4">
        <f>((3/13)*100)</f>
        <v>23.076923076923077</v>
      </c>
      <c r="DJ4">
        <f>((10/13)*100)</f>
        <v>76.923076923076934</v>
      </c>
      <c r="DK4">
        <f>((0/13)*100)</f>
        <v>0</v>
      </c>
      <c r="DL4">
        <f>((10/13)*100)</f>
        <v>76.923076923076934</v>
      </c>
      <c r="DM4">
        <f>((3/13)*100)</f>
        <v>23.076923076923077</v>
      </c>
      <c r="DN4">
        <f>((0/13)*100)</f>
        <v>0</v>
      </c>
      <c r="DP4">
        <f>((1/15)*100)</f>
        <v>6.666666666666667</v>
      </c>
      <c r="DQ4">
        <f>((5/15)*100)</f>
        <v>33.333333333333329</v>
      </c>
      <c r="DR4">
        <f>((10/15)*100)</f>
        <v>66.666666666666657</v>
      </c>
      <c r="DS4">
        <f>((2/15)*100)</f>
        <v>13.333333333333334</v>
      </c>
      <c r="DT4">
        <f>((11/15)*100)</f>
        <v>73.333333333333329</v>
      </c>
      <c r="DU4">
        <f>((6/15)*100)</f>
        <v>40</v>
      </c>
      <c r="DV4">
        <f>((5/15)*100)</f>
        <v>33.333333333333329</v>
      </c>
      <c r="DW4">
        <f>((11/15)*100)</f>
        <v>73.333333333333329</v>
      </c>
      <c r="DX4">
        <f>((2/15)*100)</f>
        <v>13.333333333333334</v>
      </c>
      <c r="DY4">
        <f>((10/15)*100)</f>
        <v>66.666666666666657</v>
      </c>
      <c r="DZ4">
        <f>((5/15)*100)</f>
        <v>33.333333333333329</v>
      </c>
      <c r="EA4">
        <f>((2/15)*100)</f>
        <v>13.333333333333334</v>
      </c>
    </row>
    <row r="5" spans="1:131" x14ac:dyDescent="0.25">
      <c r="A5">
        <v>105.976889</v>
      </c>
      <c r="B5">
        <v>10.568213999999999</v>
      </c>
      <c r="C5">
        <v>95.656279000000012</v>
      </c>
      <c r="D5">
        <v>8.3456630000000001</v>
      </c>
      <c r="E5">
        <v>84.434132000000005</v>
      </c>
      <c r="F5">
        <v>11.957603000000001</v>
      </c>
      <c r="G5">
        <v>94.494439999999997</v>
      </c>
      <c r="H5">
        <v>8.2386730000000004</v>
      </c>
      <c r="K5">
        <f>(14/200)</f>
        <v>7.0000000000000007E-2</v>
      </c>
      <c r="L5">
        <f>(14/200)</f>
        <v>7.0000000000000007E-2</v>
      </c>
      <c r="M5">
        <f>(15/200)</f>
        <v>7.4999999999999997E-2</v>
      </c>
      <c r="N5">
        <f>(12/200)</f>
        <v>0.06</v>
      </c>
      <c r="P5">
        <f>(15/200)</f>
        <v>7.4999999999999997E-2</v>
      </c>
      <c r="Q5">
        <f>(15/200)</f>
        <v>7.4999999999999997E-2</v>
      </c>
      <c r="R5">
        <f>(15/200)</f>
        <v>7.4999999999999997E-2</v>
      </c>
      <c r="S5">
        <f>(16/200)</f>
        <v>0.08</v>
      </c>
      <c r="U5">
        <f>0.07+0.075</f>
        <v>0.14500000000000002</v>
      </c>
      <c r="V5">
        <f>0.07+0.075</f>
        <v>0.14500000000000002</v>
      </c>
      <c r="W5">
        <f>0.075+0.075</f>
        <v>0.15</v>
      </c>
      <c r="X5">
        <f>0.06+0.08</f>
        <v>0.14000000000000001</v>
      </c>
      <c r="Z5">
        <f>SQRT((ABS($A$6-$A$5)^2+(ABS($B$6-$B$5)^2)))</f>
        <v>20.294031527812315</v>
      </c>
      <c r="AA5">
        <f>SQRT((ABS($C$6-$C$5)^2+(ABS($D$6-$D$5)^2)))</f>
        <v>20.631123025074338</v>
      </c>
      <c r="AB5">
        <f>SQRT((ABS($E$6-$E$5)^2+(ABS($F$6-$F$5)^2)))</f>
        <v>19.541256243940026</v>
      </c>
      <c r="AC5">
        <f>SQRT((ABS($G$6-$G$5)^2+(ABS($H$6-$H$5)^2)))</f>
        <v>19.709929307342673</v>
      </c>
      <c r="AJ5">
        <f>1/0.145</f>
        <v>6.8965517241379315</v>
      </c>
      <c r="AK5">
        <f>1/0.145</f>
        <v>6.8965517241379315</v>
      </c>
      <c r="AL5">
        <f>1/0.15</f>
        <v>6.666666666666667</v>
      </c>
      <c r="AM5">
        <f>1/0.14</f>
        <v>7.1428571428571423</v>
      </c>
      <c r="AO5">
        <f t="shared" si="0"/>
        <v>139.95883812284353</v>
      </c>
      <c r="AP5">
        <f t="shared" si="1"/>
        <v>142.28360706947817</v>
      </c>
      <c r="AQ5">
        <f t="shared" si="2"/>
        <v>130.27504162626684</v>
      </c>
      <c r="AR5">
        <f t="shared" si="3"/>
        <v>140.78520933816193</v>
      </c>
      <c r="AT5" t="s">
        <v>322</v>
      </c>
      <c r="AV5">
        <f>((0.07/0.145)*100)</f>
        <v>48.275862068965523</v>
      </c>
      <c r="AW5">
        <f>((0.07/0.145)*100)</f>
        <v>48.275862068965523</v>
      </c>
      <c r="AX5">
        <f>((0.075/0.15)*100)</f>
        <v>50</v>
      </c>
      <c r="AY5">
        <f>((0.06/0.14)*100)</f>
        <v>42.857142857142847</v>
      </c>
      <c r="BA5">
        <f>((0.075/0.145)*100)</f>
        <v>51.724137931034484</v>
      </c>
      <c r="BB5">
        <f>((0.075/0.145)*100)</f>
        <v>51.724137931034484</v>
      </c>
      <c r="BC5">
        <f>((0.075/0.15)*100)</f>
        <v>50</v>
      </c>
      <c r="BD5">
        <f>((0.08/0.14)*100)</f>
        <v>57.142857142857139</v>
      </c>
      <c r="BF5">
        <f>ABS($B$5-$D$5)</f>
        <v>2.2225509999999993</v>
      </c>
      <c r="BG5">
        <f>ABS($F$5-$H$5)</f>
        <v>3.7189300000000003</v>
      </c>
      <c r="BL5">
        <f>SQRT((ABS($A$5-$E$6)^2+(ABS($B$5-$F$6)^2)))</f>
        <v>2.1309487640881897</v>
      </c>
      <c r="BM5">
        <f>SQRT((ABS($C$5-$G$5)^2+(ABS($D$5-$H$5)^2)))</f>
        <v>1.1667547823004774</v>
      </c>
      <c r="BO5">
        <f>SQRT((ABS($A$5-$G$5)^2+(ABS($B$5-$H$5)^2)))</f>
        <v>11.716373001414818</v>
      </c>
      <c r="BP5">
        <f>SQRT((ABS($C$5-$E$5)^2+(ABS($D$5-$F$5)^2)))</f>
        <v>11.789092155599139</v>
      </c>
      <c r="BR5">
        <f>DEGREES(ACOS((10.9976651579069^2+20.1557648956498^2-10.3159330754582^2)/(2*10.9976651579069*20.1557648956498)))</f>
        <v>18.351932044351241</v>
      </c>
      <c r="BS5">
        <f>DEGREES(ACOS((9.94057643249712^2+19.7099293073427^2-10.9976651579069^2)/(2*9.94057643249712*19.7099293073427)))</f>
        <v>20.787407387793067</v>
      </c>
      <c r="BU5">
        <v>14</v>
      </c>
      <c r="BV5">
        <v>0</v>
      </c>
      <c r="BW5">
        <v>3</v>
      </c>
      <c r="BX5">
        <v>10</v>
      </c>
      <c r="BY5">
        <v>14</v>
      </c>
      <c r="BZ5">
        <v>0</v>
      </c>
      <c r="CA5">
        <v>11</v>
      </c>
      <c r="CB5">
        <v>3</v>
      </c>
      <c r="CC5">
        <v>15</v>
      </c>
      <c r="CD5">
        <v>3</v>
      </c>
      <c r="CE5">
        <v>11</v>
      </c>
      <c r="CF5">
        <v>0</v>
      </c>
      <c r="CG5">
        <v>12</v>
      </c>
      <c r="CH5">
        <v>10</v>
      </c>
      <c r="CI5">
        <v>2</v>
      </c>
      <c r="CJ5">
        <v>0</v>
      </c>
      <c r="CL5">
        <v>15</v>
      </c>
      <c r="CM5">
        <v>1</v>
      </c>
      <c r="CN5">
        <v>3</v>
      </c>
      <c r="CO5">
        <v>12</v>
      </c>
      <c r="CP5">
        <v>15</v>
      </c>
      <c r="CQ5">
        <v>0</v>
      </c>
      <c r="CR5">
        <v>12</v>
      </c>
      <c r="CS5">
        <v>5</v>
      </c>
      <c r="CT5">
        <v>15</v>
      </c>
      <c r="CU5">
        <v>3</v>
      </c>
      <c r="CV5">
        <v>12</v>
      </c>
      <c r="CW5">
        <v>2</v>
      </c>
      <c r="CX5">
        <v>16</v>
      </c>
      <c r="CY5">
        <v>12</v>
      </c>
      <c r="CZ5">
        <v>5</v>
      </c>
      <c r="DA5">
        <v>1</v>
      </c>
      <c r="DC5">
        <f>((0/14)*100)</f>
        <v>0</v>
      </c>
      <c r="DD5">
        <f>((3/14)*100)</f>
        <v>21.428571428571427</v>
      </c>
      <c r="DE5">
        <f>((10/14)*100)</f>
        <v>71.428571428571431</v>
      </c>
      <c r="DF5">
        <f>((0/14)*100)</f>
        <v>0</v>
      </c>
      <c r="DG5">
        <f>((11/14)*100)</f>
        <v>78.571428571428569</v>
      </c>
      <c r="DH5">
        <f>((3/14)*100)</f>
        <v>21.428571428571427</v>
      </c>
      <c r="DI5">
        <f>((3/15)*100)</f>
        <v>20</v>
      </c>
      <c r="DJ5">
        <f>((11/15)*100)</f>
        <v>73.333333333333329</v>
      </c>
      <c r="DK5">
        <f>((0/15)*100)</f>
        <v>0</v>
      </c>
      <c r="DL5">
        <f>((10/12)*100)</f>
        <v>83.333333333333343</v>
      </c>
      <c r="DM5">
        <f>((2/12)*100)</f>
        <v>16.666666666666664</v>
      </c>
      <c r="DN5">
        <f>((0/12)*100)</f>
        <v>0</v>
      </c>
      <c r="DP5">
        <f>((1/15)*100)</f>
        <v>6.666666666666667</v>
      </c>
      <c r="DQ5">
        <f>((3/15)*100)</f>
        <v>20</v>
      </c>
      <c r="DR5">
        <f>((12/15)*100)</f>
        <v>80</v>
      </c>
      <c r="DS5">
        <f>((0/15)*100)</f>
        <v>0</v>
      </c>
      <c r="DT5">
        <f>((12/15)*100)</f>
        <v>80</v>
      </c>
      <c r="DU5">
        <f>((5/15)*100)</f>
        <v>33.333333333333329</v>
      </c>
      <c r="DV5">
        <f>((3/15)*100)</f>
        <v>20</v>
      </c>
      <c r="DW5">
        <f>((12/15)*100)</f>
        <v>80</v>
      </c>
      <c r="DX5">
        <f>((2/15)*100)</f>
        <v>13.333333333333334</v>
      </c>
      <c r="DY5">
        <f>((12/16)*100)</f>
        <v>75</v>
      </c>
      <c r="DZ5">
        <f>((5/16)*100)</f>
        <v>31.25</v>
      </c>
      <c r="EA5">
        <f>((1/16)*100)</f>
        <v>6.25</v>
      </c>
    </row>
    <row r="6" spans="1:131" x14ac:dyDescent="0.25">
      <c r="A6">
        <v>126.250105</v>
      </c>
      <c r="B6">
        <v>9.649286</v>
      </c>
      <c r="C6">
        <v>116.284796</v>
      </c>
      <c r="D6">
        <v>8.0177549999999993</v>
      </c>
      <c r="E6">
        <v>103.963114</v>
      </c>
      <c r="F6">
        <v>11.265102000000001</v>
      </c>
      <c r="G6">
        <v>114.17622600000001</v>
      </c>
      <c r="H6">
        <v>7.1857660000000001</v>
      </c>
      <c r="K6">
        <f>(12/200)</f>
        <v>0.06</v>
      </c>
      <c r="L6">
        <f>(14/200)</f>
        <v>7.0000000000000007E-2</v>
      </c>
      <c r="M6">
        <f>(16/200)</f>
        <v>0.08</v>
      </c>
      <c r="N6">
        <f>(12/200)</f>
        <v>0.06</v>
      </c>
      <c r="P6">
        <f>(17/200)</f>
        <v>8.5000000000000006E-2</v>
      </c>
      <c r="Q6">
        <f>(15/200)</f>
        <v>7.4999999999999997E-2</v>
      </c>
      <c r="R6">
        <f>(14/200)</f>
        <v>7.0000000000000007E-2</v>
      </c>
      <c r="S6">
        <f>(18/200)</f>
        <v>0.09</v>
      </c>
      <c r="U6">
        <f>0.06+0.085</f>
        <v>0.14500000000000002</v>
      </c>
      <c r="V6">
        <f>0.07+0.075</f>
        <v>0.14500000000000002</v>
      </c>
      <c r="W6">
        <f>0.08+0.07</f>
        <v>0.15000000000000002</v>
      </c>
      <c r="X6">
        <f>0.06+0.09</f>
        <v>0.15</v>
      </c>
      <c r="Z6">
        <f>SQRT((ABS($A$7-$A$6)^2+(ABS($B$7-$B$6)^2)))</f>
        <v>26.031886580663194</v>
      </c>
      <c r="AA6">
        <f>SQRT((ABS($C$7-$C$6)^2+(ABS($D$7-$D$6)^2)))</f>
        <v>18.185975327286478</v>
      </c>
      <c r="AB6">
        <f>SQRT((ABS($E$7-$E$6)^2+(ABS($F$7-$F$6)^2)))</f>
        <v>20.155764895649803</v>
      </c>
      <c r="AC6">
        <f>SQRT((ABS($G$7-$G$6)^2+(ABS($H$7-$H$6)^2)))</f>
        <v>18.752011182992081</v>
      </c>
      <c r="AJ6">
        <f>1/0.145</f>
        <v>6.8965517241379315</v>
      </c>
      <c r="AK6">
        <f>1/0.145</f>
        <v>6.8965517241379315</v>
      </c>
      <c r="AL6">
        <f>1/0.15</f>
        <v>6.666666666666667</v>
      </c>
      <c r="AM6">
        <f>1/0.15</f>
        <v>6.666666666666667</v>
      </c>
      <c r="AO6">
        <f t="shared" si="0"/>
        <v>179.5302522804358</v>
      </c>
      <c r="AP6">
        <f t="shared" si="1"/>
        <v>125.42051949852741</v>
      </c>
      <c r="AQ6">
        <f t="shared" si="2"/>
        <v>134.37176597099867</v>
      </c>
      <c r="AR6">
        <f t="shared" si="3"/>
        <v>125.01340788661388</v>
      </c>
      <c r="AT6">
        <f>SUM(U:X)</f>
        <v>66.289999999999949</v>
      </c>
      <c r="AV6">
        <f>((0.06/0.145)*100)</f>
        <v>41.379310344827587</v>
      </c>
      <c r="AW6">
        <f>((0.07/0.145)*100)</f>
        <v>48.275862068965523</v>
      </c>
      <c r="AX6">
        <f>((0.08/0.15)*100)</f>
        <v>53.333333333333336</v>
      </c>
      <c r="AY6">
        <f>((0.06/0.15)*100)</f>
        <v>40</v>
      </c>
      <c r="BA6">
        <f>((0.085/0.145)*100)</f>
        <v>58.62068965517242</v>
      </c>
      <c r="BB6">
        <f>((0.075/0.145)*100)</f>
        <v>51.724137931034484</v>
      </c>
      <c r="BC6">
        <f>((0.07/0.15)*100)</f>
        <v>46.666666666666671</v>
      </c>
      <c r="BD6">
        <f>((0.09/0.15)*100)</f>
        <v>60</v>
      </c>
      <c r="BF6">
        <f>ABS($B$6-$D$6)</f>
        <v>1.6315310000000007</v>
      </c>
      <c r="BG6">
        <f>ABS($F$6-$H$6)</f>
        <v>4.0793360000000005</v>
      </c>
      <c r="BL6">
        <f>SQRT((ABS($A$6-$E$7)^2+(ABS($B$6-$F$7)^2)))</f>
        <v>2.2061646503944359</v>
      </c>
      <c r="BM6">
        <f>SQRT((ABS($C$6-$G$6)^2+(ABS($D$6-$H$6)^2)))</f>
        <v>2.2667759353365606</v>
      </c>
      <c r="BO6">
        <f>SQRT((ABS($A$6-$G$6)^2+(ABS($B$6-$H$6)^2)))</f>
        <v>12.322641149406273</v>
      </c>
      <c r="BP6">
        <f>SQRT((ABS($C$6-$E$6)^2+(ABS($D$6-$F$6)^2)))</f>
        <v>12.742413815581918</v>
      </c>
      <c r="BR6">
        <f>DEGREES(ACOS((9.74424811591765^2+26.5189681838787^2-18.2603222022435^2)/(2*9.74424811591765*26.5189681838787)))</f>
        <v>25.935030200551562</v>
      </c>
      <c r="BS6">
        <f>DEGREES(ACOS((18.2603222022435^2+25.2008175176121^2-8.09302637501102^2)/(2*18.2603222022435*25.2008175176121)))</f>
        <v>11.135288815815699</v>
      </c>
      <c r="BU6">
        <v>12</v>
      </c>
      <c r="BV6">
        <v>0</v>
      </c>
      <c r="BW6">
        <v>2</v>
      </c>
      <c r="BX6">
        <v>9</v>
      </c>
      <c r="BY6">
        <v>14</v>
      </c>
      <c r="BZ6">
        <v>0</v>
      </c>
      <c r="CA6">
        <v>11</v>
      </c>
      <c r="CB6">
        <v>2</v>
      </c>
      <c r="CC6">
        <v>16</v>
      </c>
      <c r="CD6">
        <v>2</v>
      </c>
      <c r="CE6">
        <v>11</v>
      </c>
      <c r="CF6">
        <v>0</v>
      </c>
      <c r="CG6">
        <v>12</v>
      </c>
      <c r="CH6">
        <v>9</v>
      </c>
      <c r="CI6">
        <v>1</v>
      </c>
      <c r="CJ6">
        <v>0</v>
      </c>
      <c r="CL6">
        <v>17</v>
      </c>
      <c r="CM6">
        <v>3</v>
      </c>
      <c r="CN6">
        <v>3</v>
      </c>
      <c r="CO6">
        <v>15</v>
      </c>
      <c r="CP6">
        <v>15</v>
      </c>
      <c r="CQ6">
        <v>1</v>
      </c>
      <c r="CR6">
        <v>11</v>
      </c>
      <c r="CS6">
        <v>5</v>
      </c>
      <c r="CT6">
        <v>14</v>
      </c>
      <c r="CU6">
        <v>3</v>
      </c>
      <c r="CV6">
        <v>11</v>
      </c>
      <c r="CW6">
        <v>2</v>
      </c>
      <c r="CX6">
        <v>18</v>
      </c>
      <c r="CY6">
        <v>15</v>
      </c>
      <c r="CZ6">
        <v>6</v>
      </c>
      <c r="DA6">
        <v>2</v>
      </c>
      <c r="DC6">
        <f>((0/12)*100)</f>
        <v>0</v>
      </c>
      <c r="DD6">
        <f>((2/12)*100)</f>
        <v>16.666666666666664</v>
      </c>
      <c r="DE6">
        <f>((9/12)*100)</f>
        <v>75</v>
      </c>
      <c r="DF6">
        <f>((0/14)*100)</f>
        <v>0</v>
      </c>
      <c r="DG6">
        <f>((11/14)*100)</f>
        <v>78.571428571428569</v>
      </c>
      <c r="DH6">
        <f>((2/14)*100)</f>
        <v>14.285714285714285</v>
      </c>
      <c r="DI6">
        <f>((2/16)*100)</f>
        <v>12.5</v>
      </c>
      <c r="DJ6">
        <f>((11/16)*100)</f>
        <v>68.75</v>
      </c>
      <c r="DK6">
        <f>((0/16)*100)</f>
        <v>0</v>
      </c>
      <c r="DL6">
        <f>((9/12)*100)</f>
        <v>75</v>
      </c>
      <c r="DM6">
        <f>((1/12)*100)</f>
        <v>8.3333333333333321</v>
      </c>
      <c r="DN6">
        <f>((0/12)*100)</f>
        <v>0</v>
      </c>
      <c r="DP6">
        <f>((3/17)*100)</f>
        <v>17.647058823529413</v>
      </c>
      <c r="DQ6">
        <f>((3/17)*100)</f>
        <v>17.647058823529413</v>
      </c>
      <c r="DR6">
        <f>((15/17)*100)</f>
        <v>88.235294117647058</v>
      </c>
      <c r="DS6">
        <f>((1/15)*100)</f>
        <v>6.666666666666667</v>
      </c>
      <c r="DT6">
        <f>((11/15)*100)</f>
        <v>73.333333333333329</v>
      </c>
      <c r="DU6">
        <f>((5/15)*100)</f>
        <v>33.333333333333329</v>
      </c>
      <c r="DV6">
        <f>((3/14)*100)</f>
        <v>21.428571428571427</v>
      </c>
      <c r="DW6">
        <f>((11/14)*100)</f>
        <v>78.571428571428569</v>
      </c>
      <c r="DX6">
        <f>((2/14)*100)</f>
        <v>14.285714285714285</v>
      </c>
      <c r="DY6">
        <f>((15/18)*100)</f>
        <v>83.333333333333343</v>
      </c>
      <c r="DZ6">
        <f>((6/18)*100)</f>
        <v>33.333333333333329</v>
      </c>
      <c r="EA6">
        <f>((2/18)*100)</f>
        <v>11.111111111111111</v>
      </c>
    </row>
    <row r="7" spans="1:131" x14ac:dyDescent="0.25">
      <c r="A7">
        <v>152.28161299999999</v>
      </c>
      <c r="B7">
        <v>9.5088930000000005</v>
      </c>
      <c r="C7">
        <v>134.40674000000001</v>
      </c>
      <c r="D7">
        <v>6.4930110000000001</v>
      </c>
      <c r="E7">
        <v>124.082964</v>
      </c>
      <c r="F7">
        <v>10.062398999999999</v>
      </c>
      <c r="G7">
        <v>132.88250200000002</v>
      </c>
      <c r="H7">
        <v>5.8768880000000001</v>
      </c>
      <c r="K7">
        <f>(13/200)</f>
        <v>6.5000000000000002E-2</v>
      </c>
      <c r="L7">
        <f>(12/200)</f>
        <v>0.06</v>
      </c>
      <c r="M7">
        <f>(15/200)</f>
        <v>7.4999999999999997E-2</v>
      </c>
      <c r="N7">
        <f>(13/200)</f>
        <v>6.5000000000000002E-2</v>
      </c>
      <c r="P7">
        <f>(17/200)</f>
        <v>8.5000000000000006E-2</v>
      </c>
      <c r="Q7">
        <f>(17/200)</f>
        <v>8.5000000000000006E-2</v>
      </c>
      <c r="R7">
        <f>(14/200)</f>
        <v>7.0000000000000007E-2</v>
      </c>
      <c r="S7">
        <f>(19/200)</f>
        <v>9.5000000000000001E-2</v>
      </c>
      <c r="U7">
        <f>0.065+0.085</f>
        <v>0.15000000000000002</v>
      </c>
      <c r="V7">
        <f>0.06+0.085</f>
        <v>0.14500000000000002</v>
      </c>
      <c r="W7">
        <f>0.075+0.07</f>
        <v>0.14500000000000002</v>
      </c>
      <c r="X7">
        <f>0.065+0.095</f>
        <v>0.16</v>
      </c>
      <c r="Z7">
        <f>SQRT((ABS($A$8-$A$7)^2+(ABS($B$8-$B$7)^2)))</f>
        <v>14.435831786790294</v>
      </c>
      <c r="AA7">
        <f>SQRT((ABS($C$8-$C$7)^2+(ABS($D$8-$D$7)^2)))</f>
        <v>24.249077822340563</v>
      </c>
      <c r="AB7">
        <f>SQRT((ABS($E$8-$E$7)^2+(ABS($F$8-$F$7)^2)))</f>
        <v>26.518968183878677</v>
      </c>
      <c r="AC7">
        <f>SQRT((ABS($G$8-$G$7)^2+(ABS($H$8-$H$7)^2)))</f>
        <v>25.200817517612084</v>
      </c>
      <c r="AJ7">
        <f>1/0.15</f>
        <v>6.666666666666667</v>
      </c>
      <c r="AK7">
        <f>1/0.145</f>
        <v>6.8965517241379315</v>
      </c>
      <c r="AL7">
        <f>1/0.145</f>
        <v>6.8965517241379315</v>
      </c>
      <c r="AM7">
        <f>1/0.16</f>
        <v>6.25</v>
      </c>
      <c r="AO7">
        <f t="shared" si="0"/>
        <v>96.238878578601941</v>
      </c>
      <c r="AP7">
        <f t="shared" si="1"/>
        <v>167.23501946441766</v>
      </c>
      <c r="AQ7">
        <f t="shared" si="2"/>
        <v>182.8894357508874</v>
      </c>
      <c r="AR7">
        <f t="shared" si="3"/>
        <v>157.50510948507551</v>
      </c>
      <c r="AV7">
        <f>((0.065/0.15)*100)</f>
        <v>43.333333333333336</v>
      </c>
      <c r="AW7">
        <f>((0.06/0.145)*100)</f>
        <v>41.379310344827587</v>
      </c>
      <c r="AX7">
        <f>((0.075/0.145)*100)</f>
        <v>51.724137931034484</v>
      </c>
      <c r="AY7">
        <f>((0.065/0.16)*100)</f>
        <v>40.625</v>
      </c>
      <c r="BA7">
        <f>((0.085/0.15)*100)</f>
        <v>56.666666666666679</v>
      </c>
      <c r="BB7">
        <f>((0.085/0.145)*100)</f>
        <v>58.62068965517242</v>
      </c>
      <c r="BC7">
        <f>((0.07/0.145)*100)</f>
        <v>48.275862068965523</v>
      </c>
      <c r="BD7">
        <f>((0.095/0.16)*100)</f>
        <v>59.375</v>
      </c>
      <c r="BF7">
        <f>ABS($B$7-$D$7)</f>
        <v>3.0158820000000004</v>
      </c>
      <c r="BG7">
        <f>ABS($F$7-$H$7)</f>
        <v>4.1855109999999991</v>
      </c>
      <c r="BL7">
        <f>SQRT((ABS($A$7-$E$8)^2+(ABS($B$7-$F$8)^2)))</f>
        <v>1.8543241041212295</v>
      </c>
      <c r="BM7">
        <f>SQRT((ABS($C$7-$G$7)^2+(ABS($D$7-$H$7)^2)))</f>
        <v>1.6440526243928417</v>
      </c>
      <c r="BO7">
        <f>SQRT((ABS($A$7-$G$7)^2+(ABS($B$7-$H$7)^2)))</f>
        <v>19.73618422872935</v>
      </c>
      <c r="BP7">
        <f>SQRT((ABS($C$7-$E$7)^2+(ABS($D$7-$F$7)^2)))</f>
        <v>10.923409796978239</v>
      </c>
      <c r="BR7">
        <f>DEGREES(ACOS((8.09302637501102^2+14.8559247402432^2-8.21068002787456^2)/(2*8.09302637501102*14.8559247402432)))</f>
        <v>24.516008304174196</v>
      </c>
      <c r="BS7">
        <f>DEGREES(ACOS((8.21068002787456^2+17.8582997833221^2-11.1659791903974^2)/(2*8.21068002787456*17.8582997833221)))</f>
        <v>26.844382930521419</v>
      </c>
      <c r="BU7">
        <v>13</v>
      </c>
      <c r="BV7">
        <v>0</v>
      </c>
      <c r="BW7">
        <v>2</v>
      </c>
      <c r="BX7">
        <v>8</v>
      </c>
      <c r="BY7">
        <v>12</v>
      </c>
      <c r="BZ7">
        <v>0</v>
      </c>
      <c r="CA7">
        <v>10</v>
      </c>
      <c r="CB7">
        <v>1</v>
      </c>
      <c r="CC7">
        <v>15</v>
      </c>
      <c r="CD7">
        <v>2</v>
      </c>
      <c r="CE7">
        <v>10</v>
      </c>
      <c r="CF7">
        <v>0</v>
      </c>
      <c r="CG7">
        <v>13</v>
      </c>
      <c r="CH7">
        <v>8</v>
      </c>
      <c r="CI7">
        <v>4</v>
      </c>
      <c r="CJ7">
        <v>0</v>
      </c>
      <c r="CL7">
        <v>17</v>
      </c>
      <c r="CM7">
        <v>5</v>
      </c>
      <c r="CN7">
        <v>4</v>
      </c>
      <c r="CO7">
        <v>14</v>
      </c>
      <c r="CP7">
        <v>17</v>
      </c>
      <c r="CQ7">
        <v>5</v>
      </c>
      <c r="CR7">
        <v>12</v>
      </c>
      <c r="CS7">
        <v>6</v>
      </c>
      <c r="CT7">
        <v>14</v>
      </c>
      <c r="CU7">
        <v>4</v>
      </c>
      <c r="CV7">
        <v>12</v>
      </c>
      <c r="CW7">
        <v>2</v>
      </c>
      <c r="CX7">
        <v>19</v>
      </c>
      <c r="CY7">
        <v>14</v>
      </c>
      <c r="CZ7">
        <v>8</v>
      </c>
      <c r="DA7">
        <v>4</v>
      </c>
      <c r="DC7">
        <f>((0/13)*100)</f>
        <v>0</v>
      </c>
      <c r="DD7">
        <f>((2/13)*100)</f>
        <v>15.384615384615385</v>
      </c>
      <c r="DE7">
        <f>((8/13)*100)</f>
        <v>61.53846153846154</v>
      </c>
      <c r="DF7">
        <f>((0/12)*100)</f>
        <v>0</v>
      </c>
      <c r="DG7">
        <f>((10/12)*100)</f>
        <v>83.333333333333343</v>
      </c>
      <c r="DH7">
        <f>((1/12)*100)</f>
        <v>8.3333333333333321</v>
      </c>
      <c r="DI7">
        <f>((2/15)*100)</f>
        <v>13.333333333333334</v>
      </c>
      <c r="DJ7">
        <f>((10/15)*100)</f>
        <v>66.666666666666657</v>
      </c>
      <c r="DK7">
        <f>((0/15)*100)</f>
        <v>0</v>
      </c>
      <c r="DL7">
        <f>((8/13)*100)</f>
        <v>61.53846153846154</v>
      </c>
      <c r="DM7">
        <f>((4/13)*100)</f>
        <v>30.76923076923077</v>
      </c>
      <c r="DN7">
        <f>((0/13)*100)</f>
        <v>0</v>
      </c>
      <c r="DP7">
        <f>((5/17)*100)</f>
        <v>29.411764705882355</v>
      </c>
      <c r="DQ7">
        <f>((4/17)*100)</f>
        <v>23.52941176470588</v>
      </c>
      <c r="DR7">
        <f>((14/17)*100)</f>
        <v>82.35294117647058</v>
      </c>
      <c r="DS7">
        <f>((5/17)*100)</f>
        <v>29.411764705882355</v>
      </c>
      <c r="DT7">
        <f>((12/17)*100)</f>
        <v>70.588235294117652</v>
      </c>
      <c r="DU7">
        <f>((6/17)*100)</f>
        <v>35.294117647058826</v>
      </c>
      <c r="DV7">
        <f>((4/14)*100)</f>
        <v>28.571428571428569</v>
      </c>
      <c r="DW7">
        <f>((12/14)*100)</f>
        <v>85.714285714285708</v>
      </c>
      <c r="DX7">
        <f>((2/14)*100)</f>
        <v>14.285714285714285</v>
      </c>
      <c r="DY7">
        <f>((14/19)*100)</f>
        <v>73.68421052631578</v>
      </c>
      <c r="DZ7">
        <f>((8/19)*100)</f>
        <v>42.105263157894733</v>
      </c>
      <c r="EA7">
        <f>((4/19)*100)</f>
        <v>21.052631578947366</v>
      </c>
    </row>
    <row r="8" spans="1:131" x14ac:dyDescent="0.25">
      <c r="A8">
        <v>166.69484199999999</v>
      </c>
      <c r="B8">
        <v>10.316401000000001</v>
      </c>
      <c r="C8">
        <v>158.64184299999999</v>
      </c>
      <c r="D8">
        <v>7.3161500000000004</v>
      </c>
      <c r="E8">
        <v>150.60093499999999</v>
      </c>
      <c r="F8">
        <v>10.292372</v>
      </c>
      <c r="G8">
        <v>158.051975</v>
      </c>
      <c r="H8">
        <v>7.1334039999999996</v>
      </c>
      <c r="K8">
        <f>(14/200)</f>
        <v>7.0000000000000007E-2</v>
      </c>
      <c r="L8">
        <f>(13/200)</f>
        <v>6.5000000000000002E-2</v>
      </c>
      <c r="M8">
        <f>(14/200)</f>
        <v>7.0000000000000007E-2</v>
      </c>
      <c r="N8">
        <f>(12/200)</f>
        <v>0.06</v>
      </c>
      <c r="P8">
        <f>(15/200)</f>
        <v>7.4999999999999997E-2</v>
      </c>
      <c r="Q8">
        <f>(17/200)</f>
        <v>8.5000000000000006E-2</v>
      </c>
      <c r="R8">
        <f>(16/200)</f>
        <v>0.08</v>
      </c>
      <c r="S8">
        <f>(16/200)</f>
        <v>0.08</v>
      </c>
      <c r="U8">
        <f>0.07+0.075</f>
        <v>0.14500000000000002</v>
      </c>
      <c r="V8">
        <f>0.065+0.085</f>
        <v>0.15000000000000002</v>
      </c>
      <c r="W8">
        <f>0.07+0.08</f>
        <v>0.15000000000000002</v>
      </c>
      <c r="X8">
        <f>0.06+0.08</f>
        <v>0.14000000000000001</v>
      </c>
      <c r="Z8">
        <f>SQRT((ABS($A$9-$A$8)^2+(ABS($B$9-$B$8)^2)))</f>
        <v>20.057977378693902</v>
      </c>
      <c r="AA8">
        <f>SQRT((ABS($C$9-$C$8)^2+(ABS($D$9-$D$8)^2)))</f>
        <v>17.605100244454746</v>
      </c>
      <c r="AB8">
        <f>SQRT((ABS($E$9-$E$8)^2+(ABS($F$9-$F$8)^2)))</f>
        <v>14.855924740243191</v>
      </c>
      <c r="AC8">
        <f>SQRT((ABS($G$9-$G$8)^2+(ABS($H$9-$H$8)^2)))</f>
        <v>17.858299783322106</v>
      </c>
      <c r="AJ8">
        <f>1/0.145</f>
        <v>6.8965517241379315</v>
      </c>
      <c r="AK8">
        <f>1/0.15</f>
        <v>6.666666666666667</v>
      </c>
      <c r="AL8">
        <f>1/0.15</f>
        <v>6.666666666666667</v>
      </c>
      <c r="AM8">
        <f>1/0.14</f>
        <v>7.1428571428571423</v>
      </c>
      <c r="AO8">
        <f t="shared" si="0"/>
        <v>138.33087847375103</v>
      </c>
      <c r="AP8">
        <f t="shared" si="1"/>
        <v>117.36733496303162</v>
      </c>
      <c r="AQ8">
        <f t="shared" si="2"/>
        <v>99.039498268287929</v>
      </c>
      <c r="AR8">
        <f t="shared" si="3"/>
        <v>127.55928416658647</v>
      </c>
      <c r="AV8">
        <f>((0.07/0.145)*100)</f>
        <v>48.275862068965523</v>
      </c>
      <c r="AW8">
        <f>((0.065/0.15)*100)</f>
        <v>43.333333333333336</v>
      </c>
      <c r="AX8">
        <f>((0.07/0.15)*100)</f>
        <v>46.666666666666671</v>
      </c>
      <c r="AY8">
        <f>((0.06/0.14)*100)</f>
        <v>42.857142857142847</v>
      </c>
      <c r="BA8">
        <f>((0.075/0.145)*100)</f>
        <v>51.724137931034484</v>
      </c>
      <c r="BB8">
        <f>((0.085/0.15)*100)</f>
        <v>56.666666666666679</v>
      </c>
      <c r="BC8">
        <f>((0.08/0.15)*100)</f>
        <v>53.333333333333336</v>
      </c>
      <c r="BD8">
        <f>((0.08/0.14)*100)</f>
        <v>57.142857142857139</v>
      </c>
      <c r="BF8">
        <f>ABS($B$8-$D$8)</f>
        <v>3.0002510000000004</v>
      </c>
      <c r="BG8">
        <f>ABS($F$8-$H$8)</f>
        <v>3.1589680000000007</v>
      </c>
      <c r="BL8">
        <f>SQRT((ABS($A$8-$E$9)^2+(ABS($B$8-$F$9)^2)))</f>
        <v>1.2988011252366647</v>
      </c>
      <c r="BM8">
        <f>SQRT((ABS($C$8-$G$8)^2+(ABS($D$8-$H$8)^2)))</f>
        <v>0.61752761714760185</v>
      </c>
      <c r="BO8">
        <f>SQRT((ABS($A$8-$G$8)^2+(ABS($B$8-$H$8)^2)))</f>
        <v>9.2103539498597957</v>
      </c>
      <c r="BP8">
        <f>SQRT((ABS($C$8-$E$8)^2+(ABS($D$8-$F$8)^2)))</f>
        <v>8.5740363223949565</v>
      </c>
      <c r="BR8">
        <f>DEGREES(ACOS((11.1659791903974^2+20.1651941220833^2-10.2247747257678^2)/(2*11.1659791903974*20.1651941220833)))</f>
        <v>18.615465697717855</v>
      </c>
      <c r="BS8">
        <f>DEGREES(ACOS((10.2247747257678^2+21.5443963137158^2-12.4235135927845^2)/(2*10.2247747257678*21.5443963137158)))</f>
        <v>19.862678939066214</v>
      </c>
      <c r="BU8">
        <v>14</v>
      </c>
      <c r="BV8">
        <v>0</v>
      </c>
      <c r="BW8">
        <v>4</v>
      </c>
      <c r="BX8">
        <v>8</v>
      </c>
      <c r="BY8">
        <v>13</v>
      </c>
      <c r="BZ8">
        <v>0</v>
      </c>
      <c r="CA8">
        <v>9</v>
      </c>
      <c r="CB8">
        <v>4</v>
      </c>
      <c r="CC8">
        <v>14</v>
      </c>
      <c r="CD8">
        <v>4</v>
      </c>
      <c r="CE8">
        <v>9</v>
      </c>
      <c r="CF8">
        <v>0</v>
      </c>
      <c r="CG8">
        <v>12</v>
      </c>
      <c r="CH8">
        <v>8</v>
      </c>
      <c r="CI8">
        <v>4</v>
      </c>
      <c r="CJ8">
        <v>1</v>
      </c>
      <c r="CL8">
        <v>15</v>
      </c>
      <c r="CM8">
        <v>2</v>
      </c>
      <c r="CN8">
        <v>5</v>
      </c>
      <c r="CO8">
        <v>10</v>
      </c>
      <c r="CP8">
        <v>17</v>
      </c>
      <c r="CQ8">
        <v>4</v>
      </c>
      <c r="CR8">
        <v>12</v>
      </c>
      <c r="CS8">
        <v>8</v>
      </c>
      <c r="CT8">
        <v>16</v>
      </c>
      <c r="CU8">
        <v>5</v>
      </c>
      <c r="CV8">
        <v>12</v>
      </c>
      <c r="CW8">
        <v>3</v>
      </c>
      <c r="CX8">
        <v>16</v>
      </c>
      <c r="CY8">
        <v>10</v>
      </c>
      <c r="CZ8">
        <v>7</v>
      </c>
      <c r="DA8">
        <v>2</v>
      </c>
      <c r="DC8">
        <f>((0/14)*100)</f>
        <v>0</v>
      </c>
      <c r="DD8">
        <f>((4/14)*100)</f>
        <v>28.571428571428569</v>
      </c>
      <c r="DE8">
        <f>((8/14)*100)</f>
        <v>57.142857142857139</v>
      </c>
      <c r="DF8">
        <f>((0/13)*100)</f>
        <v>0</v>
      </c>
      <c r="DG8">
        <f>((9/13)*100)</f>
        <v>69.230769230769226</v>
      </c>
      <c r="DH8">
        <f>((4/13)*100)</f>
        <v>30.76923076923077</v>
      </c>
      <c r="DI8">
        <f>((4/14)*100)</f>
        <v>28.571428571428569</v>
      </c>
      <c r="DJ8">
        <f>((9/14)*100)</f>
        <v>64.285714285714292</v>
      </c>
      <c r="DK8">
        <f>((0/14)*100)</f>
        <v>0</v>
      </c>
      <c r="DL8">
        <f>((8/12)*100)</f>
        <v>66.666666666666657</v>
      </c>
      <c r="DM8">
        <f>((4/12)*100)</f>
        <v>33.333333333333329</v>
      </c>
      <c r="DN8">
        <f>((1/12)*100)</f>
        <v>8.3333333333333321</v>
      </c>
      <c r="DP8">
        <f>((2/15)*100)</f>
        <v>13.333333333333334</v>
      </c>
      <c r="DQ8">
        <f>((5/15)*100)</f>
        <v>33.333333333333329</v>
      </c>
      <c r="DR8">
        <f>((10/15)*100)</f>
        <v>66.666666666666657</v>
      </c>
      <c r="DS8">
        <f>((4/17)*100)</f>
        <v>23.52941176470588</v>
      </c>
      <c r="DT8">
        <f>((12/17)*100)</f>
        <v>70.588235294117652</v>
      </c>
      <c r="DU8">
        <f>((8/17)*100)</f>
        <v>47.058823529411761</v>
      </c>
      <c r="DV8">
        <f>((5/16)*100)</f>
        <v>31.25</v>
      </c>
      <c r="DW8">
        <f>((12/16)*100)</f>
        <v>75</v>
      </c>
      <c r="DX8">
        <f>((3/16)*100)</f>
        <v>18.75</v>
      </c>
      <c r="DY8">
        <f>((10/16)*100)</f>
        <v>62.5</v>
      </c>
      <c r="DZ8">
        <f>((7/16)*100)</f>
        <v>43.75</v>
      </c>
      <c r="EA8">
        <f>((2/16)*100)</f>
        <v>12.5</v>
      </c>
    </row>
    <row r="9" spans="1:131" x14ac:dyDescent="0.25">
      <c r="A9">
        <v>186.729106</v>
      </c>
      <c r="B9">
        <v>9.3413509999999995</v>
      </c>
      <c r="C9">
        <v>176.24531300000001</v>
      </c>
      <c r="D9">
        <v>7.0765700000000002</v>
      </c>
      <c r="E9">
        <v>165.45148799999998</v>
      </c>
      <c r="F9">
        <v>10.691841</v>
      </c>
      <c r="G9">
        <v>175.90660600000001</v>
      </c>
      <c r="H9">
        <v>6.771433</v>
      </c>
      <c r="K9">
        <f>(15/200)</f>
        <v>7.4999999999999997E-2</v>
      </c>
      <c r="L9">
        <f>(14/200)</f>
        <v>7.0000000000000007E-2</v>
      </c>
      <c r="M9">
        <f>(15/200)</f>
        <v>7.4999999999999997E-2</v>
      </c>
      <c r="N9">
        <f>(15/200)</f>
        <v>7.4999999999999997E-2</v>
      </c>
      <c r="P9">
        <f>(14/200)</f>
        <v>7.0000000000000007E-2</v>
      </c>
      <c r="Q9">
        <f>(15/200)</f>
        <v>7.4999999999999997E-2</v>
      </c>
      <c r="R9">
        <f>(13/200)</f>
        <v>6.5000000000000002E-2</v>
      </c>
      <c r="S9">
        <f>(14/200)</f>
        <v>7.0000000000000007E-2</v>
      </c>
      <c r="U9">
        <f>0.075+0.07</f>
        <v>0.14500000000000002</v>
      </c>
      <c r="V9">
        <f>0.07+0.075</f>
        <v>0.14500000000000002</v>
      </c>
      <c r="W9">
        <f>0.075+0.065</f>
        <v>0.14000000000000001</v>
      </c>
      <c r="X9">
        <f>0.075+0.07</f>
        <v>0.14500000000000002</v>
      </c>
      <c r="Z9">
        <f>SQRT((ABS($A$10-$A$9)^2+(ABS($B$10-$B$9)^2)))</f>
        <v>20.658973306709338</v>
      </c>
      <c r="AA9">
        <f>SQRT((ABS($C$10-$C$9)^2+(ABS($D$10-$D$9)^2)))</f>
        <v>21.252522659697679</v>
      </c>
      <c r="AB9">
        <f>SQRT((ABS($E$10-$E$9)^2+(ABS($F$10-$F$9)^2)))</f>
        <v>20.165194122083367</v>
      </c>
      <c r="AC9">
        <f>SQRT((ABS($G$10-$G$9)^2+(ABS($H$10-$H$9)^2)))</f>
        <v>21.54439631371584</v>
      </c>
      <c r="AJ9">
        <f>1/0.145</f>
        <v>6.8965517241379315</v>
      </c>
      <c r="AK9">
        <f>1/0.145</f>
        <v>6.8965517241379315</v>
      </c>
      <c r="AL9">
        <f>1/0.14</f>
        <v>7.1428571428571423</v>
      </c>
      <c r="AM9">
        <f>1/0.145</f>
        <v>6.8965517241379315</v>
      </c>
      <c r="AO9">
        <f t="shared" si="0"/>
        <v>142.47567797730576</v>
      </c>
      <c r="AP9">
        <f t="shared" si="1"/>
        <v>146.56912179101846</v>
      </c>
      <c r="AQ9">
        <f t="shared" si="2"/>
        <v>144.03710087202404</v>
      </c>
      <c r="AR9">
        <f t="shared" si="3"/>
        <v>148.58204354286784</v>
      </c>
      <c r="AV9">
        <f>((0.075/0.145)*100)</f>
        <v>51.724137931034484</v>
      </c>
      <c r="AW9">
        <f>((0.07/0.145)*100)</f>
        <v>48.275862068965523</v>
      </c>
      <c r="AX9">
        <f>((0.075/0.14)*100)</f>
        <v>53.571428571428569</v>
      </c>
      <c r="AY9">
        <f>((0.075/0.145)*100)</f>
        <v>51.724137931034484</v>
      </c>
      <c r="BA9">
        <f>((0.07/0.145)*100)</f>
        <v>48.275862068965523</v>
      </c>
      <c r="BB9">
        <f>((0.075/0.145)*100)</f>
        <v>51.724137931034484</v>
      </c>
      <c r="BC9">
        <f>((0.065/0.14)*100)</f>
        <v>46.428571428571423</v>
      </c>
      <c r="BD9">
        <f>((0.07/0.145)*100)</f>
        <v>48.275862068965523</v>
      </c>
      <c r="BF9">
        <f>ABS($B$9-$D$9)</f>
        <v>2.2647809999999993</v>
      </c>
      <c r="BG9">
        <f>ABS($F$9-$H$9)</f>
        <v>3.9204080000000001</v>
      </c>
      <c r="BL9">
        <f>SQRT((ABS($A$9-$E$10)^2+(ABS($B$9-$F$10)^2)))</f>
        <v>1.307533720637831</v>
      </c>
      <c r="BM9">
        <f>SQRT((ABS($C$9-$G$9)^2+(ABS($D$9-$H$9)^2)))</f>
        <v>0.45588487649624848</v>
      </c>
      <c r="BO9">
        <f>SQRT((ABS($A$9-$G$9)^2+(ABS($B$9-$H$9)^2)))</f>
        <v>11.12344302708131</v>
      </c>
      <c r="BP9">
        <f>SQRT((ABS($C$9-$E$9)^2+(ABS($D$9-$F$9)^2)))</f>
        <v>11.383182443151238</v>
      </c>
      <c r="BR9">
        <f>DEGREES(ACOS((12.4235135927845^2+20.90889916048^2-9.44942694235247^2)/(2*12.4235135927845*20.90889916048)))</f>
        <v>14.823233713282596</v>
      </c>
      <c r="BS9">
        <f>DEGREES(ACOS((9.44942694235247^2+19.4899138346664^2-10.695434703052^2)/(2*9.44942694235247*19.4899138346664)))</f>
        <v>15.607145298830572</v>
      </c>
      <c r="BU9">
        <v>15</v>
      </c>
      <c r="BV9">
        <v>1</v>
      </c>
      <c r="BW9">
        <v>4</v>
      </c>
      <c r="BX9">
        <v>11</v>
      </c>
      <c r="BY9">
        <v>14</v>
      </c>
      <c r="BZ9">
        <v>0</v>
      </c>
      <c r="CA9">
        <v>11</v>
      </c>
      <c r="CB9">
        <v>4</v>
      </c>
      <c r="CC9">
        <v>15</v>
      </c>
      <c r="CD9">
        <v>4</v>
      </c>
      <c r="CE9">
        <v>11</v>
      </c>
      <c r="CF9">
        <v>1</v>
      </c>
      <c r="CG9">
        <v>15</v>
      </c>
      <c r="CH9">
        <v>11</v>
      </c>
      <c r="CI9">
        <v>5</v>
      </c>
      <c r="CJ9">
        <v>2</v>
      </c>
      <c r="CL9">
        <v>14</v>
      </c>
      <c r="CM9">
        <v>0</v>
      </c>
      <c r="CN9">
        <v>3</v>
      </c>
      <c r="CO9">
        <v>10</v>
      </c>
      <c r="CP9">
        <v>15</v>
      </c>
      <c r="CQ9">
        <v>1</v>
      </c>
      <c r="CR9">
        <v>10</v>
      </c>
      <c r="CS9">
        <v>7</v>
      </c>
      <c r="CT9">
        <v>13</v>
      </c>
      <c r="CU9">
        <v>3</v>
      </c>
      <c r="CV9">
        <v>10</v>
      </c>
      <c r="CW9">
        <v>2</v>
      </c>
      <c r="CX9">
        <v>14</v>
      </c>
      <c r="CY9">
        <v>10</v>
      </c>
      <c r="CZ9">
        <v>4</v>
      </c>
      <c r="DA9">
        <v>0</v>
      </c>
      <c r="DC9">
        <f>((1/15)*100)</f>
        <v>6.666666666666667</v>
      </c>
      <c r="DD9">
        <f>((4/15)*100)</f>
        <v>26.666666666666668</v>
      </c>
      <c r="DE9">
        <f>((11/15)*100)</f>
        <v>73.333333333333329</v>
      </c>
      <c r="DF9">
        <f>((0/14)*100)</f>
        <v>0</v>
      </c>
      <c r="DG9">
        <f>((11/14)*100)</f>
        <v>78.571428571428569</v>
      </c>
      <c r="DH9">
        <f>((4/14)*100)</f>
        <v>28.571428571428569</v>
      </c>
      <c r="DI9">
        <f>((4/15)*100)</f>
        <v>26.666666666666668</v>
      </c>
      <c r="DJ9">
        <f>((11/15)*100)</f>
        <v>73.333333333333329</v>
      </c>
      <c r="DK9">
        <f>((1/15)*100)</f>
        <v>6.666666666666667</v>
      </c>
      <c r="DL9">
        <f>((11/15)*100)</f>
        <v>73.333333333333329</v>
      </c>
      <c r="DM9">
        <f>((5/15)*100)</f>
        <v>33.333333333333329</v>
      </c>
      <c r="DN9">
        <f>((2/15)*100)</f>
        <v>13.333333333333334</v>
      </c>
      <c r="DP9">
        <f>((0/14)*100)</f>
        <v>0</v>
      </c>
      <c r="DQ9">
        <f>((3/14)*100)</f>
        <v>21.428571428571427</v>
      </c>
      <c r="DR9">
        <f>((10/14)*100)</f>
        <v>71.428571428571431</v>
      </c>
      <c r="DS9">
        <f>((1/15)*100)</f>
        <v>6.666666666666667</v>
      </c>
      <c r="DT9">
        <f>((10/15)*100)</f>
        <v>66.666666666666657</v>
      </c>
      <c r="DU9">
        <f>((7/15)*100)</f>
        <v>46.666666666666664</v>
      </c>
      <c r="DV9">
        <f>((3/13)*100)</f>
        <v>23.076923076923077</v>
      </c>
      <c r="DW9">
        <f>((10/13)*100)</f>
        <v>76.923076923076934</v>
      </c>
      <c r="DX9">
        <f>((2/13)*100)</f>
        <v>15.384615384615385</v>
      </c>
      <c r="DY9">
        <f>((10/14)*100)</f>
        <v>71.428571428571431</v>
      </c>
      <c r="DZ9">
        <f>((4/14)*100)</f>
        <v>28.571428571428569</v>
      </c>
      <c r="EA9">
        <f>((0/14)*100)</f>
        <v>0</v>
      </c>
    </row>
    <row r="10" spans="1:131" x14ac:dyDescent="0.25">
      <c r="A10">
        <v>207.369506</v>
      </c>
      <c r="B10">
        <v>8.4655280000000008</v>
      </c>
      <c r="C10">
        <v>197.49696299999999</v>
      </c>
      <c r="D10">
        <v>6.8839779999999999</v>
      </c>
      <c r="E10">
        <v>185.605132</v>
      </c>
      <c r="F10">
        <v>10.009428</v>
      </c>
      <c r="G10">
        <v>197.444568</v>
      </c>
      <c r="H10">
        <v>6.2449300000000001</v>
      </c>
      <c r="K10">
        <f>(13/200)</f>
        <v>6.5000000000000002E-2</v>
      </c>
      <c r="L10">
        <f>(13/200)</f>
        <v>6.5000000000000002E-2</v>
      </c>
      <c r="M10">
        <f>(15/200)</f>
        <v>7.4999999999999997E-2</v>
      </c>
      <c r="N10">
        <f>(12/200)</f>
        <v>0.06</v>
      </c>
      <c r="P10">
        <f>(14/200)</f>
        <v>7.0000000000000007E-2</v>
      </c>
      <c r="Q10">
        <f>(14/200)</f>
        <v>7.0000000000000007E-2</v>
      </c>
      <c r="R10">
        <f>(13/200)</f>
        <v>6.5000000000000002E-2</v>
      </c>
      <c r="S10">
        <f>(13/200)</f>
        <v>6.5000000000000002E-2</v>
      </c>
      <c r="U10">
        <f>0.065+0.07</f>
        <v>0.13500000000000001</v>
      </c>
      <c r="V10">
        <f>0.065+0.07</f>
        <v>0.13500000000000001</v>
      </c>
      <c r="W10">
        <f>0.075+0.065</f>
        <v>0.14000000000000001</v>
      </c>
      <c r="X10">
        <f>0.06+0.065</f>
        <v>0.125</v>
      </c>
      <c r="Z10">
        <f>SQRT((ABS($A$11-$A$10)^2+(ABS($B$11-$B$10)^2)))</f>
        <v>19.059172114711078</v>
      </c>
      <c r="AA10">
        <f>SQRT((ABS($C$11-$C$10)^2+(ABS($D$11-$D$10)^2)))</f>
        <v>19.604533631025902</v>
      </c>
      <c r="AB10">
        <f>SQRT((ABS($E$11-$E$10)^2+(ABS($F$11-$F$10)^2)))</f>
        <v>20.908899160479987</v>
      </c>
      <c r="AC10">
        <f>SQRT((ABS($G$11-$G$10)^2+(ABS($H$11-$H$10)^2)))</f>
        <v>19.489913834666371</v>
      </c>
      <c r="AJ10">
        <f>1/0.135</f>
        <v>7.4074074074074066</v>
      </c>
      <c r="AK10">
        <f>1/0.135</f>
        <v>7.4074074074074066</v>
      </c>
      <c r="AL10">
        <f>1/0.14</f>
        <v>7.1428571428571423</v>
      </c>
      <c r="AM10">
        <f>1/0.125</f>
        <v>8</v>
      </c>
      <c r="AO10">
        <f t="shared" si="0"/>
        <v>141.17905270156353</v>
      </c>
      <c r="AP10">
        <f t="shared" si="1"/>
        <v>145.21876763722889</v>
      </c>
      <c r="AQ10">
        <f t="shared" si="2"/>
        <v>149.34927971771418</v>
      </c>
      <c r="AR10">
        <f t="shared" si="3"/>
        <v>155.91931067733097</v>
      </c>
      <c r="AV10">
        <f>((0.065/0.135)*100)</f>
        <v>48.148148148148145</v>
      </c>
      <c r="AW10">
        <f>((0.065/0.135)*100)</f>
        <v>48.148148148148145</v>
      </c>
      <c r="AX10">
        <f>((0.075/0.14)*100)</f>
        <v>53.571428571428569</v>
      </c>
      <c r="AY10">
        <f>((0.06/0.125)*100)</f>
        <v>48</v>
      </c>
      <c r="BA10">
        <f>((0.07/0.135)*100)</f>
        <v>51.851851851851848</v>
      </c>
      <c r="BB10">
        <f>((0.07/0.135)*100)</f>
        <v>51.851851851851848</v>
      </c>
      <c r="BC10">
        <f>((0.065/0.14)*100)</f>
        <v>46.428571428571423</v>
      </c>
      <c r="BD10">
        <f>((0.065/0.125)*100)</f>
        <v>52</v>
      </c>
      <c r="BF10">
        <f>ABS($B$10-$D$10)</f>
        <v>1.5815500000000009</v>
      </c>
      <c r="BG10">
        <f>ABS($F$10-$H$10)</f>
        <v>3.7644979999999997</v>
      </c>
      <c r="BL10">
        <f>SQRT((ABS($A$10-$E$11)^2+(ABS($B$10-$F$11)^2)))</f>
        <v>1.0211769891243239</v>
      </c>
      <c r="BM10">
        <f>SQRT((ABS($C$10-$G$10)^2+(ABS($D$10-$H$10)^2)))</f>
        <v>0.64119231306137681</v>
      </c>
      <c r="BO10">
        <f>SQRT((ABS($A$10-$G$10)^2+(ABS($B$10-$H$10)^2)))</f>
        <v>10.1703220097226</v>
      </c>
      <c r="BP10">
        <f>SQRT((ABS($C$10-$E$10)^2+(ABS($D$10-$F$10)^2)))</f>
        <v>12.295693645950232</v>
      </c>
      <c r="BR10">
        <f>DEGREES(ACOS((10.695434703052^2+18.8818594301071^2-8.90365927251454^2)/(2*10.695434703052*18.8818594301071)))</f>
        <v>14.151687470719652</v>
      </c>
      <c r="BS10">
        <f>DEGREES(ACOS((8.90365927251454^2+18.5079030847063^2-10.5942071126852^2)/(2*8.90365927251454*18.5079030847063)))</f>
        <v>20.060831747827692</v>
      </c>
      <c r="BU10">
        <v>13</v>
      </c>
      <c r="BV10">
        <v>1</v>
      </c>
      <c r="BW10">
        <v>3</v>
      </c>
      <c r="BX10">
        <v>10</v>
      </c>
      <c r="BY10">
        <v>13</v>
      </c>
      <c r="BZ10">
        <v>1</v>
      </c>
      <c r="CA10">
        <v>10</v>
      </c>
      <c r="CB10">
        <v>5</v>
      </c>
      <c r="CC10">
        <v>15</v>
      </c>
      <c r="CD10">
        <v>3</v>
      </c>
      <c r="CE10">
        <v>10</v>
      </c>
      <c r="CF10">
        <v>2</v>
      </c>
      <c r="CG10">
        <v>12</v>
      </c>
      <c r="CH10">
        <v>10</v>
      </c>
      <c r="CI10">
        <v>3</v>
      </c>
      <c r="CJ10">
        <v>1</v>
      </c>
      <c r="CL10">
        <v>14</v>
      </c>
      <c r="CM10">
        <v>2</v>
      </c>
      <c r="CN10">
        <v>2</v>
      </c>
      <c r="CO10">
        <v>10</v>
      </c>
      <c r="CP10">
        <v>14</v>
      </c>
      <c r="CQ10">
        <v>0</v>
      </c>
      <c r="CR10">
        <v>10</v>
      </c>
      <c r="CS10">
        <v>4</v>
      </c>
      <c r="CT10">
        <v>13</v>
      </c>
      <c r="CU10">
        <v>2</v>
      </c>
      <c r="CV10">
        <v>10</v>
      </c>
      <c r="CW10">
        <v>0</v>
      </c>
      <c r="CX10">
        <v>13</v>
      </c>
      <c r="CY10">
        <v>10</v>
      </c>
      <c r="CZ10">
        <v>5</v>
      </c>
      <c r="DA10">
        <v>0</v>
      </c>
      <c r="DC10">
        <f>((1/13)*100)</f>
        <v>7.6923076923076925</v>
      </c>
      <c r="DD10">
        <f>((3/13)*100)</f>
        <v>23.076923076923077</v>
      </c>
      <c r="DE10">
        <f>((10/13)*100)</f>
        <v>76.923076923076934</v>
      </c>
      <c r="DF10">
        <f>((1/13)*100)</f>
        <v>7.6923076923076925</v>
      </c>
      <c r="DG10">
        <f>((10/13)*100)</f>
        <v>76.923076923076934</v>
      </c>
      <c r="DH10">
        <f>((5/13)*100)</f>
        <v>38.461538461538467</v>
      </c>
      <c r="DI10">
        <f>((3/15)*100)</f>
        <v>20</v>
      </c>
      <c r="DJ10">
        <f>((10/15)*100)</f>
        <v>66.666666666666657</v>
      </c>
      <c r="DK10">
        <f>((2/15)*100)</f>
        <v>13.333333333333334</v>
      </c>
      <c r="DL10">
        <f>((10/12)*100)</f>
        <v>83.333333333333343</v>
      </c>
      <c r="DM10">
        <f>((3/12)*100)</f>
        <v>25</v>
      </c>
      <c r="DN10">
        <f>((1/12)*100)</f>
        <v>8.3333333333333321</v>
      </c>
      <c r="DP10">
        <f>((2/14)*100)</f>
        <v>14.285714285714285</v>
      </c>
      <c r="DQ10">
        <f>((2/14)*100)</f>
        <v>14.285714285714285</v>
      </c>
      <c r="DR10">
        <f>((10/14)*100)</f>
        <v>71.428571428571431</v>
      </c>
      <c r="DS10">
        <f>((0/14)*100)</f>
        <v>0</v>
      </c>
      <c r="DT10">
        <f>((10/14)*100)</f>
        <v>71.428571428571431</v>
      </c>
      <c r="DU10">
        <f>((4/14)*100)</f>
        <v>28.571428571428569</v>
      </c>
      <c r="DV10">
        <f>((2/13)*100)</f>
        <v>15.384615384615385</v>
      </c>
      <c r="DW10">
        <f>((10/13)*100)</f>
        <v>76.923076923076934</v>
      </c>
      <c r="DX10">
        <f>((0/13)*100)</f>
        <v>0</v>
      </c>
      <c r="DY10">
        <f>((10/13)*100)</f>
        <v>76.923076923076934</v>
      </c>
      <c r="DZ10">
        <f>((5/13)*100)</f>
        <v>38.461538461538467</v>
      </c>
      <c r="EA10">
        <f>((0/13)*100)</f>
        <v>0</v>
      </c>
    </row>
    <row r="11" spans="1:131" x14ac:dyDescent="0.25">
      <c r="A11">
        <v>226.39323200000001</v>
      </c>
      <c r="B11">
        <v>9.6273759999999999</v>
      </c>
      <c r="C11">
        <v>217.09620000000001</v>
      </c>
      <c r="D11">
        <v>7.3396619999999997</v>
      </c>
      <c r="E11">
        <v>206.48879199999999</v>
      </c>
      <c r="F11">
        <v>8.9823889999999995</v>
      </c>
      <c r="G11">
        <v>216.92997199999999</v>
      </c>
      <c r="H11">
        <v>6.6641820000000003</v>
      </c>
      <c r="K11">
        <f>(12/200)</f>
        <v>0.06</v>
      </c>
      <c r="L11">
        <f>(13/200)</f>
        <v>6.5000000000000002E-2</v>
      </c>
      <c r="M11">
        <f>(15/200)</f>
        <v>7.4999999999999997E-2</v>
      </c>
      <c r="N11">
        <f>(13/200)</f>
        <v>6.5000000000000002E-2</v>
      </c>
      <c r="P11">
        <f>(13/200)</f>
        <v>6.5000000000000002E-2</v>
      </c>
      <c r="Q11">
        <f>(14/200)</f>
        <v>7.0000000000000007E-2</v>
      </c>
      <c r="R11">
        <f>(11/200)</f>
        <v>5.5E-2</v>
      </c>
      <c r="S11">
        <f>(14/200)</f>
        <v>7.0000000000000007E-2</v>
      </c>
      <c r="U11">
        <f>0.06+0.065</f>
        <v>0.125</v>
      </c>
      <c r="V11">
        <f>0.065+0.07</f>
        <v>0.13500000000000001</v>
      </c>
      <c r="W11">
        <f>0.075+0.055</f>
        <v>0.13</v>
      </c>
      <c r="X11">
        <f>0.065+0.07</f>
        <v>0.13500000000000001</v>
      </c>
      <c r="Z11">
        <f>SQRT((ABS($A$12-$A$11)^2+(ABS($B$12-$B$11)^2)))</f>
        <v>20.486066500390578</v>
      </c>
      <c r="AA11">
        <f>SQRT((ABS($C$12-$C$11)^2+(ABS($D$12-$D$11)^2)))</f>
        <v>19.14779717395281</v>
      </c>
      <c r="AB11">
        <f>SQRT((ABS($E$12-$E$11)^2+(ABS($F$12-$F$11)^2)))</f>
        <v>18.881859430107127</v>
      </c>
      <c r="AC11">
        <f>SQRT((ABS($G$12-$G$11)^2+(ABS($H$12-$H$11)^2)))</f>
        <v>18.507903084706303</v>
      </c>
      <c r="AJ11">
        <f>1/0.125</f>
        <v>8</v>
      </c>
      <c r="AK11">
        <f>1/0.135</f>
        <v>7.4074074074074066</v>
      </c>
      <c r="AL11">
        <f>1/0.13</f>
        <v>7.6923076923076916</v>
      </c>
      <c r="AM11">
        <f>1/0.135</f>
        <v>7.4074074074074066</v>
      </c>
      <c r="AO11">
        <f t="shared" si="0"/>
        <v>163.88853200312462</v>
      </c>
      <c r="AP11">
        <f t="shared" si="1"/>
        <v>141.83553462187265</v>
      </c>
      <c r="AQ11">
        <f t="shared" si="2"/>
        <v>145.24507253928559</v>
      </c>
      <c r="AR11">
        <f t="shared" si="3"/>
        <v>137.09557840523186</v>
      </c>
      <c r="AV11">
        <f>((0.06/0.125)*100)</f>
        <v>48</v>
      </c>
      <c r="AW11">
        <f>((0.065/0.135)*100)</f>
        <v>48.148148148148145</v>
      </c>
      <c r="AX11">
        <f>((0.075/0.13)*100)</f>
        <v>57.692307692307686</v>
      </c>
      <c r="AY11">
        <f>((0.065/0.135)*100)</f>
        <v>48.148148148148145</v>
      </c>
      <c r="BA11">
        <f>((0.065/0.125)*100)</f>
        <v>52</v>
      </c>
      <c r="BB11">
        <f>((0.07/0.135)*100)</f>
        <v>51.851851851851848</v>
      </c>
      <c r="BC11">
        <f>((0.055/0.13)*100)</f>
        <v>42.307692307692307</v>
      </c>
      <c r="BD11">
        <f>((0.07/0.135)*100)</f>
        <v>51.851851851851848</v>
      </c>
      <c r="BF11">
        <f>ABS($B$11-$D$11)</f>
        <v>2.2877140000000002</v>
      </c>
      <c r="BG11">
        <f>ABS($F$11-$H$11)</f>
        <v>2.3182069999999992</v>
      </c>
      <c r="BL11">
        <f>SQRT((ABS($A$11-$E$12)^2+(ABS($B$11-$F$12)^2)))</f>
        <v>1.0357652315240278</v>
      </c>
      <c r="BM11">
        <f>SQRT((ABS($C$11-$G$11)^2+(ABS($D$11-$H$11)^2)))</f>
        <v>0.69563278989996236</v>
      </c>
      <c r="BO11">
        <f>SQRT((ABS($A$11-$G$11)^2+(ABS($B$11-$H$11)^2)))</f>
        <v>9.9163404796949344</v>
      </c>
      <c r="BP11">
        <f>SQRT((ABS($C$11-$E$11)^2+(ABS($D$11-$F$11)^2)))</f>
        <v>10.733855620185761</v>
      </c>
      <c r="BR11">
        <f>DEGREES(ACOS((10.5942071126852^2+19.729550158676^2-10.4513661368964^2)/(2*10.5942071126852*19.729550158676)))</f>
        <v>20.225513086642998</v>
      </c>
      <c r="BU11">
        <v>12</v>
      </c>
      <c r="BV11">
        <v>0</v>
      </c>
      <c r="BW11">
        <v>3</v>
      </c>
      <c r="BX11">
        <v>9</v>
      </c>
      <c r="BY11">
        <v>13</v>
      </c>
      <c r="BZ11">
        <v>1</v>
      </c>
      <c r="CA11">
        <v>11</v>
      </c>
      <c r="CB11">
        <v>3</v>
      </c>
      <c r="CC11">
        <v>15</v>
      </c>
      <c r="CD11">
        <v>3</v>
      </c>
      <c r="CE11">
        <v>11</v>
      </c>
      <c r="CF11">
        <v>1</v>
      </c>
      <c r="CG11">
        <v>13</v>
      </c>
      <c r="CH11">
        <v>9</v>
      </c>
      <c r="CI11">
        <v>3</v>
      </c>
      <c r="CJ11">
        <v>0</v>
      </c>
      <c r="CL11">
        <v>13</v>
      </c>
      <c r="CM11">
        <v>1</v>
      </c>
      <c r="CN11">
        <v>1</v>
      </c>
      <c r="CO11">
        <v>11</v>
      </c>
      <c r="CP11">
        <v>14</v>
      </c>
      <c r="CQ11">
        <v>2</v>
      </c>
      <c r="CR11">
        <v>9</v>
      </c>
      <c r="CS11">
        <v>5</v>
      </c>
      <c r="CT11">
        <v>11</v>
      </c>
      <c r="CU11">
        <v>1</v>
      </c>
      <c r="CV11">
        <v>9</v>
      </c>
      <c r="CW11">
        <v>0</v>
      </c>
      <c r="CX11">
        <v>14</v>
      </c>
      <c r="CY11">
        <v>11</v>
      </c>
      <c r="CZ11">
        <v>4</v>
      </c>
      <c r="DA11">
        <v>0</v>
      </c>
      <c r="DC11">
        <f>((0/12)*100)</f>
        <v>0</v>
      </c>
      <c r="DD11">
        <f>((3/12)*100)</f>
        <v>25</v>
      </c>
      <c r="DE11">
        <f>((9/12)*100)</f>
        <v>75</v>
      </c>
      <c r="DF11">
        <f>((1/13)*100)</f>
        <v>7.6923076923076925</v>
      </c>
      <c r="DG11">
        <f>((11/13)*100)</f>
        <v>84.615384615384613</v>
      </c>
      <c r="DH11">
        <f>((3/13)*100)</f>
        <v>23.076923076923077</v>
      </c>
      <c r="DI11">
        <f>((3/15)*100)</f>
        <v>20</v>
      </c>
      <c r="DJ11">
        <f>((11/15)*100)</f>
        <v>73.333333333333329</v>
      </c>
      <c r="DK11">
        <f>((1/15)*100)</f>
        <v>6.666666666666667</v>
      </c>
      <c r="DL11">
        <f>((9/13)*100)</f>
        <v>69.230769230769226</v>
      </c>
      <c r="DM11">
        <f>((3/13)*100)</f>
        <v>23.076923076923077</v>
      </c>
      <c r="DN11">
        <f>((0/13)*100)</f>
        <v>0</v>
      </c>
      <c r="DP11">
        <f>((1/13)*100)</f>
        <v>7.6923076923076925</v>
      </c>
      <c r="DQ11">
        <f>((1/13)*100)</f>
        <v>7.6923076923076925</v>
      </c>
      <c r="DR11">
        <f>((11/13)*100)</f>
        <v>84.615384615384613</v>
      </c>
      <c r="DS11">
        <f>((2/14)*100)</f>
        <v>14.285714285714285</v>
      </c>
      <c r="DT11">
        <f>((9/14)*100)</f>
        <v>64.285714285714292</v>
      </c>
      <c r="DU11">
        <f>((5/14)*100)</f>
        <v>35.714285714285715</v>
      </c>
      <c r="DV11">
        <f>((1/11)*100)</f>
        <v>9.0909090909090917</v>
      </c>
      <c r="DW11">
        <f>((9/11)*100)</f>
        <v>81.818181818181827</v>
      </c>
      <c r="DX11">
        <f>((0/11)*100)</f>
        <v>0</v>
      </c>
      <c r="DY11">
        <f>((11/14)*100)</f>
        <v>78.571428571428569</v>
      </c>
      <c r="DZ11">
        <f>((4/14)*100)</f>
        <v>28.571428571428569</v>
      </c>
      <c r="EA11">
        <f>((0/14)*100)</f>
        <v>0</v>
      </c>
    </row>
    <row r="12" spans="1:131" x14ac:dyDescent="0.25">
      <c r="A12">
        <v>246.87776500000001</v>
      </c>
      <c r="B12">
        <v>9.8780319999999993</v>
      </c>
      <c r="C12">
        <v>236.23770999999999</v>
      </c>
      <c r="D12">
        <v>6.8490180000000001</v>
      </c>
      <c r="E12">
        <v>225.362977</v>
      </c>
      <c r="F12">
        <v>9.5206789999999994</v>
      </c>
      <c r="G12">
        <v>235.43275199999999</v>
      </c>
      <c r="H12">
        <v>6.2287410000000003</v>
      </c>
      <c r="L12">
        <f>(12/200)</f>
        <v>0.06</v>
      </c>
      <c r="M12">
        <f>(14/200)</f>
        <v>7.0000000000000007E-2</v>
      </c>
      <c r="P12">
        <f>(15/200)</f>
        <v>7.4999999999999997E-2</v>
      </c>
      <c r="Q12">
        <f>(14/200)</f>
        <v>7.0000000000000007E-2</v>
      </c>
      <c r="R12">
        <f>(13/200)</f>
        <v>6.5000000000000002E-2</v>
      </c>
      <c r="S12">
        <f>(15/200)</f>
        <v>7.4999999999999997E-2</v>
      </c>
      <c r="V12">
        <f>0.06+0.07</f>
        <v>0.13</v>
      </c>
      <c r="W12">
        <f>0.07+0.065</f>
        <v>0.13500000000000001</v>
      </c>
      <c r="AA12">
        <f>SQRT((ABS($C$13-$C$12)^2+(ABS($D$13-$D$12)^2)))</f>
        <v>20.832541742472159</v>
      </c>
      <c r="AB12">
        <f>SQRT((ABS($E$13-$E$12)^2+(ABS($F$13-$F$12)^2)))</f>
        <v>19.729550158676016</v>
      </c>
      <c r="AK12">
        <f>1/0.13</f>
        <v>7.6923076923076916</v>
      </c>
      <c r="AL12">
        <f>1/0.135</f>
        <v>7.4074074074074066</v>
      </c>
      <c r="AP12">
        <f t="shared" si="1"/>
        <v>160.25032109593968</v>
      </c>
      <c r="AQ12">
        <f t="shared" si="2"/>
        <v>146.14481599019271</v>
      </c>
      <c r="AW12">
        <f>((0.06/0.13)*100)</f>
        <v>46.153846153846153</v>
      </c>
      <c r="AX12">
        <f>((0.07/0.135)*100)</f>
        <v>51.851851851851848</v>
      </c>
      <c r="BB12">
        <f>((0.07/0.13)*100)</f>
        <v>53.846153846153854</v>
      </c>
      <c r="BC12">
        <f>((0.065/0.135)*100)</f>
        <v>48.148148148148145</v>
      </c>
      <c r="BF12">
        <f>ABS($B$12-$D$12)</f>
        <v>3.0290139999999992</v>
      </c>
      <c r="BG12">
        <f>ABS($F$12-$H$12)</f>
        <v>3.2919379999999991</v>
      </c>
      <c r="BI12">
        <v>2.5041369999999996</v>
      </c>
      <c r="BJ12">
        <v>3.3149439999999997</v>
      </c>
      <c r="BM12">
        <f>SQRT((ABS($C$12-$G$12)^2+(ABS($D$12-$H$12)^2)))</f>
        <v>1.0162189422034005</v>
      </c>
      <c r="BO12">
        <f>SQRT((ABS($A$12-$G$12)^2+(ABS($B$12-$H$12)^2)))</f>
        <v>12.012728556529128</v>
      </c>
      <c r="BP12">
        <f>SQRT((ABS($C$12-$E$12)^2+(ABS($D$12-$F$12)^2)))</f>
        <v>11.198106550672298</v>
      </c>
      <c r="BY12">
        <v>12</v>
      </c>
      <c r="BZ12">
        <v>0</v>
      </c>
      <c r="CA12">
        <v>9</v>
      </c>
      <c r="CB12">
        <v>3</v>
      </c>
      <c r="CC12">
        <v>14</v>
      </c>
      <c r="CD12">
        <v>3</v>
      </c>
      <c r="CE12">
        <v>9</v>
      </c>
      <c r="CF12">
        <v>0</v>
      </c>
      <c r="CL12">
        <v>15</v>
      </c>
      <c r="CM12">
        <v>3</v>
      </c>
      <c r="CN12">
        <v>4</v>
      </c>
      <c r="CO12">
        <v>11</v>
      </c>
      <c r="CP12">
        <v>14</v>
      </c>
      <c r="CQ12">
        <v>2</v>
      </c>
      <c r="CR12">
        <v>10</v>
      </c>
      <c r="CS12">
        <v>4</v>
      </c>
      <c r="CT12">
        <v>13</v>
      </c>
      <c r="CU12">
        <v>4</v>
      </c>
      <c r="CV12">
        <v>10</v>
      </c>
      <c r="CW12">
        <v>0</v>
      </c>
      <c r="CX12">
        <v>15</v>
      </c>
      <c r="CY12">
        <v>11</v>
      </c>
      <c r="CZ12">
        <v>6</v>
      </c>
      <c r="DA12">
        <v>1</v>
      </c>
      <c r="DF12">
        <f>((0/12)*100)</f>
        <v>0</v>
      </c>
      <c r="DG12">
        <f>((9/12)*100)</f>
        <v>75</v>
      </c>
      <c r="DH12">
        <f>((3/12)*100)</f>
        <v>25</v>
      </c>
      <c r="DI12">
        <f>((3/14)*100)</f>
        <v>21.428571428571427</v>
      </c>
      <c r="DJ12">
        <f>((9/14)*100)</f>
        <v>64.285714285714292</v>
      </c>
      <c r="DK12">
        <f>((0/14)*100)</f>
        <v>0</v>
      </c>
      <c r="DP12">
        <f>((3/15)*100)</f>
        <v>20</v>
      </c>
      <c r="DQ12">
        <f>((4/15)*100)</f>
        <v>26.666666666666668</v>
      </c>
      <c r="DR12">
        <f>((11/15)*100)</f>
        <v>73.333333333333329</v>
      </c>
      <c r="DS12">
        <f>((2/14)*100)</f>
        <v>14.285714285714285</v>
      </c>
      <c r="DT12">
        <f>((10/14)*100)</f>
        <v>71.428571428571431</v>
      </c>
      <c r="DU12">
        <f>((4/14)*100)</f>
        <v>28.571428571428569</v>
      </c>
      <c r="DV12">
        <f>((4/13)*100)</f>
        <v>30.76923076923077</v>
      </c>
      <c r="DW12">
        <f>((10/13)*100)</f>
        <v>76.923076923076934</v>
      </c>
      <c r="DX12">
        <f>((0/13)*100)</f>
        <v>0</v>
      </c>
      <c r="DY12">
        <f>((11/15)*100)</f>
        <v>73.333333333333329</v>
      </c>
      <c r="DZ12">
        <f>((6/15)*100)</f>
        <v>40</v>
      </c>
      <c r="EA12">
        <f>((1/15)*100)</f>
        <v>6.666666666666667</v>
      </c>
    </row>
    <row r="13" spans="1:131" x14ac:dyDescent="0.25">
      <c r="C13">
        <v>257.07015899999999</v>
      </c>
      <c r="D13">
        <v>6.7868560000000002</v>
      </c>
      <c r="E13">
        <v>245.07899399999999</v>
      </c>
      <c r="F13">
        <v>10.251310999999999</v>
      </c>
      <c r="BP13">
        <f>SQRT((ABS($C$13-$E$13)^2+(ABS($D$13-$F$13)^2)))</f>
        <v>12.481605926492387</v>
      </c>
      <c r="BS13">
        <f>DEGREES(ACOS((9.34987640295687^2+19.5108503107421^2-10.6169967220907^2)/(2*9.34987640295687*19.5108503107421)))</f>
        <v>13.086419968604851</v>
      </c>
    </row>
    <row r="14" spans="1:131" x14ac:dyDescent="0.25">
      <c r="A14" t="s">
        <v>22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BR14">
        <f>DEGREES(ACOS((10.6169967220907^2+15.9860512665542^2-5.981525637085^2)/(2*10.6169967220907*15.9860512665542)))</f>
        <v>11.615743530955122</v>
      </c>
      <c r="BS14">
        <f>DEGREES(ACOS((5.981525637085^2+11.9919521417334^2-6.9305431255833^2)/(2*5.981525637085*11.9919521417334)))</f>
        <v>23.508623678375088</v>
      </c>
    </row>
    <row r="15" spans="1:131" x14ac:dyDescent="0.25">
      <c r="A15">
        <v>250.76373999999998</v>
      </c>
      <c r="B15">
        <v>3.985201</v>
      </c>
      <c r="C15">
        <v>241.96534299999999</v>
      </c>
      <c r="D15">
        <v>7.3646079999999996</v>
      </c>
      <c r="E15">
        <v>248.94729100000001</v>
      </c>
      <c r="F15">
        <v>4.3480160000000003</v>
      </c>
      <c r="G15">
        <v>258.20035799999999</v>
      </c>
      <c r="H15">
        <v>5.6900069999999996</v>
      </c>
      <c r="K15">
        <f>(12/200)</f>
        <v>0.06</v>
      </c>
      <c r="L15">
        <f>(12/200)</f>
        <v>0.06</v>
      </c>
      <c r="M15">
        <f>(10/200)</f>
        <v>0.05</v>
      </c>
      <c r="N15" s="1">
        <f>(13/200)</f>
        <v>6.5000000000000002E-2</v>
      </c>
      <c r="P15">
        <f>(21/200)</f>
        <v>0.105</v>
      </c>
      <c r="Q15">
        <f>(17/200)</f>
        <v>8.5000000000000006E-2</v>
      </c>
      <c r="R15">
        <f>(18/200)</f>
        <v>0.09</v>
      </c>
      <c r="S15">
        <f>(19/200)</f>
        <v>9.5000000000000001E-2</v>
      </c>
      <c r="U15">
        <f>0.06+0.105</f>
        <v>0.16499999999999998</v>
      </c>
      <c r="V15">
        <f>0.06+0.085</f>
        <v>0.14500000000000002</v>
      </c>
      <c r="W15">
        <f>0.05+0.09</f>
        <v>0.14000000000000001</v>
      </c>
      <c r="X15" s="1">
        <f>0.065+0.095</f>
        <v>0.16</v>
      </c>
      <c r="Z15">
        <f>SQRT((ABS($A$16-$A$15)^2+(ABS($B$16-$B$15)^2)))</f>
        <v>18.184268392740769</v>
      </c>
      <c r="AA15">
        <f>SQRT((ABS($C$16-$C$15)^2+(ABS($D$16-$D$15)^2)))</f>
        <v>16.438943994745692</v>
      </c>
      <c r="AB15">
        <f>SQRT((ABS($E$16-$E$15)^2+(ABS($F$16-$F$15)^2)))</f>
        <v>15.986051266554176</v>
      </c>
      <c r="AC15" s="1">
        <f>SQRT((ABS($G$16-$G$15)^2+(ABS($H$16-$H$15)^2)))</f>
        <v>19.510850310742089</v>
      </c>
      <c r="AJ15">
        <f>1/0.165</f>
        <v>6.0606060606060606</v>
      </c>
      <c r="AK15">
        <f>1/0.145</f>
        <v>6.8965517241379315</v>
      </c>
      <c r="AL15">
        <f>1/0.14</f>
        <v>7.1428571428571423</v>
      </c>
      <c r="AM15" s="1">
        <f>1/0.16</f>
        <v>6.25</v>
      </c>
      <c r="AO15">
        <f t="shared" ref="AO15:AO27" si="4">$Z15/$U15</f>
        <v>110.20768722873194</v>
      </c>
      <c r="AP15">
        <f t="shared" ref="AP15:AP27" si="5">$AA15/$V15</f>
        <v>113.37202754997028</v>
      </c>
      <c r="AQ15">
        <f t="shared" ref="AQ15:AQ26" si="6">$AB15/$W15</f>
        <v>114.18608047538696</v>
      </c>
      <c r="AR15" s="1">
        <f t="shared" ref="AR15:AR27" si="7">$AC15/$X15</f>
        <v>121.94281444213806</v>
      </c>
      <c r="AV15">
        <f>((0.06/0.165)*100)</f>
        <v>36.36363636363636</v>
      </c>
      <c r="AW15">
        <f>((0.06/0.145)*100)</f>
        <v>41.379310344827587</v>
      </c>
      <c r="AX15">
        <f>((0.05/0.14)*100)</f>
        <v>35.714285714285715</v>
      </c>
      <c r="AY15" s="1">
        <f>((0.065/0.16)*100)</f>
        <v>40.625</v>
      </c>
      <c r="BA15">
        <f>((0.105/0.165)*100)</f>
        <v>63.636363636363633</v>
      </c>
      <c r="BB15">
        <f>((0.085/0.145)*100)</f>
        <v>58.62068965517242</v>
      </c>
      <c r="BC15">
        <f>((0.09/0.14)*100)</f>
        <v>64.285714285714278</v>
      </c>
      <c r="BD15" s="1">
        <f>((0.095/0.16)*100)</f>
        <v>59.375</v>
      </c>
      <c r="BF15">
        <f>ABS($B$15-$D$15)</f>
        <v>3.3794069999999996</v>
      </c>
      <c r="BG15">
        <f>ABS($F$15-$H$15)</f>
        <v>1.3419909999999993</v>
      </c>
      <c r="BL15">
        <f>SQRT((ABS($A$15-$E$15)^2+(ABS($B$15-$F$15)^2)))</f>
        <v>1.8523287218595728</v>
      </c>
      <c r="BO15">
        <f>SQRT((ABS($A$15-$G$15)^2+(ABS($B$15-$H$15)^2)))</f>
        <v>7.6295249377376146</v>
      </c>
      <c r="BP15">
        <f>SQRT((ABS($C$15-$E$15)^2+(ABS($D$15-$F$15)^2)))</f>
        <v>7.6057494810944331</v>
      </c>
      <c r="BR15">
        <f>DEGREES(ACOS((6.9305431255833^2+13.7253621621537^2-8.27818901058848^2)/(2*6.9305431255833*13.7253621621537)))</f>
        <v>28.057558817277403</v>
      </c>
      <c r="BS15">
        <f>DEGREES(ACOS((8.27818901058848^2+14.8851257167849^2-7.97220377005919^2)/(2*8.27818901058848*14.8851257167849)))</f>
        <v>23.185730766827351</v>
      </c>
      <c r="BU15">
        <v>12</v>
      </c>
      <c r="BV15">
        <v>0</v>
      </c>
      <c r="BW15">
        <v>10</v>
      </c>
      <c r="BX15">
        <v>0</v>
      </c>
      <c r="BY15">
        <v>12</v>
      </c>
      <c r="BZ15">
        <v>0</v>
      </c>
      <c r="CA15">
        <v>0</v>
      </c>
      <c r="CB15">
        <v>12</v>
      </c>
      <c r="CC15">
        <v>10</v>
      </c>
      <c r="CD15">
        <v>8</v>
      </c>
      <c r="CE15">
        <v>0</v>
      </c>
      <c r="CF15">
        <v>2</v>
      </c>
      <c r="CG15">
        <v>13</v>
      </c>
      <c r="CH15">
        <v>0</v>
      </c>
      <c r="CI15">
        <v>12</v>
      </c>
      <c r="CJ15">
        <v>0</v>
      </c>
      <c r="CL15">
        <v>21</v>
      </c>
      <c r="CM15">
        <v>3</v>
      </c>
      <c r="CN15">
        <v>0</v>
      </c>
      <c r="CO15">
        <v>6</v>
      </c>
      <c r="CP15">
        <v>17</v>
      </c>
      <c r="CQ15">
        <v>5</v>
      </c>
      <c r="CR15">
        <v>4</v>
      </c>
      <c r="CS15">
        <v>16</v>
      </c>
      <c r="CT15">
        <v>18</v>
      </c>
      <c r="CU15">
        <v>16</v>
      </c>
      <c r="CV15">
        <v>6</v>
      </c>
      <c r="CW15">
        <v>5</v>
      </c>
      <c r="CX15">
        <v>19</v>
      </c>
      <c r="CY15">
        <v>7</v>
      </c>
      <c r="CZ15">
        <v>16</v>
      </c>
      <c r="DA15">
        <v>3</v>
      </c>
      <c r="DC15">
        <f>((0/12)*100)</f>
        <v>0</v>
      </c>
      <c r="DD15">
        <f>((10/12)*100)</f>
        <v>83.333333333333343</v>
      </c>
      <c r="DE15">
        <f>((0/12)*100)</f>
        <v>0</v>
      </c>
      <c r="DF15">
        <f>((0/12)*100)</f>
        <v>0</v>
      </c>
      <c r="DG15">
        <f>((0/12)*100)</f>
        <v>0</v>
      </c>
      <c r="DH15">
        <f>((12/12)*100)</f>
        <v>100</v>
      </c>
      <c r="DI15">
        <f>((8/10)*100)</f>
        <v>80</v>
      </c>
      <c r="DJ15">
        <f>((0/10)*100)</f>
        <v>0</v>
      </c>
      <c r="DK15">
        <f>((2/10)*100)</f>
        <v>20</v>
      </c>
      <c r="DL15">
        <f>((0/13)*100)</f>
        <v>0</v>
      </c>
      <c r="DM15">
        <f>((12/13)*100)</f>
        <v>92.307692307692307</v>
      </c>
      <c r="DN15">
        <f>((0/13)*100)</f>
        <v>0</v>
      </c>
      <c r="DP15">
        <f>((3/21)*100)</f>
        <v>14.285714285714285</v>
      </c>
      <c r="DQ15">
        <f>((0/21)*100)</f>
        <v>0</v>
      </c>
      <c r="DR15">
        <f>((6/21)*100)</f>
        <v>28.571428571428569</v>
      </c>
      <c r="DS15">
        <f>((5/17)*100)</f>
        <v>29.411764705882355</v>
      </c>
      <c r="DT15">
        <f>((4/17)*100)</f>
        <v>23.52941176470588</v>
      </c>
      <c r="DU15">
        <f>((16/17)*100)</f>
        <v>94.117647058823522</v>
      </c>
      <c r="DV15">
        <f>((16/18)*100)</f>
        <v>88.888888888888886</v>
      </c>
      <c r="DW15">
        <f>((6/18)*100)</f>
        <v>33.333333333333329</v>
      </c>
      <c r="DX15">
        <f>((5/18)*100)</f>
        <v>27.777777777777779</v>
      </c>
      <c r="DY15">
        <f>((7/19)*100)</f>
        <v>36.84210526315789</v>
      </c>
      <c r="DZ15">
        <f>((16/19)*100)</f>
        <v>84.210526315789465</v>
      </c>
      <c r="EA15">
        <f>((3/19)*100)</f>
        <v>15.789473684210526</v>
      </c>
    </row>
    <row r="16" spans="1:131" x14ac:dyDescent="0.25">
      <c r="A16">
        <v>232.61970400000001</v>
      </c>
      <c r="B16">
        <v>5.1941569999999997</v>
      </c>
      <c r="C16">
        <v>225.52941200000001</v>
      </c>
      <c r="D16">
        <v>7.0498830000000003</v>
      </c>
      <c r="E16">
        <v>233.015458</v>
      </c>
      <c r="F16">
        <v>5.663513</v>
      </c>
      <c r="G16" s="1">
        <v>238.758914</v>
      </c>
      <c r="H16" s="1">
        <v>7.3342499999999999</v>
      </c>
      <c r="K16">
        <f>(13/200)</f>
        <v>6.5000000000000002E-2</v>
      </c>
      <c r="L16">
        <f>(15/200)</f>
        <v>7.4999999999999997E-2</v>
      </c>
      <c r="M16">
        <f>(10/200)</f>
        <v>0.05</v>
      </c>
      <c r="N16" s="1">
        <f>(12/200)</f>
        <v>0.06</v>
      </c>
      <c r="P16">
        <f>(18/200)</f>
        <v>0.09</v>
      </c>
      <c r="Q16">
        <f>(20/200)</f>
        <v>0.1</v>
      </c>
      <c r="R16">
        <f>(20/200)</f>
        <v>0.1</v>
      </c>
      <c r="S16" s="1">
        <f>(10/200)</f>
        <v>0.05</v>
      </c>
      <c r="U16">
        <f>0.065+0.09</f>
        <v>0.155</v>
      </c>
      <c r="V16">
        <f>0.075+0.1</f>
        <v>0.17499999999999999</v>
      </c>
      <c r="W16">
        <f>0.05+0.1</f>
        <v>0.15000000000000002</v>
      </c>
      <c r="X16" s="1">
        <f>0.06+0.05</f>
        <v>0.11</v>
      </c>
      <c r="Z16">
        <f>SQRT((ABS($A$17-$A$16)^2+(ABS($B$17-$B$16)^2)))</f>
        <v>14.536880167584963</v>
      </c>
      <c r="AA16">
        <f>SQRT((ABS($C$17-$C$16)^2+(ABS($D$17-$D$16)^2)))</f>
        <v>13.969316842970169</v>
      </c>
      <c r="AB16">
        <f>SQRT((ABS($E$17-$E$16)^2+(ABS($F$17-$F$16)^2)))</f>
        <v>13.725362162153745</v>
      </c>
      <c r="AC16" s="1">
        <f>SQRT((ABS($G$17-$G$16)^2+(ABS($H$17-$H$16)^2)))</f>
        <v>11.991952141733432</v>
      </c>
      <c r="AJ16">
        <f>1/0.155</f>
        <v>6.4516129032258069</v>
      </c>
      <c r="AK16">
        <f>1/0.175</f>
        <v>5.7142857142857144</v>
      </c>
      <c r="AL16">
        <f>1/0.15</f>
        <v>6.666666666666667</v>
      </c>
      <c r="AM16" s="1">
        <f>1/0.11</f>
        <v>9.0909090909090917</v>
      </c>
      <c r="AO16">
        <f t="shared" si="4"/>
        <v>93.786323661838466</v>
      </c>
      <c r="AP16">
        <f t="shared" si="5"/>
        <v>79.824667674115261</v>
      </c>
      <c r="AQ16">
        <f t="shared" si="6"/>
        <v>91.502414414358284</v>
      </c>
      <c r="AR16" s="1">
        <f t="shared" si="7"/>
        <v>109.0177467430312</v>
      </c>
      <c r="AV16">
        <f>((0.065/0.155)*100)</f>
        <v>41.935483870967744</v>
      </c>
      <c r="AW16">
        <f>((0.075/0.175)*100)</f>
        <v>42.857142857142861</v>
      </c>
      <c r="AX16">
        <f>((0.05/0.15)*100)</f>
        <v>33.333333333333336</v>
      </c>
      <c r="AY16" s="1">
        <f>((0.06/0.11)*100)</f>
        <v>54.54545454545454</v>
      </c>
      <c r="BA16">
        <f>((0.09/0.155)*100)</f>
        <v>58.064516129032249</v>
      </c>
      <c r="BB16">
        <f>((0.1/0.175)*100)</f>
        <v>57.142857142857153</v>
      </c>
      <c r="BC16">
        <f>((0.1/0.15)*100)</f>
        <v>66.666666666666671</v>
      </c>
      <c r="BD16" s="1">
        <f>((0.05/0.11)*100)</f>
        <v>45.45454545454546</v>
      </c>
      <c r="BF16">
        <f>ABS($B$16-$D$16)</f>
        <v>1.8557260000000007</v>
      </c>
      <c r="BG16" s="1">
        <f>ABS($F$16-$H$16)</f>
        <v>1.6707369999999999</v>
      </c>
      <c r="BL16">
        <f>SQRT((ABS($A$16-$E$16)^2+(ABS($B$16-$F$16)^2)))</f>
        <v>0.61393508064940083</v>
      </c>
      <c r="BM16" s="1">
        <f>SQRT((ABS($C$16-$G$17)^2+(ABS($D$16-$H$17)^2)))</f>
        <v>2.245442104778919</v>
      </c>
      <c r="BO16" s="1">
        <f>SQRT((ABS($A$16-$G$16)^2+(ABS($B$16-$H$16)^2)))</f>
        <v>6.5015303946646972</v>
      </c>
      <c r="BP16">
        <f>SQRT((ABS($C$16-$E$16)^2+(ABS($D$16-$F$16)^2)))</f>
        <v>7.6133374081946359</v>
      </c>
      <c r="BR16">
        <f>DEGREES(ACOS((7.97220377005919^2+16.3040395781449^2-10.0328706784916^2)/(2*7.97220377005919*16.3040395781449)))</f>
        <v>28.378054708246317</v>
      </c>
      <c r="BS16">
        <f>DEGREES(ACOS((10.0328706784916^2+18.9269860075939^2-10.3641133934545^2)/(2*10.0328706784916*18.9269860075939)))</f>
        <v>22.262361262394425</v>
      </c>
      <c r="BU16">
        <v>13</v>
      </c>
      <c r="BV16">
        <v>0</v>
      </c>
      <c r="BW16">
        <v>8</v>
      </c>
      <c r="BX16">
        <v>7</v>
      </c>
      <c r="BY16">
        <v>15</v>
      </c>
      <c r="BZ16">
        <v>0</v>
      </c>
      <c r="CA16">
        <v>3</v>
      </c>
      <c r="CB16">
        <v>2</v>
      </c>
      <c r="CC16">
        <v>10</v>
      </c>
      <c r="CD16">
        <v>5</v>
      </c>
      <c r="CE16">
        <v>3</v>
      </c>
      <c r="CF16">
        <v>0</v>
      </c>
      <c r="CG16">
        <v>12</v>
      </c>
      <c r="CH16">
        <v>7</v>
      </c>
      <c r="CI16">
        <v>2</v>
      </c>
      <c r="CJ16">
        <v>2</v>
      </c>
      <c r="CL16">
        <v>18</v>
      </c>
      <c r="CM16">
        <v>6</v>
      </c>
      <c r="CN16">
        <v>16</v>
      </c>
      <c r="CO16">
        <v>5</v>
      </c>
      <c r="CP16">
        <v>20</v>
      </c>
      <c r="CQ16">
        <v>7</v>
      </c>
      <c r="CR16">
        <v>10</v>
      </c>
      <c r="CS16">
        <v>10</v>
      </c>
      <c r="CT16">
        <v>20</v>
      </c>
      <c r="CU16">
        <v>15</v>
      </c>
      <c r="CV16">
        <v>8</v>
      </c>
      <c r="CW16">
        <v>10</v>
      </c>
      <c r="CX16">
        <v>10</v>
      </c>
      <c r="CY16">
        <v>4</v>
      </c>
      <c r="CZ16">
        <v>10</v>
      </c>
      <c r="DA16">
        <v>2</v>
      </c>
      <c r="DC16">
        <f>((0/13)*100)</f>
        <v>0</v>
      </c>
      <c r="DD16">
        <f>((8/13)*100)</f>
        <v>61.53846153846154</v>
      </c>
      <c r="DE16">
        <f>((7/13)*100)</f>
        <v>53.846153846153847</v>
      </c>
      <c r="DF16">
        <f>((0/15)*100)</f>
        <v>0</v>
      </c>
      <c r="DG16">
        <f>((3/15)*100)</f>
        <v>20</v>
      </c>
      <c r="DH16">
        <f>((2/15)*100)</f>
        <v>13.333333333333334</v>
      </c>
      <c r="DI16">
        <f>((5/10)*100)</f>
        <v>50</v>
      </c>
      <c r="DJ16">
        <f>((3/10)*100)</f>
        <v>30</v>
      </c>
      <c r="DK16">
        <f>((0/10)*100)</f>
        <v>0</v>
      </c>
      <c r="DL16">
        <f>((7/12)*100)</f>
        <v>58.333333333333336</v>
      </c>
      <c r="DM16">
        <f>((2/12)*100)</f>
        <v>16.666666666666664</v>
      </c>
      <c r="DN16">
        <f>((2/12)*100)</f>
        <v>16.666666666666664</v>
      </c>
      <c r="DP16">
        <f>((6/18)*100)</f>
        <v>33.333333333333329</v>
      </c>
      <c r="DQ16">
        <f>((16/18)*100)</f>
        <v>88.888888888888886</v>
      </c>
      <c r="DR16">
        <f>((5/18)*100)</f>
        <v>27.777777777777779</v>
      </c>
      <c r="DS16">
        <f>((7/20)*100)</f>
        <v>35</v>
      </c>
      <c r="DT16">
        <f>((10/20)*100)</f>
        <v>50</v>
      </c>
      <c r="DU16">
        <f>((10/20)*100)</f>
        <v>50</v>
      </c>
      <c r="DV16">
        <f>((15/20)*100)</f>
        <v>75</v>
      </c>
      <c r="DW16">
        <f>((8/20)*100)</f>
        <v>40</v>
      </c>
      <c r="DX16">
        <f>((10/20)*100)</f>
        <v>50</v>
      </c>
      <c r="DY16">
        <f>((4/10)*100)</f>
        <v>40</v>
      </c>
      <c r="DZ16">
        <f>((10/10)*100)</f>
        <v>100</v>
      </c>
      <c r="EA16">
        <f>((2/10)*100)</f>
        <v>20</v>
      </c>
    </row>
    <row r="17" spans="1:131" x14ac:dyDescent="0.25">
      <c r="A17">
        <v>218.08898300000001</v>
      </c>
      <c r="B17">
        <v>5.6172789999999999</v>
      </c>
      <c r="C17">
        <v>211.57175100000001</v>
      </c>
      <c r="D17">
        <v>7.6204200000000002</v>
      </c>
      <c r="E17">
        <v>219.29092900000001</v>
      </c>
      <c r="F17">
        <v>5.5122840000000002</v>
      </c>
      <c r="G17">
        <v>226.863877</v>
      </c>
      <c r="H17">
        <v>8.8557659999999991</v>
      </c>
      <c r="K17">
        <f>(16/200)</f>
        <v>0.08</v>
      </c>
      <c r="L17">
        <f>(16/200)</f>
        <v>0.08</v>
      </c>
      <c r="M17">
        <f>(14/200)</f>
        <v>7.0000000000000007E-2</v>
      </c>
      <c r="N17">
        <f>(12/200)</f>
        <v>0.06</v>
      </c>
      <c r="P17">
        <f>(20/200)</f>
        <v>0.1</v>
      </c>
      <c r="Q17">
        <f>(18/200)</f>
        <v>0.09</v>
      </c>
      <c r="R17">
        <f>(18/200)</f>
        <v>0.09</v>
      </c>
      <c r="S17">
        <f>(23/200)</f>
        <v>0.115</v>
      </c>
      <c r="U17">
        <f>0.08+0.1</f>
        <v>0.18</v>
      </c>
      <c r="V17">
        <f>0.08+0.09</f>
        <v>0.16999999999999998</v>
      </c>
      <c r="W17">
        <f>0.07+0.09</f>
        <v>0.16</v>
      </c>
      <c r="X17">
        <f>0.06+0.115</f>
        <v>0.17499999999999999</v>
      </c>
      <c r="Z17">
        <f>SQRT((ABS($A$18-$A$17)^2+(ABS($B$18-$B$17)^2)))</f>
        <v>17.067165052521901</v>
      </c>
      <c r="AA17">
        <f>SQRT((ABS($C$18-$C$17)^2+(ABS($D$18-$D$17)^2)))</f>
        <v>19.983949987683818</v>
      </c>
      <c r="AB17">
        <f>SQRT((ABS($E$18-$E$17)^2+(ABS($F$18-$F$17)^2)))</f>
        <v>16.304039578144859</v>
      </c>
      <c r="AC17">
        <f>SQRT((ABS($G$18-$G$17)^2+(ABS($H$18-$H$17)^2)))</f>
        <v>14.885125716784858</v>
      </c>
      <c r="AJ17">
        <f>1/0.18</f>
        <v>5.5555555555555554</v>
      </c>
      <c r="AK17">
        <f>1/0.17</f>
        <v>5.8823529411764701</v>
      </c>
      <c r="AL17">
        <f>1/0.16</f>
        <v>6.25</v>
      </c>
      <c r="AM17">
        <f>1/0.175</f>
        <v>5.7142857142857144</v>
      </c>
      <c r="AO17">
        <f t="shared" si="4"/>
        <v>94.817583625121671</v>
      </c>
      <c r="AP17">
        <f t="shared" si="5"/>
        <v>117.55264698637541</v>
      </c>
      <c r="AQ17">
        <f t="shared" si="6"/>
        <v>101.90024736340537</v>
      </c>
      <c r="AR17">
        <f t="shared" si="7"/>
        <v>85.057861238770627</v>
      </c>
      <c r="AV17">
        <f>((0.08/0.18)*100)</f>
        <v>44.44444444444445</v>
      </c>
      <c r="AW17">
        <f>((0.08/0.17)*100)</f>
        <v>47.058823529411761</v>
      </c>
      <c r="AX17">
        <f>((0.07/0.16)*100)</f>
        <v>43.750000000000007</v>
      </c>
      <c r="AY17">
        <f>((0.06/0.175)*100)</f>
        <v>34.285714285714285</v>
      </c>
      <c r="BA17">
        <f>((0.1/0.18)*100)</f>
        <v>55.555555555555557</v>
      </c>
      <c r="BB17">
        <f>((0.09/0.17)*100)</f>
        <v>52.941176470588225</v>
      </c>
      <c r="BC17">
        <f>((0.09/0.16)*100)</f>
        <v>56.25</v>
      </c>
      <c r="BD17">
        <f>((0.115/0.175)*100)</f>
        <v>65.714285714285722</v>
      </c>
      <c r="BF17">
        <f>ABS($B$17-$D$17)</f>
        <v>2.0031410000000003</v>
      </c>
      <c r="BG17">
        <f>ABS($F$17-$H$17)</f>
        <v>3.343481999999999</v>
      </c>
      <c r="BL17">
        <f>SQRT((ABS($A$17-$E$17)^2+(ABS($B$17-$F$17)^2)))</f>
        <v>1.2065231605489311</v>
      </c>
      <c r="BM17">
        <f>SQRT((ABS($C$17-$G$18)^2+(ABS($D$17-$H$18)^2)))</f>
        <v>1.1452576832704497</v>
      </c>
      <c r="BO17">
        <f>SQRT((ABS($A$17-$G$17)^2+(ABS($B$17-$H$17)^2)))</f>
        <v>9.3534251886891582</v>
      </c>
      <c r="BP17">
        <f>SQRT((ABS($C$17-$E$17)^2+(ABS($D$17-$F$17)^2)))</f>
        <v>8.001871430495493</v>
      </c>
      <c r="BR17">
        <f>DEGREES(ACOS((10.3641133934545^2+18.4301622953255^2-9.43507884025672^2)/(2*10.3641133934545*18.4301622953255)))</f>
        <v>20.399890700876917</v>
      </c>
      <c r="BS17">
        <f>DEGREES(ACOS((9.43507884025672^2+18.2228284016467^2-10.611651511661^2)/(2*9.43507884025672*18.2228284016467)))</f>
        <v>26.220026070035203</v>
      </c>
      <c r="BU17">
        <v>16</v>
      </c>
      <c r="BV17">
        <v>0</v>
      </c>
      <c r="BW17">
        <v>5</v>
      </c>
      <c r="BX17">
        <v>8</v>
      </c>
      <c r="BY17">
        <v>16</v>
      </c>
      <c r="BZ17">
        <v>0</v>
      </c>
      <c r="CA17">
        <v>9</v>
      </c>
      <c r="CB17">
        <v>4</v>
      </c>
      <c r="CC17">
        <v>14</v>
      </c>
      <c r="CD17">
        <v>4</v>
      </c>
      <c r="CE17">
        <v>9</v>
      </c>
      <c r="CF17">
        <v>0</v>
      </c>
      <c r="CG17">
        <v>12</v>
      </c>
      <c r="CH17">
        <v>8</v>
      </c>
      <c r="CI17">
        <v>4</v>
      </c>
      <c r="CJ17">
        <v>0</v>
      </c>
      <c r="CL17">
        <v>20</v>
      </c>
      <c r="CM17">
        <v>5</v>
      </c>
      <c r="CN17">
        <v>15</v>
      </c>
      <c r="CO17">
        <v>15</v>
      </c>
      <c r="CP17">
        <v>18</v>
      </c>
      <c r="CQ17">
        <v>2</v>
      </c>
      <c r="CR17">
        <v>11</v>
      </c>
      <c r="CS17">
        <v>10</v>
      </c>
      <c r="CT17">
        <v>18</v>
      </c>
      <c r="CU17">
        <v>7</v>
      </c>
      <c r="CV17">
        <v>11</v>
      </c>
      <c r="CW17">
        <v>6</v>
      </c>
      <c r="CX17">
        <v>23</v>
      </c>
      <c r="CY17">
        <v>15</v>
      </c>
      <c r="CZ17">
        <v>10</v>
      </c>
      <c r="DA17">
        <v>13</v>
      </c>
      <c r="DC17">
        <f>((0/16)*100)</f>
        <v>0</v>
      </c>
      <c r="DD17">
        <f>((5/16)*100)</f>
        <v>31.25</v>
      </c>
      <c r="DE17">
        <f>((8/16)*100)</f>
        <v>50</v>
      </c>
      <c r="DF17">
        <f>((0/16)*100)</f>
        <v>0</v>
      </c>
      <c r="DG17">
        <f>((9/16)*100)</f>
        <v>56.25</v>
      </c>
      <c r="DH17">
        <f>((4/16)*100)</f>
        <v>25</v>
      </c>
      <c r="DI17">
        <f>((4/14)*100)</f>
        <v>28.571428571428569</v>
      </c>
      <c r="DJ17">
        <f>((9/14)*100)</f>
        <v>64.285714285714292</v>
      </c>
      <c r="DK17">
        <f>((0/14)*100)</f>
        <v>0</v>
      </c>
      <c r="DL17">
        <f>((8/12)*100)</f>
        <v>66.666666666666657</v>
      </c>
      <c r="DM17">
        <f>((4/12)*100)</f>
        <v>33.333333333333329</v>
      </c>
      <c r="DN17">
        <f>((0/12)*100)</f>
        <v>0</v>
      </c>
      <c r="DP17">
        <f>((5/20)*100)</f>
        <v>25</v>
      </c>
      <c r="DQ17">
        <f>((15/20)*100)</f>
        <v>75</v>
      </c>
      <c r="DR17">
        <f>((15/20)*100)</f>
        <v>75</v>
      </c>
      <c r="DS17">
        <f>((2/18)*100)</f>
        <v>11.111111111111111</v>
      </c>
      <c r="DT17">
        <f>((11/18)*100)</f>
        <v>61.111111111111114</v>
      </c>
      <c r="DU17">
        <f>((10/18)*100)</f>
        <v>55.555555555555557</v>
      </c>
      <c r="DV17">
        <f>((7/18)*100)</f>
        <v>38.888888888888893</v>
      </c>
      <c r="DW17">
        <f>((11/18)*100)</f>
        <v>61.111111111111114</v>
      </c>
      <c r="DX17">
        <f>((6/18)*100)</f>
        <v>33.333333333333329</v>
      </c>
      <c r="DY17">
        <f>((15/23)*100)</f>
        <v>65.217391304347828</v>
      </c>
      <c r="DZ17">
        <f>((10/23)*100)</f>
        <v>43.478260869565219</v>
      </c>
      <c r="EA17">
        <f>((13/23)*100)</f>
        <v>56.521739130434781</v>
      </c>
    </row>
    <row r="18" spans="1:131" x14ac:dyDescent="0.25">
      <c r="A18">
        <v>201.02973500000002</v>
      </c>
      <c r="B18">
        <v>5.0974899999999996</v>
      </c>
      <c r="C18">
        <v>191.60190900000001</v>
      </c>
      <c r="D18">
        <v>6.8696419999999998</v>
      </c>
      <c r="E18">
        <v>203.04606200000001</v>
      </c>
      <c r="F18">
        <v>4.124479</v>
      </c>
      <c r="G18">
        <v>211.979668</v>
      </c>
      <c r="H18">
        <v>8.690569</v>
      </c>
      <c r="K18">
        <f>(15/200)</f>
        <v>7.4999999999999997E-2</v>
      </c>
      <c r="L18">
        <f>(14/200)</f>
        <v>7.0000000000000007E-2</v>
      </c>
      <c r="M18">
        <f>(14/200)</f>
        <v>7.0000000000000007E-2</v>
      </c>
      <c r="N18">
        <f>(12/200)</f>
        <v>0.06</v>
      </c>
      <c r="P18">
        <f>(17/200)</f>
        <v>8.5000000000000006E-2</v>
      </c>
      <c r="Q18">
        <f>(17/200)</f>
        <v>8.5000000000000006E-2</v>
      </c>
      <c r="R18">
        <f>(17/200)</f>
        <v>8.5000000000000006E-2</v>
      </c>
      <c r="S18">
        <f>(21/200)</f>
        <v>0.105</v>
      </c>
      <c r="U18">
        <f>0.075+0.085</f>
        <v>0.16</v>
      </c>
      <c r="V18">
        <f>0.07+0.085</f>
        <v>0.15500000000000003</v>
      </c>
      <c r="W18">
        <f>0.07+0.085</f>
        <v>0.15500000000000003</v>
      </c>
      <c r="X18">
        <f>0.06+0.105</f>
        <v>0.16499999999999998</v>
      </c>
      <c r="Z18">
        <f>SQRT((ABS($A$19-$A$18)^2+(ABS($B$19-$B$18)^2)))</f>
        <v>18.450017885693924</v>
      </c>
      <c r="AA18">
        <f>SQRT((ABS($C$19-$C$18)^2+(ABS($D$19-$D$18)^2)))</f>
        <v>18.493059725636872</v>
      </c>
      <c r="AB18">
        <f>SQRT((ABS($E$19-$E$18)^2+(ABS($F$19-$F$18)^2)))</f>
        <v>18.430162295325459</v>
      </c>
      <c r="AC18">
        <f>SQRT((ABS($G$19-$G$18)^2+(ABS($H$19-$H$18)^2)))</f>
        <v>18.926986007593914</v>
      </c>
      <c r="AJ18">
        <f>1/0.16</f>
        <v>6.25</v>
      </c>
      <c r="AK18">
        <f>1/0.155</f>
        <v>6.4516129032258069</v>
      </c>
      <c r="AL18">
        <f>1/0.155</f>
        <v>6.4516129032258069</v>
      </c>
      <c r="AM18">
        <f>1/0.165</f>
        <v>6.0606060606060606</v>
      </c>
      <c r="AO18">
        <f t="shared" si="4"/>
        <v>115.31261178558702</v>
      </c>
      <c r="AP18">
        <f t="shared" si="5"/>
        <v>119.31006274604431</v>
      </c>
      <c r="AQ18">
        <f t="shared" si="6"/>
        <v>118.90427287306746</v>
      </c>
      <c r="AR18">
        <f t="shared" si="7"/>
        <v>114.7090061066298</v>
      </c>
      <c r="AV18">
        <f>((0.075/0.16)*100)</f>
        <v>46.875</v>
      </c>
      <c r="AW18">
        <f>((0.07/0.155)*100)</f>
        <v>45.161290322580648</v>
      </c>
      <c r="AX18">
        <f>((0.07/0.155)*100)</f>
        <v>45.161290322580648</v>
      </c>
      <c r="AY18">
        <f>((0.06/0.165)*100)</f>
        <v>36.36363636363636</v>
      </c>
      <c r="BA18">
        <f>((0.085/0.16)*100)</f>
        <v>53.125</v>
      </c>
      <c r="BB18">
        <f>((0.085/0.155)*100)</f>
        <v>54.838709677419359</v>
      </c>
      <c r="BC18">
        <f>((0.085/0.155)*100)</f>
        <v>54.838709677419359</v>
      </c>
      <c r="BD18">
        <f>((0.105/0.165)*100)</f>
        <v>63.636363636363633</v>
      </c>
      <c r="BF18">
        <f>ABS($B$18-$D$18)</f>
        <v>1.7721520000000002</v>
      </c>
      <c r="BG18">
        <f>ABS($F$18-$H$18)</f>
        <v>4.56609</v>
      </c>
      <c r="BL18">
        <f>SQRT((ABS($A$18-$E$18)^2+(ABS($B$18-$F$18)^2)))</f>
        <v>2.2388222298900731</v>
      </c>
      <c r="BM18">
        <f>SQRT((ABS($C$18-$G$19)^2+(ABS($D$18-$H$19)^2)))</f>
        <v>1.5353487530571055</v>
      </c>
      <c r="BO18">
        <f>SQRT((ABS($A$18-$G$18)^2+(ABS($B$18-$H$18)^2)))</f>
        <v>11.524376313047476</v>
      </c>
      <c r="BP18">
        <f>SQRT((ABS($C$18-$E$18)^2+(ABS($D$18-$F$18)^2)))</f>
        <v>11.768795936032623</v>
      </c>
      <c r="BR18">
        <f>DEGREES(ACOS((10.611651511661^2+17.7908859919729^2-8.40710813955535^2)/(2*10.611651511661*17.7908859919729)))</f>
        <v>18.320316740774054</v>
      </c>
      <c r="BS18">
        <f>DEGREES(ACOS((8.40710813955535^2+15.5686265323535^2-8.61281933316408^2)/(2*8.40710813955535*15.5686265323535)))</f>
        <v>24.140460884019777</v>
      </c>
      <c r="BU18">
        <v>15</v>
      </c>
      <c r="BV18">
        <v>0</v>
      </c>
      <c r="BW18">
        <v>4</v>
      </c>
      <c r="BX18">
        <v>7</v>
      </c>
      <c r="BY18">
        <v>14</v>
      </c>
      <c r="BZ18">
        <v>0</v>
      </c>
      <c r="CA18">
        <v>9</v>
      </c>
      <c r="CB18">
        <v>4</v>
      </c>
      <c r="CC18">
        <v>14</v>
      </c>
      <c r="CD18">
        <v>4</v>
      </c>
      <c r="CE18">
        <v>9</v>
      </c>
      <c r="CF18">
        <v>0</v>
      </c>
      <c r="CG18">
        <v>12</v>
      </c>
      <c r="CH18">
        <v>7</v>
      </c>
      <c r="CI18">
        <v>4</v>
      </c>
      <c r="CJ18">
        <v>0</v>
      </c>
      <c r="CL18">
        <v>17</v>
      </c>
      <c r="CM18">
        <v>1</v>
      </c>
      <c r="CN18">
        <v>7</v>
      </c>
      <c r="CO18">
        <v>13</v>
      </c>
      <c r="CP18">
        <v>17</v>
      </c>
      <c r="CQ18">
        <v>2</v>
      </c>
      <c r="CR18">
        <v>12</v>
      </c>
      <c r="CS18">
        <v>9</v>
      </c>
      <c r="CT18">
        <v>17</v>
      </c>
      <c r="CU18">
        <v>6</v>
      </c>
      <c r="CV18">
        <v>12</v>
      </c>
      <c r="CW18">
        <v>5</v>
      </c>
      <c r="CX18">
        <v>21</v>
      </c>
      <c r="CY18">
        <v>13</v>
      </c>
      <c r="CZ18">
        <v>9</v>
      </c>
      <c r="DA18">
        <v>7</v>
      </c>
      <c r="DC18">
        <f>((0/15)*100)</f>
        <v>0</v>
      </c>
      <c r="DD18">
        <f>((4/15)*100)</f>
        <v>26.666666666666668</v>
      </c>
      <c r="DE18">
        <f>((7/15)*100)</f>
        <v>46.666666666666664</v>
      </c>
      <c r="DF18">
        <f>((0/14)*100)</f>
        <v>0</v>
      </c>
      <c r="DG18">
        <f>((9/14)*100)</f>
        <v>64.285714285714292</v>
      </c>
      <c r="DH18">
        <f>((4/14)*100)</f>
        <v>28.571428571428569</v>
      </c>
      <c r="DI18">
        <f>((4/14)*100)</f>
        <v>28.571428571428569</v>
      </c>
      <c r="DJ18">
        <f>((9/14)*100)</f>
        <v>64.285714285714292</v>
      </c>
      <c r="DK18">
        <f>((0/14)*100)</f>
        <v>0</v>
      </c>
      <c r="DL18">
        <f>((7/12)*100)</f>
        <v>58.333333333333336</v>
      </c>
      <c r="DM18">
        <f>((4/12)*100)</f>
        <v>33.333333333333329</v>
      </c>
      <c r="DN18">
        <f>((0/12)*100)</f>
        <v>0</v>
      </c>
      <c r="DP18">
        <f>((1/17)*100)</f>
        <v>5.8823529411764701</v>
      </c>
      <c r="DQ18">
        <f>((7/17)*100)</f>
        <v>41.17647058823529</v>
      </c>
      <c r="DR18">
        <f>((13/17)*100)</f>
        <v>76.470588235294116</v>
      </c>
      <c r="DS18">
        <f>((2/17)*100)</f>
        <v>11.76470588235294</v>
      </c>
      <c r="DT18">
        <f>((12/17)*100)</f>
        <v>70.588235294117652</v>
      </c>
      <c r="DU18">
        <f>((9/17)*100)</f>
        <v>52.941176470588239</v>
      </c>
      <c r="DV18">
        <f>((6/17)*100)</f>
        <v>35.294117647058826</v>
      </c>
      <c r="DW18">
        <f>((12/17)*100)</f>
        <v>70.588235294117652</v>
      </c>
      <c r="DX18">
        <f>((5/17)*100)</f>
        <v>29.411764705882355</v>
      </c>
      <c r="DY18">
        <f>((13/21)*100)</f>
        <v>61.904761904761905</v>
      </c>
      <c r="DZ18">
        <f>((9/21)*100)</f>
        <v>42.857142857142854</v>
      </c>
      <c r="EA18">
        <f>((7/21)*100)</f>
        <v>33.333333333333329</v>
      </c>
    </row>
    <row r="19" spans="1:131" x14ac:dyDescent="0.25">
      <c r="A19">
        <v>182.661868</v>
      </c>
      <c r="B19">
        <v>3.3583460000000001</v>
      </c>
      <c r="C19">
        <v>173.11318299999999</v>
      </c>
      <c r="D19">
        <v>7.2699780000000001</v>
      </c>
      <c r="E19">
        <v>184.654212</v>
      </c>
      <c r="F19">
        <v>2.9367350000000001</v>
      </c>
      <c r="G19">
        <v>193.11933400000001</v>
      </c>
      <c r="H19">
        <v>7.1035589999999997</v>
      </c>
      <c r="K19">
        <f>(13/200)</f>
        <v>6.5000000000000002E-2</v>
      </c>
      <c r="L19">
        <f>(12/200)</f>
        <v>0.06</v>
      </c>
      <c r="M19">
        <f>(15/200)</f>
        <v>7.4999999999999997E-2</v>
      </c>
      <c r="N19">
        <f>(12/200)</f>
        <v>0.06</v>
      </c>
      <c r="P19">
        <f>(16/200)</f>
        <v>0.08</v>
      </c>
      <c r="Q19">
        <f>(17/200)</f>
        <v>8.5000000000000006E-2</v>
      </c>
      <c r="R19">
        <f>(16/200)</f>
        <v>0.08</v>
      </c>
      <c r="S19">
        <f>(18/200)</f>
        <v>0.09</v>
      </c>
      <c r="U19">
        <f>0.065+0.08</f>
        <v>0.14500000000000002</v>
      </c>
      <c r="V19">
        <f>0.06+0.085</f>
        <v>0.14500000000000002</v>
      </c>
      <c r="W19">
        <f>0.075+0.08</f>
        <v>0.155</v>
      </c>
      <c r="X19">
        <f>0.06+0.09</f>
        <v>0.15</v>
      </c>
      <c r="Z19">
        <f>SQRT((ABS($A$20-$A$19)^2+(ABS($B$20-$B$19)^2)))</f>
        <v>17.826690126879889</v>
      </c>
      <c r="AA19">
        <f>SQRT((ABS($C$20-$C$19)^2+(ABS($D$20-$D$19)^2)))</f>
        <v>15.055143490255922</v>
      </c>
      <c r="AB19">
        <f>SQRT((ABS($E$20-$E$19)^2+(ABS($F$20-$F$19)^2)))</f>
        <v>17.79088599197291</v>
      </c>
      <c r="AC19">
        <f>SQRT((ABS($G$20-$G$19)^2+(ABS($H$20-$H$19)^2)))</f>
        <v>18.222828401646677</v>
      </c>
      <c r="AJ19">
        <f>1/0.145</f>
        <v>6.8965517241379315</v>
      </c>
      <c r="AK19">
        <f>1/0.145</f>
        <v>6.8965517241379315</v>
      </c>
      <c r="AL19">
        <f>1/0.155</f>
        <v>6.4516129032258069</v>
      </c>
      <c r="AM19">
        <f>1/0.15</f>
        <v>6.666666666666667</v>
      </c>
      <c r="AO19">
        <f t="shared" si="4"/>
        <v>122.94269053020612</v>
      </c>
      <c r="AP19">
        <f t="shared" si="5"/>
        <v>103.82857579486841</v>
      </c>
      <c r="AQ19">
        <f t="shared" si="6"/>
        <v>114.77990962563167</v>
      </c>
      <c r="AR19">
        <f t="shared" si="7"/>
        <v>121.48552267764451</v>
      </c>
      <c r="AV19">
        <f>((0.065/0.145)*100)</f>
        <v>44.827586206896555</v>
      </c>
      <c r="AW19">
        <f>((0.06/0.145)*100)</f>
        <v>41.379310344827587</v>
      </c>
      <c r="AX19">
        <f>((0.075/0.155)*100)</f>
        <v>48.387096774193544</v>
      </c>
      <c r="AY19">
        <f>((0.06/0.15)*100)</f>
        <v>40</v>
      </c>
      <c r="BA19">
        <f>((0.08/0.145)*100)</f>
        <v>55.172413793103459</v>
      </c>
      <c r="BB19">
        <f>((0.085/0.145)*100)</f>
        <v>58.62068965517242</v>
      </c>
      <c r="BC19">
        <f>((0.08/0.155)*100)</f>
        <v>51.612903225806448</v>
      </c>
      <c r="BD19">
        <f>((0.09/0.15)*100)</f>
        <v>60</v>
      </c>
      <c r="BF19">
        <f>ABS($B$19-$D$19)</f>
        <v>3.911632</v>
      </c>
      <c r="BG19">
        <f>ABS($F$19-$H$19)</f>
        <v>4.1668240000000001</v>
      </c>
      <c r="BL19">
        <f>SQRT((ABS($A$19-$E$19)^2+(ABS($B$19-$F$19)^2)))</f>
        <v>2.0364651849852509</v>
      </c>
      <c r="BM19">
        <f>SQRT((ABS($C$19-$G$20)^2+(ABS($D$19-$H$20)^2)))</f>
        <v>1.7907198010794387</v>
      </c>
      <c r="BO19">
        <f>SQRT((ABS($A$19-$G$19)^2+(ABS($B$19-$H$19)^2)))</f>
        <v>11.107889788637859</v>
      </c>
      <c r="BP19">
        <f>SQRT((ABS($C$19-$E$19)^2+(ABS($D$19-$F$19)^2)))</f>
        <v>12.327706407758509</v>
      </c>
      <c r="BR19">
        <f>DEGREES(ACOS((8.61281933316408^2+13.2174017235698^2-6.60661684280996^2)/(2*8.61281933316408*13.2174017235698)))</f>
        <v>25.655049719275951</v>
      </c>
      <c r="BS19">
        <f>DEGREES(ACOS((6.60661684280996^2+23.3372617503065^2-17.8692854126677^2)/(2*6.60661684280996*23.3372617503065)))</f>
        <v>29.280278922041418</v>
      </c>
      <c r="BU19">
        <v>13</v>
      </c>
      <c r="BV19">
        <v>0</v>
      </c>
      <c r="BW19">
        <v>4</v>
      </c>
      <c r="BX19">
        <v>6</v>
      </c>
      <c r="BY19">
        <v>12</v>
      </c>
      <c r="BZ19">
        <v>0</v>
      </c>
      <c r="CA19">
        <v>8</v>
      </c>
      <c r="CB19">
        <v>3</v>
      </c>
      <c r="CC19">
        <v>15</v>
      </c>
      <c r="CD19">
        <v>3</v>
      </c>
      <c r="CE19">
        <v>8</v>
      </c>
      <c r="CF19">
        <v>0</v>
      </c>
      <c r="CG19">
        <v>12</v>
      </c>
      <c r="CH19">
        <v>6</v>
      </c>
      <c r="CI19">
        <v>3</v>
      </c>
      <c r="CJ19">
        <v>0</v>
      </c>
      <c r="CL19">
        <v>16</v>
      </c>
      <c r="CM19">
        <v>2</v>
      </c>
      <c r="CN19">
        <v>6</v>
      </c>
      <c r="CO19">
        <v>11</v>
      </c>
      <c r="CP19">
        <v>17</v>
      </c>
      <c r="CQ19">
        <v>4</v>
      </c>
      <c r="CR19">
        <v>12</v>
      </c>
      <c r="CS19">
        <v>8</v>
      </c>
      <c r="CT19">
        <v>16</v>
      </c>
      <c r="CU19">
        <v>7</v>
      </c>
      <c r="CV19">
        <v>12</v>
      </c>
      <c r="CW19">
        <v>4</v>
      </c>
      <c r="CX19">
        <v>18</v>
      </c>
      <c r="CY19">
        <v>11</v>
      </c>
      <c r="CZ19">
        <v>8</v>
      </c>
      <c r="DA19">
        <v>4</v>
      </c>
      <c r="DC19">
        <f>((0/13)*100)</f>
        <v>0</v>
      </c>
      <c r="DD19">
        <f>((4/13)*100)</f>
        <v>30.76923076923077</v>
      </c>
      <c r="DE19">
        <f>((6/13)*100)</f>
        <v>46.153846153846153</v>
      </c>
      <c r="DF19">
        <f>((0/12)*100)</f>
        <v>0</v>
      </c>
      <c r="DG19">
        <f>((8/12)*100)</f>
        <v>66.666666666666657</v>
      </c>
      <c r="DH19">
        <f>((3/12)*100)</f>
        <v>25</v>
      </c>
      <c r="DI19">
        <f>((3/15)*100)</f>
        <v>20</v>
      </c>
      <c r="DJ19">
        <f>((8/15)*100)</f>
        <v>53.333333333333336</v>
      </c>
      <c r="DK19">
        <f>((0/15)*100)</f>
        <v>0</v>
      </c>
      <c r="DL19">
        <f>((6/12)*100)</f>
        <v>50</v>
      </c>
      <c r="DM19">
        <f>((3/12)*100)</f>
        <v>25</v>
      </c>
      <c r="DN19">
        <f>((0/12)*100)</f>
        <v>0</v>
      </c>
      <c r="DP19">
        <f>((2/16)*100)</f>
        <v>12.5</v>
      </c>
      <c r="DQ19">
        <f>((6/16)*100)</f>
        <v>37.5</v>
      </c>
      <c r="DR19">
        <f>((11/16)*100)</f>
        <v>68.75</v>
      </c>
      <c r="DS19">
        <f>((4/17)*100)</f>
        <v>23.52941176470588</v>
      </c>
      <c r="DT19">
        <f>((12/17)*100)</f>
        <v>70.588235294117652</v>
      </c>
      <c r="DU19">
        <f>((8/17)*100)</f>
        <v>47.058823529411761</v>
      </c>
      <c r="DV19">
        <f>((7/16)*100)</f>
        <v>43.75</v>
      </c>
      <c r="DW19">
        <f>((12/16)*100)</f>
        <v>75</v>
      </c>
      <c r="DX19">
        <f>((4/16)*100)</f>
        <v>25</v>
      </c>
      <c r="DY19">
        <f>((11/18)*100)</f>
        <v>61.111111111111114</v>
      </c>
      <c r="DZ19">
        <f>((8/18)*100)</f>
        <v>44.444444444444443</v>
      </c>
      <c r="EA19">
        <f>((4/18)*100)</f>
        <v>22.222222222222221</v>
      </c>
    </row>
    <row r="20" spans="1:131" x14ac:dyDescent="0.25">
      <c r="A20">
        <v>164.882947</v>
      </c>
      <c r="B20">
        <v>4.6625120000000004</v>
      </c>
      <c r="C20">
        <v>158.08671900000002</v>
      </c>
      <c r="D20">
        <v>8.1988079999999997</v>
      </c>
      <c r="E20">
        <v>166.926309</v>
      </c>
      <c r="F20">
        <v>4.4324219999999999</v>
      </c>
      <c r="G20">
        <v>174.89650599999999</v>
      </c>
      <c r="H20">
        <v>7.1073849999999998</v>
      </c>
      <c r="K20">
        <f>(13/200)</f>
        <v>6.5000000000000002E-2</v>
      </c>
      <c r="L20">
        <f>(13/200)</f>
        <v>6.5000000000000002E-2</v>
      </c>
      <c r="M20">
        <f>(14/200)</f>
        <v>7.0000000000000007E-2</v>
      </c>
      <c r="N20">
        <f>(12/200)</f>
        <v>0.06</v>
      </c>
      <c r="P20">
        <f>(19/200)</f>
        <v>9.5000000000000001E-2</v>
      </c>
      <c r="Q20">
        <f>(19/200)</f>
        <v>9.5000000000000001E-2</v>
      </c>
      <c r="R20">
        <f>(18/200)</f>
        <v>0.09</v>
      </c>
      <c r="S20">
        <f>(19/200)</f>
        <v>9.5000000000000001E-2</v>
      </c>
      <c r="U20">
        <f>0.065+0.095</f>
        <v>0.16</v>
      </c>
      <c r="V20">
        <f>0.065+0.095</f>
        <v>0.16</v>
      </c>
      <c r="W20">
        <f>0.07+0.09</f>
        <v>0.16</v>
      </c>
      <c r="X20">
        <f>0.06+0.095</f>
        <v>0.155</v>
      </c>
      <c r="Z20">
        <f>SQRT((ABS($A$21-$A$20)^2+(ABS($B$21-$B$20)^2)))</f>
        <v>13.057445542645477</v>
      </c>
      <c r="AA20">
        <f>SQRT((ABS($C$21-$C$20)^2+(ABS($D$21-$D$20)^2)))</f>
        <v>22.596728692821038</v>
      </c>
      <c r="AB20">
        <f>SQRT((ABS($E$21-$E$20)^2+(ABS($F$21-$F$20)^2)))</f>
        <v>13.217401723569751</v>
      </c>
      <c r="AC20">
        <f>SQRT((ABS($G$21-$G$20)^2+(ABS($H$21-$H$20)^2)))</f>
        <v>15.568626532353464</v>
      </c>
      <c r="AJ20">
        <f>1/0.16</f>
        <v>6.25</v>
      </c>
      <c r="AK20">
        <f>1/0.16</f>
        <v>6.25</v>
      </c>
      <c r="AL20">
        <f>1/0.16</f>
        <v>6.25</v>
      </c>
      <c r="AM20">
        <f>1/0.155</f>
        <v>6.4516129032258069</v>
      </c>
      <c r="AO20">
        <f t="shared" si="4"/>
        <v>81.609034641534222</v>
      </c>
      <c r="AP20">
        <f t="shared" si="5"/>
        <v>141.22955433013149</v>
      </c>
      <c r="AQ20">
        <f t="shared" si="6"/>
        <v>82.608760772310944</v>
      </c>
      <c r="AR20">
        <f t="shared" si="7"/>
        <v>100.44275182163526</v>
      </c>
      <c r="AV20">
        <f>((0.065/0.16)*100)</f>
        <v>40.625</v>
      </c>
      <c r="AW20">
        <f>((0.065/0.16)*100)</f>
        <v>40.625</v>
      </c>
      <c r="AX20">
        <f>((0.07/0.16)*100)</f>
        <v>43.750000000000007</v>
      </c>
      <c r="AY20">
        <f>((0.06/0.155)*100)</f>
        <v>38.70967741935484</v>
      </c>
      <c r="BA20">
        <f>((0.095/0.16)*100)</f>
        <v>59.375</v>
      </c>
      <c r="BB20">
        <f>((0.095/0.16)*100)</f>
        <v>59.375</v>
      </c>
      <c r="BC20">
        <f>((0.09/0.16)*100)</f>
        <v>56.25</v>
      </c>
      <c r="BD20">
        <f>((0.095/0.155)*100)</f>
        <v>61.29032258064516</v>
      </c>
      <c r="BF20">
        <f>ABS($B$20-$D$20)</f>
        <v>3.5362959999999992</v>
      </c>
      <c r="BG20">
        <f>ABS($F$20-$H$20)</f>
        <v>2.674963</v>
      </c>
      <c r="BL20">
        <f>SQRT((ABS($A$20-$E$20)^2+(ABS($B$20-$F$20)^2)))</f>
        <v>2.0562756797530839</v>
      </c>
      <c r="BM20">
        <f>SQRT((ABS($C$20-$G$21)^2+(ABS($D$20-$H$21)^2)))</f>
        <v>1.3819388309852894</v>
      </c>
      <c r="BO20">
        <f>SQRT((ABS($A$20-$G$20)^2+(ABS($B$20-$H$20)^2)))</f>
        <v>10.307704294973236</v>
      </c>
      <c r="BP20">
        <f>SQRT((ABS($C$20-$E$20)^2+(ABS($D$20-$F$20)^2)))</f>
        <v>9.608538643784275</v>
      </c>
      <c r="BR20">
        <f>DEGREES(ACOS((17.8692854126677^2+24.8734369417486^2-7.60398941950901^2)/(2*17.8692854126677*24.8734369417486)))</f>
        <v>8.0514287780895284</v>
      </c>
      <c r="BS20">
        <f>DEGREES(ACOS((8.67663220810713^2+18.7658001008211^2-10.9538798503183^2)/(2*8.67663220810713*18.7658001008211)))</f>
        <v>19.244066063590694</v>
      </c>
      <c r="BU20">
        <v>13</v>
      </c>
      <c r="BV20">
        <v>0</v>
      </c>
      <c r="BW20">
        <v>3</v>
      </c>
      <c r="BX20">
        <v>7</v>
      </c>
      <c r="BY20">
        <v>13</v>
      </c>
      <c r="BZ20">
        <v>0</v>
      </c>
      <c r="CA20">
        <v>7</v>
      </c>
      <c r="CB20">
        <v>3</v>
      </c>
      <c r="CC20">
        <v>14</v>
      </c>
      <c r="CD20">
        <v>2</v>
      </c>
      <c r="CE20">
        <v>7</v>
      </c>
      <c r="CF20">
        <v>0</v>
      </c>
      <c r="CG20">
        <v>12</v>
      </c>
      <c r="CH20">
        <v>7</v>
      </c>
      <c r="CI20">
        <v>3</v>
      </c>
      <c r="CJ20">
        <v>0</v>
      </c>
      <c r="CL20">
        <v>19</v>
      </c>
      <c r="CM20">
        <v>7</v>
      </c>
      <c r="CN20">
        <v>7</v>
      </c>
      <c r="CO20">
        <v>13</v>
      </c>
      <c r="CP20">
        <v>19</v>
      </c>
      <c r="CQ20">
        <v>6</v>
      </c>
      <c r="CR20">
        <v>12</v>
      </c>
      <c r="CS20">
        <v>10</v>
      </c>
      <c r="CT20">
        <v>18</v>
      </c>
      <c r="CU20">
        <v>8</v>
      </c>
      <c r="CV20">
        <v>12</v>
      </c>
      <c r="CW20">
        <v>6</v>
      </c>
      <c r="CX20">
        <v>19</v>
      </c>
      <c r="CY20">
        <v>13</v>
      </c>
      <c r="CZ20">
        <v>10</v>
      </c>
      <c r="DA20">
        <v>4</v>
      </c>
      <c r="DC20">
        <f>((0/13)*100)</f>
        <v>0</v>
      </c>
      <c r="DD20">
        <f>((3/13)*100)</f>
        <v>23.076923076923077</v>
      </c>
      <c r="DE20">
        <f>((7/13)*100)</f>
        <v>53.846153846153847</v>
      </c>
      <c r="DF20">
        <f>((0/13)*100)</f>
        <v>0</v>
      </c>
      <c r="DG20">
        <f>((7/13)*100)</f>
        <v>53.846153846153847</v>
      </c>
      <c r="DH20">
        <f>((3/13)*100)</f>
        <v>23.076923076923077</v>
      </c>
      <c r="DI20">
        <f>((2/14)*100)</f>
        <v>14.285714285714285</v>
      </c>
      <c r="DJ20">
        <f>((7/14)*100)</f>
        <v>50</v>
      </c>
      <c r="DK20">
        <f>((0/14)*100)</f>
        <v>0</v>
      </c>
      <c r="DL20">
        <f>((7/12)*100)</f>
        <v>58.333333333333336</v>
      </c>
      <c r="DM20">
        <f>((3/12)*100)</f>
        <v>25</v>
      </c>
      <c r="DN20">
        <f>((0/12)*100)</f>
        <v>0</v>
      </c>
      <c r="DP20">
        <f>((7/19)*100)</f>
        <v>36.84210526315789</v>
      </c>
      <c r="DQ20">
        <f>((7/19)*100)</f>
        <v>36.84210526315789</v>
      </c>
      <c r="DR20">
        <f>((13/19)*100)</f>
        <v>68.421052631578945</v>
      </c>
      <c r="DS20">
        <f>((6/19)*100)</f>
        <v>31.578947368421051</v>
      </c>
      <c r="DT20">
        <f>((12/19)*100)</f>
        <v>63.157894736842103</v>
      </c>
      <c r="DU20">
        <f>((10/19)*100)</f>
        <v>52.631578947368418</v>
      </c>
      <c r="DV20">
        <f>((8/18)*100)</f>
        <v>44.444444444444443</v>
      </c>
      <c r="DW20">
        <f>((12/18)*100)</f>
        <v>66.666666666666657</v>
      </c>
      <c r="DX20">
        <f>((6/18)*100)</f>
        <v>33.333333333333329</v>
      </c>
      <c r="DY20">
        <f>((13/19)*100)</f>
        <v>68.421052631578945</v>
      </c>
      <c r="DZ20">
        <f>((10/19)*100)</f>
        <v>52.631578947368418</v>
      </c>
      <c r="EA20">
        <f>((4/19)*100)</f>
        <v>21.052631578947366</v>
      </c>
    </row>
    <row r="21" spans="1:131" x14ac:dyDescent="0.25">
      <c r="A21">
        <v>151.88403099999999</v>
      </c>
      <c r="B21">
        <v>5.8974479999999998</v>
      </c>
      <c r="C21">
        <v>135.497759</v>
      </c>
      <c r="D21">
        <v>7.6063270000000003</v>
      </c>
      <c r="E21">
        <v>153.73301700000002</v>
      </c>
      <c r="F21">
        <v>5.230391</v>
      </c>
      <c r="G21">
        <v>159.40185500000001</v>
      </c>
      <c r="H21">
        <v>8.6232749999999996</v>
      </c>
      <c r="K21">
        <f>(13/200)</f>
        <v>6.5000000000000002E-2</v>
      </c>
      <c r="L21">
        <f>(13/200)</f>
        <v>6.5000000000000002E-2</v>
      </c>
      <c r="M21">
        <f>(14/200)</f>
        <v>7.0000000000000007E-2</v>
      </c>
      <c r="N21">
        <f>(14/200)</f>
        <v>7.0000000000000007E-2</v>
      </c>
      <c r="P21">
        <f>(20/200)</f>
        <v>0.1</v>
      </c>
      <c r="Q21">
        <f>(20/200)</f>
        <v>0.1</v>
      </c>
      <c r="R21">
        <f>(20/200)</f>
        <v>0.1</v>
      </c>
      <c r="S21">
        <f>(21/200)</f>
        <v>0.105</v>
      </c>
      <c r="U21">
        <f>0.065+0.1</f>
        <v>0.16500000000000001</v>
      </c>
      <c r="V21">
        <f>0.065+0.1</f>
        <v>0.16500000000000001</v>
      </c>
      <c r="W21">
        <f>0.07+0.1</f>
        <v>0.17</v>
      </c>
      <c r="X21">
        <f>0.07+0.105</f>
        <v>0.17499999999999999</v>
      </c>
      <c r="Z21">
        <f>SQRT((ABS($A$22-$A$21)^2+(ABS($B$22-$B$21)^2)))</f>
        <v>23.922295133982118</v>
      </c>
      <c r="AA21">
        <f>SQRT((ABS($C$22-$C$21)^2+(ABS($D$22-$D$21)^2)))</f>
        <v>16.377516600712088</v>
      </c>
      <c r="AB21">
        <f>SQRT((ABS($E$22-$E$21)^2+(ABS($F$22-$F$21)^2)))</f>
        <v>24.873436941748615</v>
      </c>
      <c r="AC21">
        <f>SQRT((ABS($G$22-$G$21)^2+(ABS($H$22-$H$21)^2)))</f>
        <v>23.337261750306521</v>
      </c>
      <c r="AJ21">
        <f>1/0.165</f>
        <v>6.0606060606060606</v>
      </c>
      <c r="AK21">
        <f>1/0.165</f>
        <v>6.0606060606060606</v>
      </c>
      <c r="AL21">
        <f>1/0.17</f>
        <v>5.8823529411764701</v>
      </c>
      <c r="AM21">
        <f>1/0.175</f>
        <v>5.7142857142857144</v>
      </c>
      <c r="AO21">
        <f t="shared" si="4"/>
        <v>144.98360687261888</v>
      </c>
      <c r="AP21">
        <f t="shared" si="5"/>
        <v>99.257676367952044</v>
      </c>
      <c r="AQ21">
        <f t="shared" si="6"/>
        <v>146.31433495146243</v>
      </c>
      <c r="AR21">
        <f t="shared" si="7"/>
        <v>133.35578143032299</v>
      </c>
      <c r="AV21">
        <f>((0.065/0.165)*100)</f>
        <v>39.393939393939391</v>
      </c>
      <c r="AW21">
        <f>((0.065/0.165)*100)</f>
        <v>39.393939393939391</v>
      </c>
      <c r="AX21">
        <f>((0.07/0.17)*100)</f>
        <v>41.176470588235297</v>
      </c>
      <c r="AY21">
        <f>((0.07/0.175)*100)</f>
        <v>40.000000000000007</v>
      </c>
      <c r="BA21">
        <f>((0.1/0.165)*100)</f>
        <v>60.606060606060609</v>
      </c>
      <c r="BB21">
        <f>((0.1/0.165)*100)</f>
        <v>60.606060606060609</v>
      </c>
      <c r="BC21">
        <f>((0.1/0.17)*100)</f>
        <v>58.82352941176471</v>
      </c>
      <c r="BD21">
        <f>((0.105/0.175)*100)</f>
        <v>60</v>
      </c>
      <c r="BF21">
        <f>ABS($B$21-$D$21)</f>
        <v>1.7088790000000005</v>
      </c>
      <c r="BG21">
        <f>ABS($F$21-$H$21)</f>
        <v>3.3928839999999996</v>
      </c>
      <c r="BL21">
        <f>SQRT((ABS($A$21-$E$21)^2+(ABS($B$21-$F$21)^2)))</f>
        <v>1.9656332998413237</v>
      </c>
      <c r="BM21">
        <f>SQRT((ABS($C$21-$G$22)^2+(ABS($D$21-$H$22)^2)))</f>
        <v>0.67772125868974753</v>
      </c>
      <c r="BO21">
        <f>SQRT((ABS($A$21-$G$21)^2+(ABS($B$21-$H$21)^2)))</f>
        <v>7.9967374928095065</v>
      </c>
      <c r="BP21">
        <f>SQRT((ABS($C$21-$E$21)^2+(ABS($D$21-$F$21)^2)))</f>
        <v>18.389391131917897</v>
      </c>
      <c r="BR21">
        <f>DEGREES(ACOS((10.35699073839^2+18.333750037668^2-8.67663220810713^2)/(2*10.35699073839*18.333750037668)))</f>
        <v>14.231745211496056</v>
      </c>
      <c r="BS21">
        <f>DEGREES(ACOS((8.47098777099577^2+17.3758683591757^2-9.49403362711645^2)/(2*8.47098777099577*17.3758683591757)))</f>
        <v>15.596754389965671</v>
      </c>
      <c r="BU21">
        <v>13</v>
      </c>
      <c r="BV21">
        <v>0</v>
      </c>
      <c r="BW21">
        <v>2</v>
      </c>
      <c r="BX21">
        <v>7</v>
      </c>
      <c r="BY21">
        <v>13</v>
      </c>
      <c r="BZ21">
        <v>0</v>
      </c>
      <c r="CA21">
        <v>6</v>
      </c>
      <c r="CB21">
        <v>5</v>
      </c>
      <c r="CC21">
        <v>14</v>
      </c>
      <c r="CD21">
        <v>5</v>
      </c>
      <c r="CE21">
        <v>6</v>
      </c>
      <c r="CF21">
        <v>0</v>
      </c>
      <c r="CG21">
        <v>14</v>
      </c>
      <c r="CH21">
        <v>7</v>
      </c>
      <c r="CI21">
        <v>5</v>
      </c>
      <c r="CJ21">
        <v>0</v>
      </c>
      <c r="CL21">
        <v>20</v>
      </c>
      <c r="CM21">
        <v>7</v>
      </c>
      <c r="CN21">
        <v>8</v>
      </c>
      <c r="CO21">
        <v>15</v>
      </c>
      <c r="CP21">
        <v>20</v>
      </c>
      <c r="CQ21">
        <v>7</v>
      </c>
      <c r="CR21">
        <v>13</v>
      </c>
      <c r="CS21">
        <v>11</v>
      </c>
      <c r="CT21">
        <v>20</v>
      </c>
      <c r="CU21">
        <v>9</v>
      </c>
      <c r="CV21">
        <v>13</v>
      </c>
      <c r="CW21">
        <v>6</v>
      </c>
      <c r="CX21">
        <v>21</v>
      </c>
      <c r="CY21">
        <v>15</v>
      </c>
      <c r="CZ21">
        <v>11</v>
      </c>
      <c r="DA21">
        <v>7</v>
      </c>
      <c r="DC21">
        <f>((0/13)*100)</f>
        <v>0</v>
      </c>
      <c r="DD21">
        <f>((2/13)*100)</f>
        <v>15.384615384615385</v>
      </c>
      <c r="DE21">
        <f>((7/13)*100)</f>
        <v>53.846153846153847</v>
      </c>
      <c r="DF21">
        <f>((0/13)*100)</f>
        <v>0</v>
      </c>
      <c r="DG21">
        <f>((6/13)*100)</f>
        <v>46.153846153846153</v>
      </c>
      <c r="DH21">
        <f>((5/13)*100)</f>
        <v>38.461538461538467</v>
      </c>
      <c r="DI21">
        <f>((5/14)*100)</f>
        <v>35.714285714285715</v>
      </c>
      <c r="DJ21">
        <f>((6/14)*100)</f>
        <v>42.857142857142854</v>
      </c>
      <c r="DK21">
        <f>((0/14)*100)</f>
        <v>0</v>
      </c>
      <c r="DL21">
        <f>((7/14)*100)</f>
        <v>50</v>
      </c>
      <c r="DM21">
        <f>((5/14)*100)</f>
        <v>35.714285714285715</v>
      </c>
      <c r="DN21">
        <f>((0/14)*100)</f>
        <v>0</v>
      </c>
      <c r="DP21">
        <f>((7/20)*100)</f>
        <v>35</v>
      </c>
      <c r="DQ21">
        <f>((8/20)*100)</f>
        <v>40</v>
      </c>
      <c r="DR21">
        <f>((15/20)*100)</f>
        <v>75</v>
      </c>
      <c r="DS21">
        <f>((7/20)*100)</f>
        <v>35</v>
      </c>
      <c r="DT21">
        <f>((13/20)*100)</f>
        <v>65</v>
      </c>
      <c r="DU21">
        <f>((11/20)*100)</f>
        <v>55.000000000000007</v>
      </c>
      <c r="DV21">
        <f>((9/20)*100)</f>
        <v>45</v>
      </c>
      <c r="DW21">
        <f>((13/20)*100)</f>
        <v>65</v>
      </c>
      <c r="DX21">
        <f>((6/20)*100)</f>
        <v>30</v>
      </c>
      <c r="DY21">
        <f>((15/21)*100)</f>
        <v>71.428571428571431</v>
      </c>
      <c r="DZ21">
        <f>((11/21)*100)</f>
        <v>52.380952380952387</v>
      </c>
      <c r="EA21">
        <f>((7/21)*100)</f>
        <v>33.333333333333329</v>
      </c>
    </row>
    <row r="22" spans="1:131" x14ac:dyDescent="0.25">
      <c r="A22">
        <v>127.96715</v>
      </c>
      <c r="B22">
        <v>5.3885199999999998</v>
      </c>
      <c r="C22">
        <v>119.135969</v>
      </c>
      <c r="D22">
        <v>8.3238769999999995</v>
      </c>
      <c r="E22">
        <v>128.86168500000002</v>
      </c>
      <c r="F22">
        <v>5.5539800000000001</v>
      </c>
      <c r="G22">
        <v>136.07393100000002</v>
      </c>
      <c r="H22">
        <v>7.9631629999999998</v>
      </c>
      <c r="K22">
        <f>(12/200)</f>
        <v>0.06</v>
      </c>
      <c r="L22">
        <f>(13/200)</f>
        <v>6.5000000000000002E-2</v>
      </c>
      <c r="M22">
        <f>(13/200)</f>
        <v>6.5000000000000002E-2</v>
      </c>
      <c r="N22">
        <f>(13/200)</f>
        <v>6.5000000000000002E-2</v>
      </c>
      <c r="P22">
        <f>(18/200)</f>
        <v>0.09</v>
      </c>
      <c r="Q22">
        <f>(18/200)</f>
        <v>0.09</v>
      </c>
      <c r="R22">
        <f>(17/200)</f>
        <v>8.5000000000000006E-2</v>
      </c>
      <c r="S22">
        <f>(20/200)</f>
        <v>0.1</v>
      </c>
      <c r="U22">
        <f>0.06+0.09</f>
        <v>0.15</v>
      </c>
      <c r="V22">
        <f>0.065+0.09</f>
        <v>0.155</v>
      </c>
      <c r="W22">
        <f>0.065+0.085</f>
        <v>0.15000000000000002</v>
      </c>
      <c r="X22">
        <f>0.065+0.1</f>
        <v>0.16500000000000001</v>
      </c>
      <c r="Z22">
        <f>SQRT((ABS($A$23-$A$22)^2+(ABS($B$23-$B$22)^2)))</f>
        <v>17.875437238025821</v>
      </c>
      <c r="AA22">
        <f>SQRT((ABS($C$23-$C$22)^2+(ABS($D$23-$D$22)^2)))</f>
        <v>19.207652745121685</v>
      </c>
      <c r="AB22">
        <f>SQRT((ABS($E$23-$E$22)^2+(ABS($F$23-$F$22)^2)))</f>
        <v>18.333750037668072</v>
      </c>
      <c r="AC22">
        <f>SQRT((ABS($G$23-$G$22)^2+(ABS($H$23-$H$22)^2)))</f>
        <v>17.277987691715147</v>
      </c>
      <c r="AJ22">
        <f>1/0.15</f>
        <v>6.666666666666667</v>
      </c>
      <c r="AK22">
        <f>1/0.155</f>
        <v>6.4516129032258069</v>
      </c>
      <c r="AL22">
        <f>1/0.15</f>
        <v>6.666666666666667</v>
      </c>
      <c r="AM22">
        <f>1/0.165</f>
        <v>6.0606060606060606</v>
      </c>
      <c r="AO22">
        <f t="shared" si="4"/>
        <v>119.16958158683882</v>
      </c>
      <c r="AP22">
        <f t="shared" si="5"/>
        <v>123.92034029110765</v>
      </c>
      <c r="AQ22">
        <f t="shared" si="6"/>
        <v>122.22500025112046</v>
      </c>
      <c r="AR22">
        <f t="shared" si="7"/>
        <v>104.71507691948574</v>
      </c>
      <c r="AV22">
        <f>((0.06/0.15)*100)</f>
        <v>40</v>
      </c>
      <c r="AW22">
        <f>((0.065/0.155)*100)</f>
        <v>41.935483870967744</v>
      </c>
      <c r="AX22">
        <f>((0.065/0.15)*100)</f>
        <v>43.333333333333336</v>
      </c>
      <c r="AY22">
        <f>((0.065/0.165)*100)</f>
        <v>39.393939393939391</v>
      </c>
      <c r="BA22">
        <f>((0.09/0.15)*100)</f>
        <v>60</v>
      </c>
      <c r="BB22">
        <f>((0.09/0.155)*100)</f>
        <v>58.064516129032249</v>
      </c>
      <c r="BC22">
        <f>((0.085/0.15)*100)</f>
        <v>56.666666666666679</v>
      </c>
      <c r="BD22">
        <f>((0.1/0.165)*100)</f>
        <v>60.606060606060609</v>
      </c>
      <c r="BF22">
        <f>ABS($B$22-$D$22)</f>
        <v>2.9353569999999998</v>
      </c>
      <c r="BG22">
        <f>ABS($F$22-$H$22)</f>
        <v>2.4091829999999996</v>
      </c>
      <c r="BL22">
        <f>SQRT((ABS($A$22-$E$22)^2+(ABS($B$22-$F$22)^2)))</f>
        <v>0.90970867744846429</v>
      </c>
      <c r="BM22">
        <f>SQRT((ABS($C$22-$G$23)^2+(ABS($D$22-$H$23)^2)))</f>
        <v>0.47445413131723535</v>
      </c>
      <c r="BO22">
        <f>SQRT((ABS($A$22-$G$22)^2+(ABS($B$22-$H$22)^2)))</f>
        <v>8.5058030049731457</v>
      </c>
      <c r="BP22">
        <f>SQRT((ABS($C$22-$E$22)^2+(ABS($D$22-$F$22)^2)))</f>
        <v>10.112461673760023</v>
      </c>
      <c r="BR22">
        <f>DEGREES(ACOS((10.9538798503183^2+18.7734454423642^2-8.47098777099577^2)/(2*10.9538798503183*18.7734454423642)))</f>
        <v>13.043799166018669</v>
      </c>
      <c r="BS22">
        <f>DEGREES(ACOS((6.71662334902986^2+13.1939829837537^2-7.70481856962253^2)/(2*6.71662334902986*13.1939829837537)))</f>
        <v>25.606756483861162</v>
      </c>
      <c r="BU22">
        <v>12</v>
      </c>
      <c r="BV22">
        <v>0</v>
      </c>
      <c r="BW22">
        <v>5</v>
      </c>
      <c r="BX22">
        <v>3</v>
      </c>
      <c r="BY22">
        <v>13</v>
      </c>
      <c r="BZ22">
        <v>0</v>
      </c>
      <c r="CA22">
        <v>6</v>
      </c>
      <c r="CB22">
        <v>7</v>
      </c>
      <c r="CC22">
        <v>13</v>
      </c>
      <c r="CD22">
        <v>5</v>
      </c>
      <c r="CE22">
        <v>6</v>
      </c>
      <c r="CF22">
        <v>0</v>
      </c>
      <c r="CG22">
        <v>13</v>
      </c>
      <c r="CH22">
        <v>3</v>
      </c>
      <c r="CI22">
        <v>7</v>
      </c>
      <c r="CJ22">
        <v>0</v>
      </c>
      <c r="CL22">
        <v>18</v>
      </c>
      <c r="CM22">
        <v>5</v>
      </c>
      <c r="CN22">
        <v>9</v>
      </c>
      <c r="CO22">
        <v>11</v>
      </c>
      <c r="CP22">
        <v>18</v>
      </c>
      <c r="CQ22">
        <v>6</v>
      </c>
      <c r="CR22">
        <v>10</v>
      </c>
      <c r="CS22">
        <v>12</v>
      </c>
      <c r="CT22">
        <v>17</v>
      </c>
      <c r="CU22">
        <v>10</v>
      </c>
      <c r="CV22">
        <v>10</v>
      </c>
      <c r="CW22">
        <v>4</v>
      </c>
      <c r="CX22">
        <v>20</v>
      </c>
      <c r="CY22">
        <v>11</v>
      </c>
      <c r="CZ22">
        <v>12</v>
      </c>
      <c r="DA22">
        <v>6</v>
      </c>
      <c r="DC22">
        <f>((0/12)*100)</f>
        <v>0</v>
      </c>
      <c r="DD22">
        <f>((5/12)*100)</f>
        <v>41.666666666666671</v>
      </c>
      <c r="DE22">
        <f>((3/12)*100)</f>
        <v>25</v>
      </c>
      <c r="DF22">
        <f>((0/13)*100)</f>
        <v>0</v>
      </c>
      <c r="DG22">
        <f>((6/13)*100)</f>
        <v>46.153846153846153</v>
      </c>
      <c r="DH22">
        <f>((7/13)*100)</f>
        <v>53.846153846153847</v>
      </c>
      <c r="DI22">
        <f>((5/13)*100)</f>
        <v>38.461538461538467</v>
      </c>
      <c r="DJ22">
        <f>((6/13)*100)</f>
        <v>46.153846153846153</v>
      </c>
      <c r="DK22">
        <f>((0/13)*100)</f>
        <v>0</v>
      </c>
      <c r="DL22">
        <f>((3/13)*100)</f>
        <v>23.076923076923077</v>
      </c>
      <c r="DM22">
        <f>((7/13)*100)</f>
        <v>53.846153846153847</v>
      </c>
      <c r="DN22">
        <f>((0/13)*100)</f>
        <v>0</v>
      </c>
      <c r="DP22">
        <f>((5/18)*100)</f>
        <v>27.777777777777779</v>
      </c>
      <c r="DQ22">
        <f>((9/18)*100)</f>
        <v>50</v>
      </c>
      <c r="DR22">
        <f>((11/18)*100)</f>
        <v>61.111111111111114</v>
      </c>
      <c r="DS22">
        <f>((6/18)*100)</f>
        <v>33.333333333333329</v>
      </c>
      <c r="DT22">
        <f>((10/18)*100)</f>
        <v>55.555555555555557</v>
      </c>
      <c r="DU22">
        <f>((12/18)*100)</f>
        <v>66.666666666666657</v>
      </c>
      <c r="DV22">
        <f>((10/17)*100)</f>
        <v>58.82352941176471</v>
      </c>
      <c r="DW22">
        <f>((10/17)*100)</f>
        <v>58.82352941176471</v>
      </c>
      <c r="DX22">
        <f>((4/17)*100)</f>
        <v>23.52941176470588</v>
      </c>
      <c r="DY22">
        <f>((11/20)*100)</f>
        <v>55.000000000000007</v>
      </c>
      <c r="DZ22">
        <f>((12/20)*100)</f>
        <v>60</v>
      </c>
      <c r="EA22">
        <f>((6/20)*100)</f>
        <v>30</v>
      </c>
    </row>
    <row r="23" spans="1:131" x14ac:dyDescent="0.25">
      <c r="A23">
        <v>110.098524</v>
      </c>
      <c r="B23">
        <v>4.8951019999999996</v>
      </c>
      <c r="C23">
        <v>99.930054000000013</v>
      </c>
      <c r="D23">
        <v>8.0655110000000008</v>
      </c>
      <c r="E23">
        <v>110.528978</v>
      </c>
      <c r="F23">
        <v>5.3584180000000003</v>
      </c>
      <c r="G23">
        <v>118.79596900000001</v>
      </c>
      <c r="H23">
        <v>7.9929589999999999</v>
      </c>
      <c r="K23">
        <f>(13/200)</f>
        <v>6.5000000000000002E-2</v>
      </c>
      <c r="L23">
        <f>(13/200)</f>
        <v>6.5000000000000002E-2</v>
      </c>
      <c r="M23">
        <f>(14/200)</f>
        <v>7.0000000000000007E-2</v>
      </c>
      <c r="N23">
        <f>(11/200)</f>
        <v>5.5E-2</v>
      </c>
      <c r="P23">
        <f>(18/200)</f>
        <v>0.09</v>
      </c>
      <c r="Q23">
        <f>(17/200)</f>
        <v>8.5000000000000006E-2</v>
      </c>
      <c r="R23">
        <f>(17/200)</f>
        <v>8.5000000000000006E-2</v>
      </c>
      <c r="S23">
        <f>(18/200)</f>
        <v>0.09</v>
      </c>
      <c r="U23">
        <f>0.065+0.09</f>
        <v>0.155</v>
      </c>
      <c r="V23">
        <f>0.065+0.085</f>
        <v>0.15000000000000002</v>
      </c>
      <c r="W23">
        <f>0.07+0.085</f>
        <v>0.15500000000000003</v>
      </c>
      <c r="X23">
        <f>0.055+0.09</f>
        <v>0.14499999999999999</v>
      </c>
      <c r="Z23">
        <f>SQRT((ABS($A$24-$A$23)^2+(ABS($B$24-$B$23)^2)))</f>
        <v>19.070262286623862</v>
      </c>
      <c r="AA23">
        <f>SQRT((ABS($C$24-$C$23)^2+(ABS($D$24-$D$23)^2)))</f>
        <v>16.881317237949325</v>
      </c>
      <c r="AB23">
        <f>SQRT((ABS($E$24-$E$23)^2+(ABS($F$24-$F$23)^2)))</f>
        <v>18.773445442364213</v>
      </c>
      <c r="AC23">
        <f>SQRT((ABS($G$24-$G$23)^2+(ABS($H$24-$H$23)^2)))</f>
        <v>18.765800100821085</v>
      </c>
      <c r="AJ23">
        <f>1/0.155</f>
        <v>6.4516129032258069</v>
      </c>
      <c r="AK23">
        <f>1/0.15</f>
        <v>6.666666666666667</v>
      </c>
      <c r="AL23">
        <f>1/0.155</f>
        <v>6.4516129032258069</v>
      </c>
      <c r="AM23">
        <f>1/0.145</f>
        <v>6.8965517241379315</v>
      </c>
      <c r="AO23">
        <f t="shared" si="4"/>
        <v>123.03395023628298</v>
      </c>
      <c r="AP23">
        <f t="shared" si="5"/>
        <v>112.54211491966215</v>
      </c>
      <c r="AQ23">
        <f t="shared" si="6"/>
        <v>121.11900285396264</v>
      </c>
      <c r="AR23">
        <f t="shared" si="7"/>
        <v>129.41931104014543</v>
      </c>
      <c r="AV23">
        <f>((0.065/0.155)*100)</f>
        <v>41.935483870967744</v>
      </c>
      <c r="AW23">
        <f>((0.065/0.15)*100)</f>
        <v>43.333333333333336</v>
      </c>
      <c r="AX23">
        <f>((0.07/0.155)*100)</f>
        <v>45.161290322580648</v>
      </c>
      <c r="AY23">
        <f>((0.055/0.145)*100)</f>
        <v>37.931034482758626</v>
      </c>
      <c r="BA23">
        <f>((0.09/0.155)*100)</f>
        <v>58.064516129032249</v>
      </c>
      <c r="BB23">
        <f>((0.085/0.15)*100)</f>
        <v>56.666666666666679</v>
      </c>
      <c r="BC23">
        <f>((0.085/0.155)*100)</f>
        <v>54.838709677419359</v>
      </c>
      <c r="BD23">
        <f>((0.09/0.145)*100)</f>
        <v>62.068965517241381</v>
      </c>
      <c r="BF23">
        <f>ABS($B$23-$D$23)</f>
        <v>3.1704090000000011</v>
      </c>
      <c r="BG23">
        <f>ABS($F$23-$H$23)</f>
        <v>2.6345409999999996</v>
      </c>
      <c r="BL23">
        <f>SQRT((ABS($A$23-$E$23)^2+(ABS($B$23-$F$23)^2)))</f>
        <v>0.63241786974436331</v>
      </c>
      <c r="BM23">
        <f>SQRT((ABS($C$23-$G$24)^2+(ABS($D$23-$H$24)^2)))</f>
        <v>0.4537486932267647</v>
      </c>
      <c r="BO23">
        <f>SQRT((ABS($A$23-$G$23)^2+(ABS($B$23-$H$23)^2)))</f>
        <v>9.2326739095710675</v>
      </c>
      <c r="BP23">
        <f>SQRT((ABS($C$23-$E$23)^2+(ABS($D$23-$F$23)^2)))</f>
        <v>10.939174670349891</v>
      </c>
      <c r="BR23">
        <f>DEGREES(ACOS((9.49403362711645^2+15.2321225170682^2-6.71662334902986^2)/(2*9.49403362711645*15.2321225170682)))</f>
        <v>16.692019161854024</v>
      </c>
      <c r="BS23">
        <f>DEGREES(ACOS((10.4962149162121^2+20.1658466837209^2-11.0500528918598^2)/(2*10.4962149162121*20.1658466837209)))</f>
        <v>21.182221381831539</v>
      </c>
      <c r="BU23">
        <v>13</v>
      </c>
      <c r="BV23">
        <v>0</v>
      </c>
      <c r="BW23">
        <v>5</v>
      </c>
      <c r="BX23">
        <v>3</v>
      </c>
      <c r="BY23">
        <v>13</v>
      </c>
      <c r="BZ23">
        <v>0</v>
      </c>
      <c r="CA23">
        <v>6</v>
      </c>
      <c r="CB23">
        <v>6</v>
      </c>
      <c r="CC23">
        <v>14</v>
      </c>
      <c r="CD23">
        <v>5</v>
      </c>
      <c r="CE23">
        <v>6</v>
      </c>
      <c r="CF23">
        <v>0</v>
      </c>
      <c r="CG23">
        <v>11</v>
      </c>
      <c r="CH23">
        <v>3</v>
      </c>
      <c r="CI23">
        <v>6</v>
      </c>
      <c r="CJ23">
        <v>0</v>
      </c>
      <c r="CL23">
        <v>18</v>
      </c>
      <c r="CM23">
        <v>5</v>
      </c>
      <c r="CN23">
        <v>10</v>
      </c>
      <c r="CO23">
        <v>8</v>
      </c>
      <c r="CP23">
        <v>17</v>
      </c>
      <c r="CQ23">
        <v>4</v>
      </c>
      <c r="CR23">
        <v>10</v>
      </c>
      <c r="CS23">
        <v>12</v>
      </c>
      <c r="CT23">
        <v>17</v>
      </c>
      <c r="CU23">
        <v>9</v>
      </c>
      <c r="CV23">
        <v>10</v>
      </c>
      <c r="CW23">
        <v>6</v>
      </c>
      <c r="CX23">
        <v>18</v>
      </c>
      <c r="CY23">
        <v>8</v>
      </c>
      <c r="CZ23">
        <v>12</v>
      </c>
      <c r="DA23">
        <v>5</v>
      </c>
      <c r="DC23">
        <f>((0/13)*100)</f>
        <v>0</v>
      </c>
      <c r="DD23">
        <f>((5/13)*100)</f>
        <v>38.461538461538467</v>
      </c>
      <c r="DE23">
        <f>((3/13)*100)</f>
        <v>23.076923076923077</v>
      </c>
      <c r="DF23">
        <f>((0/13)*100)</f>
        <v>0</v>
      </c>
      <c r="DG23">
        <f>((6/13)*100)</f>
        <v>46.153846153846153</v>
      </c>
      <c r="DH23">
        <f>((6/13)*100)</f>
        <v>46.153846153846153</v>
      </c>
      <c r="DI23">
        <f>((5/14)*100)</f>
        <v>35.714285714285715</v>
      </c>
      <c r="DJ23">
        <f>((6/14)*100)</f>
        <v>42.857142857142854</v>
      </c>
      <c r="DK23">
        <f>((0/14)*100)</f>
        <v>0</v>
      </c>
      <c r="DL23">
        <f>((3/11)*100)</f>
        <v>27.27272727272727</v>
      </c>
      <c r="DM23">
        <f>((6/11)*100)</f>
        <v>54.54545454545454</v>
      </c>
      <c r="DN23">
        <f>((0/11)*100)</f>
        <v>0</v>
      </c>
      <c r="DP23">
        <f>((5/18)*100)</f>
        <v>27.777777777777779</v>
      </c>
      <c r="DQ23">
        <f>((10/18)*100)</f>
        <v>55.555555555555557</v>
      </c>
      <c r="DR23">
        <f>((8/18)*100)</f>
        <v>44.444444444444443</v>
      </c>
      <c r="DS23">
        <f>((4/17)*100)</f>
        <v>23.52941176470588</v>
      </c>
      <c r="DT23">
        <f>((10/17)*100)</f>
        <v>58.82352941176471</v>
      </c>
      <c r="DU23">
        <f>((12/17)*100)</f>
        <v>70.588235294117652</v>
      </c>
      <c r="DV23">
        <f>((9/17)*100)</f>
        <v>52.941176470588239</v>
      </c>
      <c r="DW23">
        <f>((10/17)*100)</f>
        <v>58.82352941176471</v>
      </c>
      <c r="DX23">
        <f>((6/17)*100)</f>
        <v>35.294117647058826</v>
      </c>
      <c r="DY23">
        <f>((8/18)*100)</f>
        <v>44.444444444444443</v>
      </c>
      <c r="DZ23">
        <f>((12/18)*100)</f>
        <v>66.666666666666657</v>
      </c>
      <c r="EA23">
        <f>((5/18)*100)</f>
        <v>27.777777777777779</v>
      </c>
    </row>
    <row r="24" spans="1:131" x14ac:dyDescent="0.25">
      <c r="A24">
        <v>91.053522000000015</v>
      </c>
      <c r="B24">
        <v>5.8763269999999999</v>
      </c>
      <c r="C24">
        <v>83.081531000000012</v>
      </c>
      <c r="D24">
        <v>9.1172450000000005</v>
      </c>
      <c r="E24">
        <v>91.793777000000006</v>
      </c>
      <c r="F24">
        <v>6.5561230000000004</v>
      </c>
      <c r="G24">
        <v>100.037195</v>
      </c>
      <c r="H24">
        <v>8.5064290000000007</v>
      </c>
      <c r="K24">
        <f>(12/200)</f>
        <v>0.06</v>
      </c>
      <c r="L24">
        <f>(15/200)</f>
        <v>7.4999999999999997E-2</v>
      </c>
      <c r="M24">
        <f>(13/200)</f>
        <v>6.5000000000000002E-2</v>
      </c>
      <c r="N24">
        <f>(12/200)</f>
        <v>0.06</v>
      </c>
      <c r="P24">
        <f>(18/200)</f>
        <v>0.09</v>
      </c>
      <c r="Q24">
        <f>(17/200)</f>
        <v>8.5000000000000006E-2</v>
      </c>
      <c r="R24">
        <f>(16/200)</f>
        <v>0.08</v>
      </c>
      <c r="S24">
        <f>(18/200)</f>
        <v>0.09</v>
      </c>
      <c r="U24">
        <f>0.06+0.09</f>
        <v>0.15</v>
      </c>
      <c r="V24">
        <f>0.075+0.085</f>
        <v>0.16</v>
      </c>
      <c r="W24">
        <f>0.065+0.08</f>
        <v>0.14500000000000002</v>
      </c>
      <c r="X24">
        <f>0.06+0.09</f>
        <v>0.15</v>
      </c>
      <c r="Z24">
        <f>SQRT((ABS($A$25-$A$24)^2+(ABS($B$25-$B$24)^2)))</f>
        <v>15.15636121320488</v>
      </c>
      <c r="AA24">
        <f>SQRT((ABS($C$25-$C$24)^2+(ABS($D$25-$D$24)^2)))</f>
        <v>13.523319442317558</v>
      </c>
      <c r="AB24">
        <f>SQRT((ABS($E$25-$E$24)^2+(ABS($F$25-$F$24)^2)))</f>
        <v>15.232122517068232</v>
      </c>
      <c r="AC24">
        <f>SQRT((ABS($G$25-$G$24)^2+(ABS($H$25-$H$24)^2)))</f>
        <v>17.375868359175655</v>
      </c>
      <c r="AJ24">
        <f>1/0.15</f>
        <v>6.666666666666667</v>
      </c>
      <c r="AK24">
        <f>1/0.16</f>
        <v>6.25</v>
      </c>
      <c r="AL24">
        <f>1/0.145</f>
        <v>6.8965517241379315</v>
      </c>
      <c r="AM24">
        <f>1/0.15</f>
        <v>6.666666666666667</v>
      </c>
      <c r="AO24">
        <f t="shared" si="4"/>
        <v>101.04240808803253</v>
      </c>
      <c r="AP24">
        <f t="shared" si="5"/>
        <v>84.520746514484728</v>
      </c>
      <c r="AQ24">
        <f t="shared" si="6"/>
        <v>105.0491208073671</v>
      </c>
      <c r="AR24">
        <f t="shared" si="7"/>
        <v>115.83912239450437</v>
      </c>
      <c r="AV24">
        <f>((0.06/0.15)*100)</f>
        <v>40</v>
      </c>
      <c r="AW24">
        <f>((0.075/0.16)*100)</f>
        <v>46.875</v>
      </c>
      <c r="AX24">
        <f>((0.065/0.145)*100)</f>
        <v>44.827586206896555</v>
      </c>
      <c r="AY24">
        <f>((0.06/0.15)*100)</f>
        <v>40</v>
      </c>
      <c r="BA24">
        <f>((0.09/0.15)*100)</f>
        <v>60</v>
      </c>
      <c r="BB24">
        <f>((0.085/0.16)*100)</f>
        <v>53.125</v>
      </c>
      <c r="BC24">
        <f>((0.08/0.145)*100)</f>
        <v>55.172413793103459</v>
      </c>
      <c r="BD24">
        <f>((0.09/0.15)*100)</f>
        <v>60</v>
      </c>
      <c r="BF24">
        <f>ABS($B$24-$D$24)</f>
        <v>3.2409180000000006</v>
      </c>
      <c r="BG24">
        <f>ABS($F$24-$H$24)</f>
        <v>1.9503060000000003</v>
      </c>
      <c r="BL24">
        <f>SQRT((ABS($A$24-$E$24)^2+(ABS($B$24-$F$24)^2)))</f>
        <v>1.0050373458936672</v>
      </c>
      <c r="BM24">
        <f>SQRT((ABS($C$24-$G$25)^2+(ABS($D$24-$H$25)^2)))</f>
        <v>0.41461609490467816</v>
      </c>
      <c r="BO24">
        <f>SQRT((ABS($A$24-$G$24)^2+(ABS($B$24-$H$24)^2)))</f>
        <v>9.3607594297328607</v>
      </c>
      <c r="BP24">
        <f>SQRT((ABS($C$24-$E$24)^2+(ABS($D$24-$F$24)^2)))</f>
        <v>9.0808907197146631</v>
      </c>
      <c r="BR24">
        <f>DEGREES(ACOS((7.70481856962253^2+16.5983043330979^2-10.4962149162121^2)/(2*7.70481856962253*16.5983043330979)))</f>
        <v>28.538015336334645</v>
      </c>
      <c r="BS24">
        <f>DEGREES(ACOS((8.65590826166267^2+17.9747345853545^2-10.8315087112009^2)/(2*8.65590826166267*17.9747345853545)))</f>
        <v>25.571759612617484</v>
      </c>
      <c r="BU24">
        <v>12</v>
      </c>
      <c r="BV24">
        <v>0</v>
      </c>
      <c r="BW24">
        <v>5</v>
      </c>
      <c r="BX24">
        <v>4</v>
      </c>
      <c r="BY24">
        <v>15</v>
      </c>
      <c r="BZ24">
        <v>0</v>
      </c>
      <c r="CA24">
        <v>8</v>
      </c>
      <c r="CB24">
        <v>6</v>
      </c>
      <c r="CC24">
        <v>13</v>
      </c>
      <c r="CD24">
        <v>4</v>
      </c>
      <c r="CE24">
        <v>8</v>
      </c>
      <c r="CF24">
        <v>0</v>
      </c>
      <c r="CG24">
        <v>12</v>
      </c>
      <c r="CH24">
        <v>4</v>
      </c>
      <c r="CI24">
        <v>6</v>
      </c>
      <c r="CJ24">
        <v>0</v>
      </c>
      <c r="CL24">
        <v>18</v>
      </c>
      <c r="CM24">
        <v>5</v>
      </c>
      <c r="CN24">
        <v>9</v>
      </c>
      <c r="CO24">
        <v>10</v>
      </c>
      <c r="CP24">
        <v>17</v>
      </c>
      <c r="CQ24">
        <v>5</v>
      </c>
      <c r="CR24">
        <v>9</v>
      </c>
      <c r="CS24">
        <v>11</v>
      </c>
      <c r="CT24">
        <v>16</v>
      </c>
      <c r="CU24">
        <v>9</v>
      </c>
      <c r="CV24">
        <v>9</v>
      </c>
      <c r="CW24">
        <v>4</v>
      </c>
      <c r="CX24">
        <v>18</v>
      </c>
      <c r="CY24">
        <v>10</v>
      </c>
      <c r="CZ24">
        <v>11</v>
      </c>
      <c r="DA24">
        <v>4</v>
      </c>
      <c r="DC24">
        <f>((0/12)*100)</f>
        <v>0</v>
      </c>
      <c r="DD24">
        <f>((5/12)*100)</f>
        <v>41.666666666666671</v>
      </c>
      <c r="DE24">
        <f>((4/12)*100)</f>
        <v>33.333333333333329</v>
      </c>
      <c r="DF24">
        <f>((0/15)*100)</f>
        <v>0</v>
      </c>
      <c r="DG24">
        <f>((8/15)*100)</f>
        <v>53.333333333333336</v>
      </c>
      <c r="DH24">
        <f>((6/15)*100)</f>
        <v>40</v>
      </c>
      <c r="DI24">
        <f>((4/13)*100)</f>
        <v>30.76923076923077</v>
      </c>
      <c r="DJ24">
        <f>((8/13)*100)</f>
        <v>61.53846153846154</v>
      </c>
      <c r="DK24">
        <f>((0/13)*100)</f>
        <v>0</v>
      </c>
      <c r="DL24">
        <f>((4/12)*100)</f>
        <v>33.333333333333329</v>
      </c>
      <c r="DM24">
        <f>((6/12)*100)</f>
        <v>50</v>
      </c>
      <c r="DN24">
        <f>((0/12)*100)</f>
        <v>0</v>
      </c>
      <c r="DP24">
        <f>((5/18)*100)</f>
        <v>27.777777777777779</v>
      </c>
      <c r="DQ24">
        <f>((9/18)*100)</f>
        <v>50</v>
      </c>
      <c r="DR24">
        <f>((10/18)*100)</f>
        <v>55.555555555555557</v>
      </c>
      <c r="DS24">
        <f>((5/17)*100)</f>
        <v>29.411764705882355</v>
      </c>
      <c r="DT24">
        <f>((9/17)*100)</f>
        <v>52.941176470588239</v>
      </c>
      <c r="DU24">
        <f>((11/17)*100)</f>
        <v>64.705882352941174</v>
      </c>
      <c r="DV24">
        <f>((9/16)*100)</f>
        <v>56.25</v>
      </c>
      <c r="DW24">
        <f>((9/16)*100)</f>
        <v>56.25</v>
      </c>
      <c r="DX24">
        <f>((4/16)*100)</f>
        <v>25</v>
      </c>
      <c r="DY24">
        <f>((10/18)*100)</f>
        <v>55.555555555555557</v>
      </c>
      <c r="DZ24">
        <f>((11/18)*100)</f>
        <v>61.111111111111114</v>
      </c>
      <c r="EA24">
        <f>((4/18)*100)</f>
        <v>22.222222222222221</v>
      </c>
    </row>
    <row r="25" spans="1:131" x14ac:dyDescent="0.25">
      <c r="A25">
        <v>75.905612000000005</v>
      </c>
      <c r="B25">
        <v>6.3823980000000002</v>
      </c>
      <c r="C25">
        <v>69.569081000000011</v>
      </c>
      <c r="D25">
        <v>8.5751530000000002</v>
      </c>
      <c r="E25">
        <v>76.562296000000003</v>
      </c>
      <c r="F25">
        <v>6.4163269999999999</v>
      </c>
      <c r="G25">
        <v>82.675154000000006</v>
      </c>
      <c r="H25">
        <v>9.1994900000000008</v>
      </c>
      <c r="K25">
        <f>(15/200)</f>
        <v>7.4999999999999997E-2</v>
      </c>
      <c r="L25">
        <f>(14/200)</f>
        <v>7.0000000000000007E-2</v>
      </c>
      <c r="M25">
        <f>(15/200)</f>
        <v>7.4999999999999997E-2</v>
      </c>
      <c r="N25">
        <f>(12/200)</f>
        <v>0.06</v>
      </c>
      <c r="P25">
        <f>(18/200)</f>
        <v>0.09</v>
      </c>
      <c r="Q25">
        <f>(16/200)</f>
        <v>0.08</v>
      </c>
      <c r="R25">
        <f>(16/200)</f>
        <v>0.08</v>
      </c>
      <c r="S25">
        <f>(19/200)</f>
        <v>9.5000000000000001E-2</v>
      </c>
      <c r="U25">
        <f>0.075+0.09</f>
        <v>0.16499999999999998</v>
      </c>
      <c r="V25">
        <f>0.07+0.08</f>
        <v>0.15000000000000002</v>
      </c>
      <c r="W25">
        <f>0.075+0.08</f>
        <v>0.155</v>
      </c>
      <c r="X25">
        <f>0.06+0.095</f>
        <v>0.155</v>
      </c>
      <c r="Z25">
        <f>SQRT((ABS($A$26-$A$25)^2+(ABS($B$26-$B$25)^2)))</f>
        <v>17.279234103654858</v>
      </c>
      <c r="AA25">
        <f>SQRT((ABS($C$26-$C$25)^2+(ABS($D$26-$D$25)^2)))</f>
        <v>20.095622400075502</v>
      </c>
      <c r="AB25">
        <f>SQRT((ABS($E$26-$E$25)^2+(ABS($F$26-$F$25)^2)))</f>
        <v>16.598304333097946</v>
      </c>
      <c r="AC25">
        <f>SQRT((ABS($G$26-$G$25)^2+(ABS($H$26-$H$25)^2)))</f>
        <v>13.193982983753651</v>
      </c>
      <c r="AJ25">
        <f>1/0.165</f>
        <v>6.0606060606060606</v>
      </c>
      <c r="AK25">
        <f>1/0.15</f>
        <v>6.666666666666667</v>
      </c>
      <c r="AL25">
        <f>1/0.155</f>
        <v>6.4516129032258069</v>
      </c>
      <c r="AM25">
        <f>1/0.155</f>
        <v>6.4516129032258069</v>
      </c>
      <c r="AO25">
        <f t="shared" si="4"/>
        <v>104.72263093124157</v>
      </c>
      <c r="AP25">
        <f t="shared" si="5"/>
        <v>133.97081600050333</v>
      </c>
      <c r="AQ25">
        <f t="shared" si="6"/>
        <v>107.08583440708352</v>
      </c>
      <c r="AR25">
        <f t="shared" si="7"/>
        <v>85.122470862926775</v>
      </c>
      <c r="AV25">
        <f>((0.075/0.165)*100)</f>
        <v>45.454545454545453</v>
      </c>
      <c r="AW25">
        <f>((0.07/0.15)*100)</f>
        <v>46.666666666666671</v>
      </c>
      <c r="AX25">
        <f>((0.075/0.155)*100)</f>
        <v>48.387096774193544</v>
      </c>
      <c r="AY25">
        <f>((0.06/0.155)*100)</f>
        <v>38.70967741935484</v>
      </c>
      <c r="BA25">
        <f>((0.09/0.165)*100)</f>
        <v>54.54545454545454</v>
      </c>
      <c r="BB25">
        <f>((0.08/0.15)*100)</f>
        <v>53.333333333333336</v>
      </c>
      <c r="BC25">
        <f>((0.08/0.155)*100)</f>
        <v>51.612903225806448</v>
      </c>
      <c r="BD25">
        <f>((0.095/0.155)*100)</f>
        <v>61.29032258064516</v>
      </c>
      <c r="BF25">
        <f>ABS($B$25-$D$25)</f>
        <v>2.192755</v>
      </c>
      <c r="BG25">
        <f>ABS($F$25-$H$25)</f>
        <v>2.7831630000000009</v>
      </c>
      <c r="BL25">
        <f>SQRT((ABS($A$25-$E$25)^2+(ABS($B$25-$F$25)^2)))</f>
        <v>0.65755992342675362</v>
      </c>
      <c r="BM25">
        <f>SQRT((ABS($C$25-$G$26)^2+(ABS($D$25-$H$26)^2)))</f>
        <v>0.88798994157197475</v>
      </c>
      <c r="BO25">
        <f>SQRT((ABS($A$25-$G$25)^2+(ABS($B$25-$H$25)^2)))</f>
        <v>7.3323056555375556</v>
      </c>
      <c r="BP25">
        <f>SQRT((ABS($C$25-$E$25)^2+(ABS($D$25-$F$25)^2)))</f>
        <v>7.3188513944813014</v>
      </c>
      <c r="BR25">
        <f>DEGREES(ACOS((11.0500528918598^2+18.7751957457097^2-8.65590826166267^2)/(2*11.0500528918598*18.7751957457097)))</f>
        <v>15.580382976099479</v>
      </c>
      <c r="BU25">
        <v>15</v>
      </c>
      <c r="BV25">
        <v>0</v>
      </c>
      <c r="BW25">
        <v>4</v>
      </c>
      <c r="BX25">
        <v>6</v>
      </c>
      <c r="BY25">
        <v>14</v>
      </c>
      <c r="BZ25">
        <v>0</v>
      </c>
      <c r="CA25">
        <v>9</v>
      </c>
      <c r="CB25">
        <v>6</v>
      </c>
      <c r="CC25">
        <v>15</v>
      </c>
      <c r="CD25">
        <v>3</v>
      </c>
      <c r="CE25">
        <v>9</v>
      </c>
      <c r="CF25">
        <v>1</v>
      </c>
      <c r="CG25">
        <v>12</v>
      </c>
      <c r="CH25">
        <v>6</v>
      </c>
      <c r="CI25">
        <v>6</v>
      </c>
      <c r="CJ25">
        <v>1</v>
      </c>
      <c r="CL25">
        <v>18</v>
      </c>
      <c r="CM25">
        <v>3</v>
      </c>
      <c r="CN25">
        <v>9</v>
      </c>
      <c r="CO25">
        <v>10</v>
      </c>
      <c r="CP25">
        <v>16</v>
      </c>
      <c r="CQ25">
        <v>1</v>
      </c>
      <c r="CR25">
        <v>11</v>
      </c>
      <c r="CS25">
        <v>10</v>
      </c>
      <c r="CT25">
        <v>16</v>
      </c>
      <c r="CU25">
        <v>5</v>
      </c>
      <c r="CV25">
        <v>11</v>
      </c>
      <c r="CW25">
        <v>5</v>
      </c>
      <c r="CX25">
        <v>19</v>
      </c>
      <c r="CY25">
        <v>10</v>
      </c>
      <c r="CZ25">
        <v>10</v>
      </c>
      <c r="DA25">
        <v>6</v>
      </c>
      <c r="DC25">
        <f>((0/15)*100)</f>
        <v>0</v>
      </c>
      <c r="DD25">
        <f>((4/15)*100)</f>
        <v>26.666666666666668</v>
      </c>
      <c r="DE25">
        <f>((6/15)*100)</f>
        <v>40</v>
      </c>
      <c r="DF25">
        <f>((0/14)*100)</f>
        <v>0</v>
      </c>
      <c r="DG25">
        <f>((9/14)*100)</f>
        <v>64.285714285714292</v>
      </c>
      <c r="DH25">
        <f>((6/14)*100)</f>
        <v>42.857142857142854</v>
      </c>
      <c r="DI25">
        <f>((3/15)*100)</f>
        <v>20</v>
      </c>
      <c r="DJ25">
        <f>((9/15)*100)</f>
        <v>60</v>
      </c>
      <c r="DK25">
        <f>((1/15)*100)</f>
        <v>6.666666666666667</v>
      </c>
      <c r="DL25">
        <f>((6/12)*100)</f>
        <v>50</v>
      </c>
      <c r="DM25">
        <f>((6/12)*100)</f>
        <v>50</v>
      </c>
      <c r="DN25">
        <f>((1/12)*100)</f>
        <v>8.3333333333333321</v>
      </c>
      <c r="DP25">
        <f>((3/18)*100)</f>
        <v>16.666666666666664</v>
      </c>
      <c r="DQ25">
        <f>((9/18)*100)</f>
        <v>50</v>
      </c>
      <c r="DR25">
        <f>((10/18)*100)</f>
        <v>55.555555555555557</v>
      </c>
      <c r="DS25">
        <f>((1/16)*100)</f>
        <v>6.25</v>
      </c>
      <c r="DT25">
        <f>((11/16)*100)</f>
        <v>68.75</v>
      </c>
      <c r="DU25">
        <f>((10/16)*100)</f>
        <v>62.5</v>
      </c>
      <c r="DV25">
        <f>((5/16)*100)</f>
        <v>31.25</v>
      </c>
      <c r="DW25">
        <f>((11/16)*100)</f>
        <v>68.75</v>
      </c>
      <c r="DX25">
        <f>((5/16)*100)</f>
        <v>31.25</v>
      </c>
      <c r="DY25">
        <f>((10/19)*100)</f>
        <v>52.631578947368418</v>
      </c>
      <c r="DZ25">
        <f>((10/19)*100)</f>
        <v>52.631578947368418</v>
      </c>
      <c r="EA25">
        <f>((6/19)*100)</f>
        <v>31.578947368421051</v>
      </c>
    </row>
    <row r="26" spans="1:131" x14ac:dyDescent="0.25">
      <c r="A26">
        <v>58.637734000000002</v>
      </c>
      <c r="B26">
        <v>5.756043</v>
      </c>
      <c r="C26">
        <v>49.477585000000005</v>
      </c>
      <c r="D26">
        <v>8.9823730000000008</v>
      </c>
      <c r="E26">
        <v>60.034359000000002</v>
      </c>
      <c r="F26">
        <v>4.889564</v>
      </c>
      <c r="G26">
        <v>69.483724000000009</v>
      </c>
      <c r="H26">
        <v>9.4590309999999995</v>
      </c>
      <c r="K26">
        <f>(13/200)</f>
        <v>6.5000000000000002E-2</v>
      </c>
      <c r="L26">
        <f>(13/200)</f>
        <v>6.5000000000000002E-2</v>
      </c>
      <c r="M26">
        <f>(13/200)</f>
        <v>6.5000000000000002E-2</v>
      </c>
      <c r="N26">
        <f>(12/200)</f>
        <v>0.06</v>
      </c>
      <c r="P26">
        <f>(17/200)</f>
        <v>8.5000000000000006E-2</v>
      </c>
      <c r="Q26">
        <f>(18/200)</f>
        <v>0.09</v>
      </c>
      <c r="R26">
        <f>(18/200)</f>
        <v>0.09</v>
      </c>
      <c r="S26">
        <f>(19/200)</f>
        <v>9.5000000000000001E-2</v>
      </c>
      <c r="U26">
        <f>0.065+0.085</f>
        <v>0.15000000000000002</v>
      </c>
      <c r="V26">
        <f>0.065+0.09</f>
        <v>0.155</v>
      </c>
      <c r="W26">
        <f>0.065+0.09</f>
        <v>0.155</v>
      </c>
      <c r="X26">
        <f>0.06+0.095</f>
        <v>0.155</v>
      </c>
      <c r="Z26">
        <f>SQRT((ABS($A$27-$A$26)^2+(ABS($B$27-$B$26)^2)))</f>
        <v>18.501064554030531</v>
      </c>
      <c r="AA26">
        <f>SQRT((ABS($C$27-$C$26)^2+(ABS($D$27-$D$26)^2)))</f>
        <v>19.07697606835989</v>
      </c>
      <c r="AB26">
        <f>SQRT((ABS($E$27-$E$26)^2+(ABS($F$27-$F$26)^2)))</f>
        <v>18.775195745709709</v>
      </c>
      <c r="AC26">
        <f>SQRT((ABS($G$27-$G$26)^2+(ABS($H$27-$H$26)^2)))</f>
        <v>20.165846683720929</v>
      </c>
      <c r="AJ26">
        <f>1/0.15</f>
        <v>6.666666666666667</v>
      </c>
      <c r="AK26">
        <f>1/0.155</f>
        <v>6.4516129032258069</v>
      </c>
      <c r="AL26">
        <f>1/0.155</f>
        <v>6.4516129032258069</v>
      </c>
      <c r="AM26">
        <f>1/0.155</f>
        <v>6.4516129032258069</v>
      </c>
      <c r="AO26">
        <f t="shared" si="4"/>
        <v>123.34043036020353</v>
      </c>
      <c r="AP26">
        <f t="shared" si="5"/>
        <v>123.07726495716058</v>
      </c>
      <c r="AQ26">
        <f t="shared" si="6"/>
        <v>121.13029513361103</v>
      </c>
      <c r="AR26">
        <f t="shared" si="7"/>
        <v>130.1022366691673</v>
      </c>
      <c r="AV26">
        <f>((0.065/0.15)*100)</f>
        <v>43.333333333333336</v>
      </c>
      <c r="AW26">
        <f>((0.065/0.155)*100)</f>
        <v>41.935483870967744</v>
      </c>
      <c r="AX26">
        <f>((0.065/0.155)*100)</f>
        <v>41.935483870967744</v>
      </c>
      <c r="AY26">
        <f>((0.06/0.155)*100)</f>
        <v>38.70967741935484</v>
      </c>
      <c r="BA26">
        <f>((0.085/0.15)*100)</f>
        <v>56.666666666666679</v>
      </c>
      <c r="BB26">
        <f>((0.09/0.155)*100)</f>
        <v>58.064516129032249</v>
      </c>
      <c r="BC26">
        <f>((0.09/0.155)*100)</f>
        <v>58.064516129032249</v>
      </c>
      <c r="BD26">
        <f>((0.095/0.155)*100)</f>
        <v>61.29032258064516</v>
      </c>
      <c r="BF26">
        <f>ABS($B$26-$D$26)</f>
        <v>3.2263300000000008</v>
      </c>
      <c r="BG26">
        <f>ABS($F$26-$H$26)</f>
        <v>4.5694669999999995</v>
      </c>
      <c r="BL26">
        <f>SQRT((ABS($A$26-$E$26)^2+(ABS($B$26-$F$26)^2)))</f>
        <v>1.6435775759196767</v>
      </c>
      <c r="BM26">
        <f>SQRT((ABS($C$26-$G$27)^2+(ABS($D$26-$H$27)^2)))</f>
        <v>1.1532259761907038</v>
      </c>
      <c r="BO26">
        <f>SQRT((ABS($A$26-$G$26)^2+(ABS($B$26-$H$26)^2)))</f>
        <v>11.460698897023871</v>
      </c>
      <c r="BP26">
        <f>SQRT((ABS($C$26-$E$26)^2+(ABS($D$26-$F$26)^2)))</f>
        <v>11.322392096971248</v>
      </c>
      <c r="BU26">
        <v>13</v>
      </c>
      <c r="BV26">
        <v>0</v>
      </c>
      <c r="BW26">
        <v>3</v>
      </c>
      <c r="BX26">
        <v>5</v>
      </c>
      <c r="BY26">
        <v>13</v>
      </c>
      <c r="BZ26">
        <v>0</v>
      </c>
      <c r="CA26">
        <v>7</v>
      </c>
      <c r="CB26">
        <v>5</v>
      </c>
      <c r="CC26">
        <v>13</v>
      </c>
      <c r="CD26">
        <v>4</v>
      </c>
      <c r="CE26">
        <v>7</v>
      </c>
      <c r="CF26">
        <v>0</v>
      </c>
      <c r="CG26">
        <v>12</v>
      </c>
      <c r="CH26">
        <v>5</v>
      </c>
      <c r="CI26">
        <v>5</v>
      </c>
      <c r="CJ26">
        <v>0</v>
      </c>
      <c r="CL26">
        <v>17</v>
      </c>
      <c r="CM26">
        <v>3</v>
      </c>
      <c r="CN26">
        <v>5</v>
      </c>
      <c r="CO26">
        <v>11</v>
      </c>
      <c r="CP26">
        <v>18</v>
      </c>
      <c r="CQ26">
        <v>5</v>
      </c>
      <c r="CR26">
        <v>12</v>
      </c>
      <c r="CS26">
        <v>11</v>
      </c>
      <c r="CT26">
        <v>18</v>
      </c>
      <c r="CU26">
        <v>8</v>
      </c>
      <c r="CV26">
        <v>12</v>
      </c>
      <c r="CW26">
        <v>6</v>
      </c>
      <c r="CX26">
        <v>19</v>
      </c>
      <c r="CY26">
        <v>11</v>
      </c>
      <c r="CZ26">
        <v>11</v>
      </c>
      <c r="DA26">
        <v>5</v>
      </c>
      <c r="DC26">
        <f>((0/13)*100)</f>
        <v>0</v>
      </c>
      <c r="DD26">
        <f>((3/13)*100)</f>
        <v>23.076923076923077</v>
      </c>
      <c r="DE26">
        <f>((5/13)*100)</f>
        <v>38.461538461538467</v>
      </c>
      <c r="DF26">
        <f>((0/13)*100)</f>
        <v>0</v>
      </c>
      <c r="DG26">
        <f>((7/13)*100)</f>
        <v>53.846153846153847</v>
      </c>
      <c r="DH26">
        <f>((5/13)*100)</f>
        <v>38.461538461538467</v>
      </c>
      <c r="DI26">
        <f>((4/13)*100)</f>
        <v>30.76923076923077</v>
      </c>
      <c r="DJ26">
        <f>((7/13)*100)</f>
        <v>53.846153846153847</v>
      </c>
      <c r="DK26">
        <f>((0/13)*100)</f>
        <v>0</v>
      </c>
      <c r="DL26">
        <f>((5/12)*100)</f>
        <v>41.666666666666671</v>
      </c>
      <c r="DM26">
        <f>((5/12)*100)</f>
        <v>41.666666666666671</v>
      </c>
      <c r="DN26">
        <f>((0/12)*100)</f>
        <v>0</v>
      </c>
      <c r="DP26">
        <f>((3/17)*100)</f>
        <v>17.647058823529413</v>
      </c>
      <c r="DQ26">
        <f>((5/17)*100)</f>
        <v>29.411764705882355</v>
      </c>
      <c r="DR26">
        <f>((11/17)*100)</f>
        <v>64.705882352941174</v>
      </c>
      <c r="DS26">
        <f>((5/18)*100)</f>
        <v>27.777777777777779</v>
      </c>
      <c r="DT26">
        <f>((12/18)*100)</f>
        <v>66.666666666666657</v>
      </c>
      <c r="DU26">
        <f>((11/18)*100)</f>
        <v>61.111111111111114</v>
      </c>
      <c r="DV26">
        <f>((8/18)*100)</f>
        <v>44.444444444444443</v>
      </c>
      <c r="DW26">
        <f>((12/18)*100)</f>
        <v>66.666666666666657</v>
      </c>
      <c r="DX26">
        <f>((6/18)*100)</f>
        <v>33.333333333333329</v>
      </c>
      <c r="DY26">
        <f>((11/19)*100)</f>
        <v>57.894736842105267</v>
      </c>
      <c r="DZ26">
        <f>((11/19)*100)</f>
        <v>57.894736842105267</v>
      </c>
      <c r="EA26">
        <f>((5/19)*100)</f>
        <v>26.315789473684209</v>
      </c>
    </row>
    <row r="27" spans="1:131" x14ac:dyDescent="0.25">
      <c r="A27">
        <v>40.140240000000006</v>
      </c>
      <c r="B27">
        <v>5.3925799999999997</v>
      </c>
      <c r="C27">
        <v>30.410059000000004</v>
      </c>
      <c r="D27">
        <v>8.381983</v>
      </c>
      <c r="E27">
        <v>41.259213000000003</v>
      </c>
      <c r="F27">
        <v>4.8463440000000002</v>
      </c>
      <c r="G27">
        <v>49.383541000000001</v>
      </c>
      <c r="H27">
        <v>7.8329880000000003</v>
      </c>
      <c r="K27">
        <f>(15/200)</f>
        <v>7.4999999999999997E-2</v>
      </c>
      <c r="L27">
        <f>(15/200)</f>
        <v>7.4999999999999997E-2</v>
      </c>
      <c r="N27">
        <f>(11/200)</f>
        <v>5.5E-2</v>
      </c>
      <c r="P27">
        <f>(17/200)</f>
        <v>8.5000000000000006E-2</v>
      </c>
      <c r="Q27">
        <f>(18/200)</f>
        <v>0.09</v>
      </c>
      <c r="R27">
        <f>(17/200)</f>
        <v>8.5000000000000006E-2</v>
      </c>
      <c r="S27">
        <f>(20/200)</f>
        <v>0.1</v>
      </c>
      <c r="U27">
        <f>0.075+0.085</f>
        <v>0.16</v>
      </c>
      <c r="V27">
        <f>0.075+0.09</f>
        <v>0.16499999999999998</v>
      </c>
      <c r="X27">
        <f>0.055+0.1</f>
        <v>0.155</v>
      </c>
      <c r="Z27">
        <f>SQRT((ABS($A$28-$A$27)^2+(ABS($B$28-$B$27)^2)))</f>
        <v>18.704224203330895</v>
      </c>
      <c r="AA27">
        <f>SQRT((ABS($C$28-$C$27)^2+(ABS($D$28-$D$27)^2)))</f>
        <v>15.264946399866629</v>
      </c>
      <c r="AC27">
        <f>SQRT((ABS($G$28-$G$27)^2+(ABS($H$28-$H$27)^2)))</f>
        <v>17.974734585354526</v>
      </c>
      <c r="AJ27">
        <f>1/0.16</f>
        <v>6.25</v>
      </c>
      <c r="AK27">
        <f>1/0.165</f>
        <v>6.0606060606060606</v>
      </c>
      <c r="AM27">
        <f>1/0.155</f>
        <v>6.4516129032258069</v>
      </c>
      <c r="AO27">
        <f t="shared" si="4"/>
        <v>116.9014012708181</v>
      </c>
      <c r="AP27">
        <f t="shared" si="5"/>
        <v>92.514826665858365</v>
      </c>
      <c r="AR27">
        <f t="shared" si="7"/>
        <v>115.96602958293242</v>
      </c>
      <c r="AV27">
        <f>((0.075/0.16)*100)</f>
        <v>46.875</v>
      </c>
      <c r="AW27">
        <f>((0.075/0.165)*100)</f>
        <v>45.454545454545453</v>
      </c>
      <c r="AY27">
        <f>((0.055/0.155)*100)</f>
        <v>35.483870967741936</v>
      </c>
      <c r="BA27">
        <f>((0.085/0.16)*100)</f>
        <v>53.125</v>
      </c>
      <c r="BB27">
        <f>((0.09/0.165)*100)</f>
        <v>54.54545454545454</v>
      </c>
      <c r="BD27">
        <f>((0.1/0.155)*100)</f>
        <v>64.516129032258078</v>
      </c>
      <c r="BF27">
        <f>ABS($B$27-$D$27)</f>
        <v>2.9894030000000003</v>
      </c>
      <c r="BG27">
        <f>ABS($F$27-$H$27)</f>
        <v>2.9866440000000001</v>
      </c>
      <c r="BL27">
        <f>SQRT((ABS($A$27-$E$27)^2+(ABS($B$27-$F$27)^2)))</f>
        <v>1.2451804457286473</v>
      </c>
      <c r="BM27">
        <f>SQRT((ABS($C$27-$G$28)^2+(ABS($D$27-$H$28)^2)))</f>
        <v>1.5681045056950087</v>
      </c>
      <c r="BO27">
        <f>SQRT((ABS($A$27-$G$27)^2+(ABS($B$27-$H$27)^2)))</f>
        <v>9.5600316204008919</v>
      </c>
      <c r="BP27">
        <f>SQRT((ABS($C$27-$E$27)^2+(ABS($D$27-$F$27)^2)))</f>
        <v>11.410735543953201</v>
      </c>
      <c r="BS27">
        <f>DEGREES(ACOS((9.11983711649325^2+19.6660675147652^2-10.7500171832302^2)/(2*9.11983711649325*19.6660675147652)))</f>
        <v>8.9217228506449171</v>
      </c>
      <c r="BU27">
        <v>15</v>
      </c>
      <c r="BV27">
        <v>0</v>
      </c>
      <c r="BW27">
        <v>4</v>
      </c>
      <c r="BX27">
        <v>5</v>
      </c>
      <c r="BY27">
        <v>15</v>
      </c>
      <c r="BZ27">
        <v>0</v>
      </c>
      <c r="CA27">
        <v>10</v>
      </c>
      <c r="CB27">
        <v>5</v>
      </c>
      <c r="CG27">
        <v>11</v>
      </c>
      <c r="CH27">
        <v>5</v>
      </c>
      <c r="CI27">
        <v>5</v>
      </c>
      <c r="CJ27">
        <v>0</v>
      </c>
      <c r="CL27">
        <v>17</v>
      </c>
      <c r="CM27">
        <v>4</v>
      </c>
      <c r="CN27">
        <v>8</v>
      </c>
      <c r="CO27">
        <v>10</v>
      </c>
      <c r="CP27">
        <v>18</v>
      </c>
      <c r="CQ27">
        <v>3</v>
      </c>
      <c r="CR27">
        <v>12</v>
      </c>
      <c r="CS27">
        <v>12</v>
      </c>
      <c r="CT27">
        <v>17</v>
      </c>
      <c r="CU27">
        <v>6</v>
      </c>
      <c r="CV27">
        <v>12</v>
      </c>
      <c r="CW27">
        <v>6</v>
      </c>
      <c r="CX27">
        <v>20</v>
      </c>
      <c r="CY27">
        <v>10</v>
      </c>
      <c r="CZ27">
        <v>12</v>
      </c>
      <c r="DA27">
        <v>7</v>
      </c>
      <c r="DC27">
        <f>((0/15)*100)</f>
        <v>0</v>
      </c>
      <c r="DD27">
        <f>((4/15)*100)</f>
        <v>26.666666666666668</v>
      </c>
      <c r="DE27">
        <f>((5/15)*100)</f>
        <v>33.333333333333329</v>
      </c>
      <c r="DF27">
        <f>((0/15)*100)</f>
        <v>0</v>
      </c>
      <c r="DG27">
        <f>((10/15)*100)</f>
        <v>66.666666666666657</v>
      </c>
      <c r="DH27">
        <f>((5/15)*100)</f>
        <v>33.333333333333329</v>
      </c>
      <c r="DL27">
        <f>((5/11)*100)</f>
        <v>45.454545454545453</v>
      </c>
      <c r="DM27">
        <f>((5/11)*100)</f>
        <v>45.454545454545453</v>
      </c>
      <c r="DN27">
        <f>((0/11)*100)</f>
        <v>0</v>
      </c>
      <c r="DP27">
        <f>((4/17)*100)</f>
        <v>23.52941176470588</v>
      </c>
      <c r="DQ27">
        <f>((8/17)*100)</f>
        <v>47.058823529411761</v>
      </c>
      <c r="DR27">
        <f>((10/17)*100)</f>
        <v>58.82352941176471</v>
      </c>
      <c r="DS27">
        <f>((3/18)*100)</f>
        <v>16.666666666666664</v>
      </c>
      <c r="DT27">
        <f>((12/18)*100)</f>
        <v>66.666666666666657</v>
      </c>
      <c r="DU27">
        <f>((12/18)*100)</f>
        <v>66.666666666666657</v>
      </c>
      <c r="DV27">
        <f>((6/17)*100)</f>
        <v>35.294117647058826</v>
      </c>
      <c r="DW27">
        <f>((12/17)*100)</f>
        <v>70.588235294117652</v>
      </c>
      <c r="DX27">
        <f>((6/17)*100)</f>
        <v>35.294117647058826</v>
      </c>
      <c r="DY27">
        <f>((10/20)*100)</f>
        <v>50</v>
      </c>
      <c r="DZ27">
        <f>((12/20)*100)</f>
        <v>60</v>
      </c>
      <c r="EA27">
        <f>((7/20)*100)</f>
        <v>35</v>
      </c>
    </row>
    <row r="28" spans="1:131" x14ac:dyDescent="0.25">
      <c r="A28">
        <v>21.510010000000001</v>
      </c>
      <c r="B28">
        <v>7.0546670000000002</v>
      </c>
      <c r="C28">
        <v>15.215282999999999</v>
      </c>
      <c r="D28">
        <v>9.8439580000000007</v>
      </c>
      <c r="G28">
        <v>31.488208999999998</v>
      </c>
      <c r="H28">
        <v>9.5206420000000005</v>
      </c>
      <c r="P28">
        <f>(21/200)</f>
        <v>0.105</v>
      </c>
      <c r="BF28">
        <f>ABS($B$28-$D$28)</f>
        <v>2.7892910000000004</v>
      </c>
      <c r="BI28">
        <v>3.4051375000000004</v>
      </c>
      <c r="BJ28" s="1">
        <v>3.7898075000000002</v>
      </c>
      <c r="BO28">
        <f>SQRT((ABS($A$28-$G$28)^2+(ABS($B$28-$H$28)^2)))</f>
        <v>10.278399096368361</v>
      </c>
      <c r="BR28">
        <f>DEGREES(ACOS((10.7500171832302^2+19.4816783653959^2-9.0577568688942^2)/(2*10.7500171832302*19.4816783653959)))</f>
        <v>9.5468650239290298</v>
      </c>
      <c r="BS28">
        <f>DEGREES(ACOS((9.0577568688942^2+19.9849227149436^2-11.1671537082992^2)/(2*9.0577568688942*19.9849227149436)))</f>
        <v>9.818101173493238</v>
      </c>
      <c r="CL28">
        <v>21</v>
      </c>
      <c r="CM28">
        <v>6</v>
      </c>
      <c r="CN28">
        <v>6</v>
      </c>
      <c r="CO28">
        <v>15</v>
      </c>
      <c r="DP28">
        <f>((6/21)*100)</f>
        <v>28.571428571428569</v>
      </c>
      <c r="DQ28">
        <f>((6/21)*100)</f>
        <v>28.571428571428569</v>
      </c>
      <c r="DR28">
        <f>((15/21)*100)</f>
        <v>71.428571428571431</v>
      </c>
    </row>
    <row r="29" spans="1:131" x14ac:dyDescent="0.25">
      <c r="A29" t="s">
        <v>22</v>
      </c>
      <c r="B29" t="s">
        <v>22</v>
      </c>
      <c r="C29" t="s">
        <v>22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BR29">
        <f>DEGREES(ACOS((11.1671537082992^2+17.7134130747585^2-6.95382638284312^2)/(2*11.1671537082992*17.7134130747585)))</f>
        <v>9.5669316231188848</v>
      </c>
      <c r="BS29">
        <f>DEGREES(ACOS((6.95382638284312^2+15.9500683628267^2-9.53253825169876^2)/(2*6.95382638284312*15.9500683628267)))</f>
        <v>17.214322210499976</v>
      </c>
    </row>
    <row r="30" spans="1:131" x14ac:dyDescent="0.25">
      <c r="A30">
        <v>40.030003000000001</v>
      </c>
      <c r="B30">
        <v>10.587599000000001</v>
      </c>
      <c r="C30">
        <v>48.274307</v>
      </c>
      <c r="D30">
        <v>7.105855</v>
      </c>
      <c r="E30">
        <v>40.577068000000004</v>
      </c>
      <c r="F30">
        <v>9.451022</v>
      </c>
      <c r="G30">
        <v>31.529970000000006</v>
      </c>
      <c r="H30">
        <v>8.3014799999999997</v>
      </c>
      <c r="K30">
        <f>(12/200)</f>
        <v>0.06</v>
      </c>
      <c r="L30">
        <f>(13/200)</f>
        <v>6.5000000000000002E-2</v>
      </c>
      <c r="M30">
        <f>(15/200)</f>
        <v>7.4999999999999997E-2</v>
      </c>
      <c r="N30">
        <f>(13/200)</f>
        <v>6.5000000000000002E-2</v>
      </c>
      <c r="P30">
        <f>(18/200)</f>
        <v>0.09</v>
      </c>
      <c r="Q30">
        <f>(17/200)</f>
        <v>8.5000000000000006E-2</v>
      </c>
      <c r="R30">
        <f>(15/200)</f>
        <v>7.4999999999999997E-2</v>
      </c>
      <c r="S30">
        <f>(18/200)</f>
        <v>0.09</v>
      </c>
      <c r="U30">
        <f>0.06+0.09</f>
        <v>0.15</v>
      </c>
      <c r="V30">
        <f>0.065+0.085</f>
        <v>0.15000000000000002</v>
      </c>
      <c r="W30">
        <f>0.075+0.075</f>
        <v>0.15</v>
      </c>
      <c r="X30">
        <f>0.065+0.09</f>
        <v>0.155</v>
      </c>
      <c r="Z30">
        <f>SQRT((ABS($A$31-$A$30)^2+(ABS($B$31-$B$30)^2)))</f>
        <v>17.418104376691886</v>
      </c>
      <c r="AA30">
        <f>SQRT((ABS($C$31-$C$30)^2+(ABS($D$31-$D$30)^2)))</f>
        <v>17.651862780657058</v>
      </c>
      <c r="AB30">
        <f>SQRT((ABS($E$31-$E$30)^2+(ABS($F$31-$F$30)^2)))</f>
        <v>19.481678365395933</v>
      </c>
      <c r="AC30">
        <f>SQRT((ABS($G$31-$G$30)^2+(ABS($H$31-$H$30)^2)))</f>
        <v>19.666067514765221</v>
      </c>
      <c r="AJ30">
        <f>1/0.15</f>
        <v>6.666666666666667</v>
      </c>
      <c r="AK30">
        <f>1/0.15</f>
        <v>6.666666666666667</v>
      </c>
      <c r="AL30">
        <f>1/0.15</f>
        <v>6.666666666666667</v>
      </c>
      <c r="AM30">
        <f>1/0.155</f>
        <v>6.4516129032258069</v>
      </c>
      <c r="AO30">
        <f t="shared" ref="AO30:AO42" si="8">$Z30/$U30</f>
        <v>116.12069584461258</v>
      </c>
      <c r="AP30">
        <f t="shared" ref="AP30:AP41" si="9">$AA30/$V30</f>
        <v>117.67908520438037</v>
      </c>
      <c r="AQ30">
        <f t="shared" ref="AQ30:AQ41" si="10">$AB30/$W30</f>
        <v>129.87785576930622</v>
      </c>
      <c r="AR30">
        <f t="shared" ref="AR30:AR41" si="11">$AC30/$X30</f>
        <v>126.87785493396916</v>
      </c>
      <c r="AV30">
        <f>((0.06/0.15)*100)</f>
        <v>40</v>
      </c>
      <c r="AW30">
        <f>((0.065/0.15)*100)</f>
        <v>43.333333333333336</v>
      </c>
      <c r="AX30">
        <f>((0.075/0.15)*100)</f>
        <v>50</v>
      </c>
      <c r="AY30">
        <f>((0.065/0.155)*100)</f>
        <v>41.935483870967744</v>
      </c>
      <c r="BA30">
        <f>((0.09/0.15)*100)</f>
        <v>60</v>
      </c>
      <c r="BB30">
        <f>((0.085/0.15)*100)</f>
        <v>56.666666666666679</v>
      </c>
      <c r="BC30">
        <f>((0.075/0.15)*100)</f>
        <v>50</v>
      </c>
      <c r="BD30">
        <f>((0.09/0.155)*100)</f>
        <v>58.064516129032249</v>
      </c>
      <c r="BF30">
        <f>ABS($B$30-$D$30)</f>
        <v>3.4817440000000008</v>
      </c>
      <c r="BG30">
        <f>ABS($F$30-$H$30)</f>
        <v>1.1495420000000003</v>
      </c>
      <c r="BL30">
        <f>SQRT((ABS($A$30-$E$30)^2+(ABS($B$30-$F$30)^2)))</f>
        <v>1.2613831262364363</v>
      </c>
      <c r="BM30">
        <f>SQRT((ABS($C$30-$G$31)^2+(ABS($D$30-$H$31)^2)))</f>
        <v>2.9782931695617241</v>
      </c>
      <c r="BO30">
        <f>SQRT((ABS($A$30-$G$30)^2+(ABS($B$30-$H$30)^2)))</f>
        <v>8.8020964027468995</v>
      </c>
      <c r="BP30">
        <f>SQRT((ABS($C$30-$E$30)^2+(ABS($D$30-$F$30)^2)))</f>
        <v>8.0465704794657675</v>
      </c>
      <c r="BR30">
        <f>DEGREES(ACOS((9.53253825169876^2+17.0034845761171^2-7.91320967879589^2)/(2*9.53253825169876*17.0034845761171)))</f>
        <v>11.759510300101011</v>
      </c>
      <c r="BS30">
        <f>DEGREES(ACOS((7.91320967879589^2+19.4276652816997^2-12.2482623100148^2)/(2*7.91320967879589*19.4276652816997)))</f>
        <v>19.388715477625219</v>
      </c>
      <c r="BU30">
        <v>12</v>
      </c>
      <c r="BV30">
        <v>0</v>
      </c>
      <c r="BW30">
        <v>10</v>
      </c>
      <c r="BX30">
        <v>0</v>
      </c>
      <c r="BY30">
        <v>13</v>
      </c>
      <c r="BZ30">
        <v>0</v>
      </c>
      <c r="CA30">
        <v>2</v>
      </c>
      <c r="CB30">
        <v>11</v>
      </c>
      <c r="CC30">
        <v>15</v>
      </c>
      <c r="CD30">
        <v>12</v>
      </c>
      <c r="CE30">
        <v>2</v>
      </c>
      <c r="CF30">
        <v>0</v>
      </c>
      <c r="CG30">
        <v>13</v>
      </c>
      <c r="CH30">
        <v>0</v>
      </c>
      <c r="CI30">
        <v>11</v>
      </c>
      <c r="CJ30">
        <v>0</v>
      </c>
      <c r="CL30">
        <v>18</v>
      </c>
      <c r="CM30">
        <v>3</v>
      </c>
      <c r="CN30">
        <v>0</v>
      </c>
      <c r="CO30">
        <v>6</v>
      </c>
      <c r="CP30">
        <v>17</v>
      </c>
      <c r="CQ30">
        <v>5</v>
      </c>
      <c r="CR30">
        <v>4</v>
      </c>
      <c r="CS30">
        <v>15</v>
      </c>
      <c r="CT30">
        <v>15</v>
      </c>
      <c r="CU30">
        <v>13</v>
      </c>
      <c r="CV30">
        <v>4</v>
      </c>
      <c r="CW30">
        <v>2</v>
      </c>
      <c r="CX30">
        <v>18</v>
      </c>
      <c r="CY30">
        <v>6</v>
      </c>
      <c r="CZ30">
        <v>15</v>
      </c>
      <c r="DA30">
        <v>2</v>
      </c>
      <c r="DC30">
        <f>((0/12)*100)</f>
        <v>0</v>
      </c>
      <c r="DD30">
        <f>((10/12)*100)</f>
        <v>83.333333333333343</v>
      </c>
      <c r="DE30">
        <f>((0/12)*100)</f>
        <v>0</v>
      </c>
      <c r="DF30">
        <f>((0/13)*100)</f>
        <v>0</v>
      </c>
      <c r="DG30">
        <f>((2/13)*100)</f>
        <v>15.384615384615385</v>
      </c>
      <c r="DH30">
        <f>((11/13)*100)</f>
        <v>84.615384615384613</v>
      </c>
      <c r="DI30">
        <f>((12/15)*100)</f>
        <v>80</v>
      </c>
      <c r="DJ30">
        <f>((2/15)*100)</f>
        <v>13.333333333333334</v>
      </c>
      <c r="DK30">
        <f>((0/15)*100)</f>
        <v>0</v>
      </c>
      <c r="DL30">
        <f>((0/13)*100)</f>
        <v>0</v>
      </c>
      <c r="DM30">
        <f>((11/13)*100)</f>
        <v>84.615384615384613</v>
      </c>
      <c r="DN30">
        <f>((0/13)*100)</f>
        <v>0</v>
      </c>
      <c r="DP30">
        <f>((3/18)*100)</f>
        <v>16.666666666666664</v>
      </c>
      <c r="DQ30">
        <f>((0/18)*100)</f>
        <v>0</v>
      </c>
      <c r="DR30">
        <f>((6/18)*100)</f>
        <v>33.333333333333329</v>
      </c>
      <c r="DS30">
        <f>((5/17)*100)</f>
        <v>29.411764705882355</v>
      </c>
      <c r="DT30">
        <f>((4/17)*100)</f>
        <v>23.52941176470588</v>
      </c>
      <c r="DU30">
        <f>((15/17)*100)</f>
        <v>88.235294117647058</v>
      </c>
      <c r="DV30">
        <f>((13/15)*100)</f>
        <v>86.666666666666671</v>
      </c>
      <c r="DW30">
        <f>((4/15)*100)</f>
        <v>26.666666666666668</v>
      </c>
      <c r="DX30">
        <f>((2/15)*100)</f>
        <v>13.333333333333334</v>
      </c>
      <c r="DY30">
        <f>((6/18)*100)</f>
        <v>33.333333333333329</v>
      </c>
      <c r="DZ30">
        <f>((15/18)*100)</f>
        <v>83.333333333333343</v>
      </c>
      <c r="EA30">
        <f>((2/18)*100)</f>
        <v>11.111111111111111</v>
      </c>
    </row>
    <row r="31" spans="1:131" x14ac:dyDescent="0.25">
      <c r="A31">
        <v>57.438881000000002</v>
      </c>
      <c r="B31">
        <v>10.020742</v>
      </c>
      <c r="C31">
        <v>65.898921999999999</v>
      </c>
      <c r="D31">
        <v>8.0862660000000002</v>
      </c>
      <c r="E31">
        <v>60.058468000000005</v>
      </c>
      <c r="F31">
        <v>9.5551659999999998</v>
      </c>
      <c r="G31">
        <v>51.187580000000004</v>
      </c>
      <c r="H31">
        <v>7.7247820000000003</v>
      </c>
      <c r="K31">
        <f>(13/200)</f>
        <v>6.5000000000000002E-2</v>
      </c>
      <c r="L31">
        <f>(14/200)</f>
        <v>7.0000000000000007E-2</v>
      </c>
      <c r="M31">
        <f>(14/200)</f>
        <v>7.0000000000000007E-2</v>
      </c>
      <c r="N31">
        <f>(12/200)</f>
        <v>0.06</v>
      </c>
      <c r="P31">
        <f>(16/200)</f>
        <v>0.08</v>
      </c>
      <c r="Q31">
        <f>(15/200)</f>
        <v>7.4999999999999997E-2</v>
      </c>
      <c r="R31">
        <f>(15/200)</f>
        <v>7.4999999999999997E-2</v>
      </c>
      <c r="S31">
        <f>(17/200)</f>
        <v>8.5000000000000006E-2</v>
      </c>
      <c r="U31">
        <f>0.065+0.08</f>
        <v>0.14500000000000002</v>
      </c>
      <c r="V31">
        <f>0.07+0.075</f>
        <v>0.14500000000000002</v>
      </c>
      <c r="W31">
        <f>0.07+0.075</f>
        <v>0.14500000000000002</v>
      </c>
      <c r="X31">
        <f>0.06+0.085</f>
        <v>0.14500000000000002</v>
      </c>
      <c r="Z31">
        <f>SQRT((ABS($A$32-$A$31)^2+(ABS($B$32-$B$31)^2)))</f>
        <v>16.793287688015656</v>
      </c>
      <c r="AA31">
        <f>SQRT((ABS($C$32-$C$31)^2+(ABS($D$32-$D$31)^2)))</f>
        <v>15.550661107527395</v>
      </c>
      <c r="AB31">
        <f>SQRT((ABS($E$32-$E$31)^2+(ABS($F$32-$F$31)^2)))</f>
        <v>17.713413074758513</v>
      </c>
      <c r="AC31">
        <f>SQRT((ABS($G$32-$G$31)^2+(ABS($H$32-$H$31)^2)))</f>
        <v>19.984922714943608</v>
      </c>
      <c r="AJ31">
        <f>1/0.145</f>
        <v>6.8965517241379315</v>
      </c>
      <c r="AK31">
        <f>1/0.145</f>
        <v>6.8965517241379315</v>
      </c>
      <c r="AL31">
        <f>1/0.145</f>
        <v>6.8965517241379315</v>
      </c>
      <c r="AM31">
        <f>1/0.145</f>
        <v>6.8965517241379315</v>
      </c>
      <c r="AO31">
        <f t="shared" si="8"/>
        <v>115.81577715872865</v>
      </c>
      <c r="AP31">
        <f t="shared" si="9"/>
        <v>107.2459386726027</v>
      </c>
      <c r="AQ31">
        <f t="shared" si="10"/>
        <v>122.16146948109318</v>
      </c>
      <c r="AR31">
        <f t="shared" si="11"/>
        <v>137.82705320650763</v>
      </c>
      <c r="AV31">
        <f>((0.065/0.145)*100)</f>
        <v>44.827586206896555</v>
      </c>
      <c r="AW31">
        <f>((0.07/0.145)*100)</f>
        <v>48.275862068965523</v>
      </c>
      <c r="AX31">
        <f>((0.07/0.145)*100)</f>
        <v>48.275862068965523</v>
      </c>
      <c r="AY31">
        <f>((0.06/0.145)*100)</f>
        <v>41.379310344827587</v>
      </c>
      <c r="BA31">
        <f>((0.08/0.145)*100)</f>
        <v>55.172413793103459</v>
      </c>
      <c r="BB31">
        <f>((0.075/0.145)*100)</f>
        <v>51.724137931034484</v>
      </c>
      <c r="BC31">
        <f>((0.075/0.145)*100)</f>
        <v>51.724137931034484</v>
      </c>
      <c r="BD31">
        <f>((0.085/0.145)*100)</f>
        <v>58.62068965517242</v>
      </c>
      <c r="BF31">
        <f>ABS($B$31-$D$31)</f>
        <v>1.9344760000000001</v>
      </c>
      <c r="BG31">
        <f>ABS($F$31-$H$31)</f>
        <v>1.8303839999999996</v>
      </c>
      <c r="BL31">
        <f>SQRT((ABS($A$31-$E$31)^2+(ABS($B$31-$F$31)^2)))</f>
        <v>2.6606384689290303</v>
      </c>
      <c r="BM31">
        <f>SQRT((ABS($C$31-$G$32)^2+(ABS($D$31-$H$32)^2)))</f>
        <v>5.2707330337816423</v>
      </c>
      <c r="BO31">
        <f>SQRT((ABS($A$31-$G$31)^2+(ABS($B$31-$H$31)^2)))</f>
        <v>6.6595943205424293</v>
      </c>
      <c r="BP31">
        <f>SQRT((ABS($C$31-$E$31)^2+(ABS($D$31-$F$31)^2)))</f>
        <v>6.022339257806383</v>
      </c>
      <c r="BR31">
        <f>DEGREES(ACOS((12.2482623100148^2+19.4619018678637^2-8.60627062906048^2)/(2*12.2482623100148*19.4619018678637)))</f>
        <v>17.486367618665177</v>
      </c>
      <c r="BS31">
        <f>DEGREES(ACOS((8.60627062906048^2+18.4313244633875^2-11.3681334350766^2)/(2*8.60627062906048*18.4313244633875)))</f>
        <v>26.244143534103642</v>
      </c>
      <c r="BU31">
        <v>13</v>
      </c>
      <c r="BV31">
        <v>0</v>
      </c>
      <c r="BW31">
        <v>12</v>
      </c>
      <c r="BX31">
        <v>0</v>
      </c>
      <c r="BY31">
        <v>14</v>
      </c>
      <c r="BZ31">
        <v>0</v>
      </c>
      <c r="CA31">
        <v>1</v>
      </c>
      <c r="CB31">
        <v>12</v>
      </c>
      <c r="CC31">
        <v>14</v>
      </c>
      <c r="CD31">
        <v>12</v>
      </c>
      <c r="CE31">
        <v>1</v>
      </c>
      <c r="CF31">
        <v>0</v>
      </c>
      <c r="CG31">
        <v>12</v>
      </c>
      <c r="CH31">
        <v>0</v>
      </c>
      <c r="CI31">
        <v>12</v>
      </c>
      <c r="CJ31">
        <v>0</v>
      </c>
      <c r="CL31">
        <v>16</v>
      </c>
      <c r="CM31">
        <v>3</v>
      </c>
      <c r="CN31">
        <v>13</v>
      </c>
      <c r="CO31">
        <v>3</v>
      </c>
      <c r="CP31">
        <v>15</v>
      </c>
      <c r="CQ31">
        <v>2</v>
      </c>
      <c r="CR31">
        <v>2</v>
      </c>
      <c r="CS31">
        <v>15</v>
      </c>
      <c r="CT31">
        <v>15</v>
      </c>
      <c r="CU31">
        <v>14</v>
      </c>
      <c r="CV31">
        <v>2</v>
      </c>
      <c r="CW31">
        <v>3</v>
      </c>
      <c r="CX31">
        <v>17</v>
      </c>
      <c r="CY31">
        <v>4</v>
      </c>
      <c r="CZ31">
        <v>15</v>
      </c>
      <c r="DA31">
        <v>2</v>
      </c>
      <c r="DC31">
        <f>((0/13)*100)</f>
        <v>0</v>
      </c>
      <c r="DD31">
        <f>((12/13)*100)</f>
        <v>92.307692307692307</v>
      </c>
      <c r="DE31">
        <f>((0/13)*100)</f>
        <v>0</v>
      </c>
      <c r="DF31">
        <f>((0/14)*100)</f>
        <v>0</v>
      </c>
      <c r="DG31">
        <f>((1/14)*100)</f>
        <v>7.1428571428571423</v>
      </c>
      <c r="DH31">
        <f>((12/14)*100)</f>
        <v>85.714285714285708</v>
      </c>
      <c r="DI31">
        <f>((12/14)*100)</f>
        <v>85.714285714285708</v>
      </c>
      <c r="DJ31">
        <f>((1/14)*100)</f>
        <v>7.1428571428571423</v>
      </c>
      <c r="DK31">
        <f>((0/14)*100)</f>
        <v>0</v>
      </c>
      <c r="DL31">
        <f>((0/12)*100)</f>
        <v>0</v>
      </c>
      <c r="DM31">
        <f>((12/12)*100)</f>
        <v>100</v>
      </c>
      <c r="DN31">
        <f>((0/12)*100)</f>
        <v>0</v>
      </c>
      <c r="DP31">
        <f>((3/16)*100)</f>
        <v>18.75</v>
      </c>
      <c r="DQ31">
        <f>((13/16)*100)</f>
        <v>81.25</v>
      </c>
      <c r="DR31">
        <f>((3/16)*100)</f>
        <v>18.75</v>
      </c>
      <c r="DS31">
        <f>((2/15)*100)</f>
        <v>13.333333333333334</v>
      </c>
      <c r="DT31">
        <f>((2/15)*100)</f>
        <v>13.333333333333334</v>
      </c>
      <c r="DU31">
        <f>((15/15)*100)</f>
        <v>100</v>
      </c>
      <c r="DV31">
        <f>((14/15)*100)</f>
        <v>93.333333333333329</v>
      </c>
      <c r="DW31">
        <f>((2/15)*100)</f>
        <v>13.333333333333334</v>
      </c>
      <c r="DX31">
        <f>((3/15)*100)</f>
        <v>20</v>
      </c>
      <c r="DY31">
        <f>((4/17)*100)</f>
        <v>23.52941176470588</v>
      </c>
      <c r="DZ31">
        <f>((15/17)*100)</f>
        <v>88.235294117647058</v>
      </c>
      <c r="EA31">
        <f>((2/17)*100)</f>
        <v>11.76470588235294</v>
      </c>
    </row>
    <row r="32" spans="1:131" x14ac:dyDescent="0.25">
      <c r="A32">
        <v>74.221224000000007</v>
      </c>
      <c r="B32">
        <v>10.626939</v>
      </c>
      <c r="C32">
        <v>81.402348000000003</v>
      </c>
      <c r="D32">
        <v>9.2973990000000004</v>
      </c>
      <c r="E32">
        <v>77.739643000000001</v>
      </c>
      <c r="F32">
        <v>10.623367</v>
      </c>
      <c r="G32">
        <v>71.162193000000002</v>
      </c>
      <c r="H32">
        <v>8.3666319999999992</v>
      </c>
      <c r="K32">
        <f>(13/200)</f>
        <v>6.5000000000000002E-2</v>
      </c>
      <c r="L32">
        <f>(12/200)</f>
        <v>0.06</v>
      </c>
      <c r="M32">
        <f>(15/200)</f>
        <v>7.4999999999999997E-2</v>
      </c>
      <c r="N32">
        <f>(15/200)</f>
        <v>7.4999999999999997E-2</v>
      </c>
      <c r="P32">
        <f>(16/200)</f>
        <v>0.08</v>
      </c>
      <c r="Q32">
        <f>(15/200)</f>
        <v>7.4999999999999997E-2</v>
      </c>
      <c r="R32">
        <f>(15/200)</f>
        <v>7.4999999999999997E-2</v>
      </c>
      <c r="S32">
        <f>(17/200)</f>
        <v>8.5000000000000006E-2</v>
      </c>
      <c r="U32">
        <f>0.065+0.08</f>
        <v>0.14500000000000002</v>
      </c>
      <c r="V32">
        <f>0.06+0.075</f>
        <v>0.13500000000000001</v>
      </c>
      <c r="W32">
        <f>0.075+0.075</f>
        <v>0.15</v>
      </c>
      <c r="X32">
        <f>0.075+0.085</f>
        <v>0.16</v>
      </c>
      <c r="Z32">
        <f>SQRT((ABS($A$33-$A$32)^2+(ABS($B$33-$B$32)^2)))</f>
        <v>15.751786801819565</v>
      </c>
      <c r="AA32">
        <f>SQRT((ABS($C$33-$C$32)^2+(ABS($D$33-$D$32)^2)))</f>
        <v>17.00661690524089</v>
      </c>
      <c r="AB32">
        <f>SQRT((ABS($E$33-$E$32)^2+(ABS($F$33-$F$32)^2)))</f>
        <v>17.003484576117135</v>
      </c>
      <c r="AC32">
        <f>SQRT((ABS($G$33-$G$32)^2+(ABS($H$33-$H$32)^2)))</f>
        <v>15.950068362826695</v>
      </c>
      <c r="AJ32">
        <f>1/0.145</f>
        <v>6.8965517241379315</v>
      </c>
      <c r="AK32">
        <f>1/0.135</f>
        <v>7.4074074074074066</v>
      </c>
      <c r="AL32">
        <f>1/0.15</f>
        <v>6.666666666666667</v>
      </c>
      <c r="AM32">
        <f>1/0.16</f>
        <v>6.25</v>
      </c>
      <c r="AO32">
        <f t="shared" si="8"/>
        <v>108.63301242634181</v>
      </c>
      <c r="AP32">
        <f t="shared" si="9"/>
        <v>125.9749400388214</v>
      </c>
      <c r="AQ32">
        <f t="shared" si="10"/>
        <v>113.35656384078091</v>
      </c>
      <c r="AR32">
        <f t="shared" si="11"/>
        <v>99.687927267666836</v>
      </c>
      <c r="AV32">
        <f>((0.065/0.145)*100)</f>
        <v>44.827586206896555</v>
      </c>
      <c r="AW32">
        <f>((0.06/0.135)*100)</f>
        <v>44.444444444444443</v>
      </c>
      <c r="AX32">
        <f>((0.075/0.15)*100)</f>
        <v>50</v>
      </c>
      <c r="AY32">
        <f>((0.075/0.16)*100)</f>
        <v>46.875</v>
      </c>
      <c r="BA32">
        <f>((0.08/0.145)*100)</f>
        <v>55.172413793103459</v>
      </c>
      <c r="BB32">
        <f>((0.075/0.135)*100)</f>
        <v>55.55555555555555</v>
      </c>
      <c r="BC32">
        <f>((0.075/0.15)*100)</f>
        <v>50</v>
      </c>
      <c r="BD32">
        <f>((0.085/0.16)*100)</f>
        <v>53.125</v>
      </c>
      <c r="BF32">
        <f>ABS($B$32-$D$32)</f>
        <v>1.3295399999999997</v>
      </c>
      <c r="BG32">
        <f>ABS($F$32-$H$32)</f>
        <v>2.2567350000000008</v>
      </c>
      <c r="BL32">
        <f>SQRT((ABS($A$32-$E$32)^2+(ABS($B$32-$F$32)^2)))</f>
        <v>3.5184208131980119</v>
      </c>
      <c r="BO32">
        <f>SQRT((ABS($A$32-$G$32)^2+(ABS($B$32-$H$32)^2)))</f>
        <v>3.8035060658831652</v>
      </c>
      <c r="BP32">
        <f>SQRT((ABS($C$32-$E$32)^2+(ABS($D$32-$F$32)^2)))</f>
        <v>3.8953304165435076</v>
      </c>
      <c r="BR32">
        <f>DEGREES(ACOS((11.3681334350766^2+16.9844381741518^2-7.38738353696978^2)/(2*11.3681334350766*16.9844381741518)))</f>
        <v>19.887816174748323</v>
      </c>
      <c r="BS32">
        <f>DEGREES(ACOS((7.38738353696978^2+24.3301169894091^2-18.2658308200404^2)/(2*7.38738353696978*24.3301169894091)))</f>
        <v>29.493812509399667</v>
      </c>
      <c r="BU32">
        <v>13</v>
      </c>
      <c r="BV32">
        <v>0</v>
      </c>
      <c r="BW32">
        <v>12</v>
      </c>
      <c r="BX32">
        <v>0</v>
      </c>
      <c r="BY32">
        <v>12</v>
      </c>
      <c r="BZ32">
        <v>0</v>
      </c>
      <c r="CA32">
        <v>0</v>
      </c>
      <c r="CB32">
        <v>12</v>
      </c>
      <c r="CC32">
        <v>15</v>
      </c>
      <c r="CD32">
        <v>13</v>
      </c>
      <c r="CE32">
        <v>1</v>
      </c>
      <c r="CF32">
        <v>2</v>
      </c>
      <c r="CG32">
        <v>15</v>
      </c>
      <c r="CH32">
        <v>1</v>
      </c>
      <c r="CI32">
        <v>12</v>
      </c>
      <c r="CJ32">
        <v>2</v>
      </c>
      <c r="CL32">
        <v>16</v>
      </c>
      <c r="CM32">
        <v>2</v>
      </c>
      <c r="CN32">
        <v>14</v>
      </c>
      <c r="CO32">
        <v>4</v>
      </c>
      <c r="CP32">
        <v>15</v>
      </c>
      <c r="CQ32">
        <v>2</v>
      </c>
      <c r="CR32">
        <v>2</v>
      </c>
      <c r="CS32">
        <v>15</v>
      </c>
      <c r="CT32">
        <v>15</v>
      </c>
      <c r="CU32">
        <v>14</v>
      </c>
      <c r="CV32">
        <v>3</v>
      </c>
      <c r="CW32">
        <v>2</v>
      </c>
      <c r="CX32">
        <v>17</v>
      </c>
      <c r="CY32">
        <v>4</v>
      </c>
      <c r="CZ32">
        <v>15</v>
      </c>
      <c r="DA32">
        <v>3</v>
      </c>
      <c r="DC32">
        <f>((0/13)*100)</f>
        <v>0</v>
      </c>
      <c r="DD32">
        <f>((12/13)*100)</f>
        <v>92.307692307692307</v>
      </c>
      <c r="DE32">
        <f>((0/13)*100)</f>
        <v>0</v>
      </c>
      <c r="DF32">
        <f>((0/12)*100)</f>
        <v>0</v>
      </c>
      <c r="DG32">
        <f>((0/12)*100)</f>
        <v>0</v>
      </c>
      <c r="DH32">
        <f>((12/12)*100)</f>
        <v>100</v>
      </c>
      <c r="DI32">
        <f>((13/15)*100)</f>
        <v>86.666666666666671</v>
      </c>
      <c r="DJ32">
        <f>((1/15)*100)</f>
        <v>6.666666666666667</v>
      </c>
      <c r="DK32">
        <f>((2/15)*100)</f>
        <v>13.333333333333334</v>
      </c>
      <c r="DL32">
        <f>((1/15)*100)</f>
        <v>6.666666666666667</v>
      </c>
      <c r="DM32">
        <f>((12/15)*100)</f>
        <v>80</v>
      </c>
      <c r="DN32">
        <f>((2/15)*100)</f>
        <v>13.333333333333334</v>
      </c>
      <c r="DP32">
        <f>((2/16)*100)</f>
        <v>12.5</v>
      </c>
      <c r="DQ32">
        <f>((14/16)*100)</f>
        <v>87.5</v>
      </c>
      <c r="DR32">
        <f>((4/16)*100)</f>
        <v>25</v>
      </c>
      <c r="DS32">
        <f>((2/15)*100)</f>
        <v>13.333333333333334</v>
      </c>
      <c r="DT32">
        <f>((2/15)*100)</f>
        <v>13.333333333333334</v>
      </c>
      <c r="DU32">
        <f>((15/15)*100)</f>
        <v>100</v>
      </c>
      <c r="DV32">
        <f>((14/15)*100)</f>
        <v>93.333333333333329</v>
      </c>
      <c r="DW32">
        <f>((3/15)*100)</f>
        <v>20</v>
      </c>
      <c r="DX32">
        <f>((2/15)*100)</f>
        <v>13.333333333333334</v>
      </c>
      <c r="DY32">
        <f>((4/17)*100)</f>
        <v>23.52941176470588</v>
      </c>
      <c r="DZ32">
        <f>((15/17)*100)</f>
        <v>88.235294117647058</v>
      </c>
      <c r="EA32">
        <f>((3/17)*100)</f>
        <v>17.647058823529413</v>
      </c>
    </row>
    <row r="33" spans="1:131" x14ac:dyDescent="0.25">
      <c r="A33">
        <v>89.970205000000007</v>
      </c>
      <c r="B33">
        <v>10.329643000000001</v>
      </c>
      <c r="C33">
        <v>98.397961000000009</v>
      </c>
      <c r="D33">
        <v>8.6857150000000001</v>
      </c>
      <c r="E33">
        <v>94.74046100000001</v>
      </c>
      <c r="F33">
        <v>10.92449</v>
      </c>
      <c r="G33">
        <v>87.105051000000003</v>
      </c>
      <c r="H33">
        <v>8.8461730000000003</v>
      </c>
      <c r="K33">
        <f>(13/200)</f>
        <v>6.5000000000000002E-2</v>
      </c>
      <c r="L33">
        <f>(13/200)</f>
        <v>6.5000000000000002E-2</v>
      </c>
      <c r="M33">
        <f>(15/200)</f>
        <v>7.4999999999999997E-2</v>
      </c>
      <c r="N33">
        <f>(13/200)</f>
        <v>6.5000000000000002E-2</v>
      </c>
      <c r="P33">
        <f>(15/200)</f>
        <v>7.4999999999999997E-2</v>
      </c>
      <c r="Q33">
        <f>(15/200)</f>
        <v>7.4999999999999997E-2</v>
      </c>
      <c r="R33">
        <f>(15/200)</f>
        <v>7.4999999999999997E-2</v>
      </c>
      <c r="S33">
        <f>(17/200)</f>
        <v>8.5000000000000006E-2</v>
      </c>
      <c r="U33">
        <f>0.065+0.075</f>
        <v>0.14000000000000001</v>
      </c>
      <c r="V33">
        <f>0.065+0.075</f>
        <v>0.14000000000000001</v>
      </c>
      <c r="W33">
        <f>0.075+0.075</f>
        <v>0.15</v>
      </c>
      <c r="X33">
        <f>0.065+0.085</f>
        <v>0.15000000000000002</v>
      </c>
      <c r="Z33">
        <f>SQRT((ABS($A$34-$A$33)^2+(ABS($B$34-$B$33)^2)))</f>
        <v>18.881338347246999</v>
      </c>
      <c r="AA33">
        <f>SQRT((ABS($C$34-$C$33)^2+(ABS($D$34-$D$33)^2)))</f>
        <v>18.876551231971003</v>
      </c>
      <c r="AB33">
        <f>SQRT((ABS($E$34-$E$33)^2+(ABS($F$34-$F$33)^2)))</f>
        <v>19.461901867863705</v>
      </c>
      <c r="AC33">
        <f>SQRT((ABS($G$34-$G$33)^2+(ABS($H$34-$H$33)^2)))</f>
        <v>19.427665281699724</v>
      </c>
      <c r="AJ33">
        <f>1/0.14</f>
        <v>7.1428571428571423</v>
      </c>
      <c r="AK33">
        <f>1/0.14</f>
        <v>7.1428571428571423</v>
      </c>
      <c r="AL33">
        <f>1/0.15</f>
        <v>6.666666666666667</v>
      </c>
      <c r="AM33">
        <f>1/0.15</f>
        <v>6.666666666666667</v>
      </c>
      <c r="AO33">
        <f t="shared" si="8"/>
        <v>134.8667024803357</v>
      </c>
      <c r="AP33">
        <f t="shared" si="9"/>
        <v>134.83250879979286</v>
      </c>
      <c r="AQ33">
        <f t="shared" si="10"/>
        <v>129.74601245242471</v>
      </c>
      <c r="AR33">
        <f t="shared" si="11"/>
        <v>129.51776854466482</v>
      </c>
      <c r="AV33">
        <f>((0.065/0.14)*100)</f>
        <v>46.428571428571423</v>
      </c>
      <c r="AW33">
        <f>((0.065/0.14)*100)</f>
        <v>46.428571428571423</v>
      </c>
      <c r="AX33">
        <f>((0.075/0.15)*100)</f>
        <v>50</v>
      </c>
      <c r="AY33">
        <f>((0.065/0.15)*100)</f>
        <v>43.333333333333336</v>
      </c>
      <c r="BA33">
        <f>((0.075/0.14)*100)</f>
        <v>53.571428571428569</v>
      </c>
      <c r="BB33">
        <f>((0.075/0.14)*100)</f>
        <v>53.571428571428569</v>
      </c>
      <c r="BC33">
        <f>((0.075/0.15)*100)</f>
        <v>50</v>
      </c>
      <c r="BD33">
        <f>((0.085/0.15)*100)</f>
        <v>56.666666666666679</v>
      </c>
      <c r="BF33">
        <f>ABS($B$33-$D$33)</f>
        <v>1.6439280000000007</v>
      </c>
      <c r="BG33">
        <f>ABS($F$33-$H$33)</f>
        <v>2.0783170000000002</v>
      </c>
      <c r="BM33">
        <f>SQRT((ABS($C$33-$G$33)^2+(ABS($D$33-$H$33)^2)))</f>
        <v>11.294049895314972</v>
      </c>
      <c r="BO33">
        <f>SQRT((ABS($A$33-$G$33)^2+(ABS($B$33-$H$33)^2)))</f>
        <v>3.2264207234358051</v>
      </c>
      <c r="BP33">
        <f>SQRT((ABS($C$33-$E$33)^2+(ABS($D$33-$F$33)^2)))</f>
        <v>4.288288673891369</v>
      </c>
      <c r="BR33">
        <f>DEGREES(ACOS((18.2658308200404^2+18.6890663096186^2-3.72203341154979^2)/(2*18.2658308200404*18.6890663096186)))</f>
        <v>11.486583176597842</v>
      </c>
      <c r="BS33">
        <f>DEGREES(ACOS((3.72203341154979^2+9.92414312027496^2-10.2857516387034^2)/(2*3.72203341154979*9.92414312027496)))</f>
        <v>84.916889535542381</v>
      </c>
      <c r="BU33">
        <v>13</v>
      </c>
      <c r="BV33">
        <v>0</v>
      </c>
      <c r="BW33">
        <v>13</v>
      </c>
      <c r="BX33">
        <v>1</v>
      </c>
      <c r="BY33">
        <v>13</v>
      </c>
      <c r="BZ33">
        <v>0</v>
      </c>
      <c r="CA33">
        <v>1</v>
      </c>
      <c r="CB33">
        <v>8</v>
      </c>
      <c r="CC33">
        <v>15</v>
      </c>
      <c r="CD33">
        <v>10</v>
      </c>
      <c r="CE33">
        <v>3</v>
      </c>
      <c r="CF33">
        <v>2</v>
      </c>
      <c r="CG33">
        <v>13</v>
      </c>
      <c r="CH33">
        <v>3</v>
      </c>
      <c r="CI33">
        <v>8</v>
      </c>
      <c r="CJ33">
        <v>2</v>
      </c>
      <c r="CL33">
        <v>15</v>
      </c>
      <c r="CM33">
        <v>3</v>
      </c>
      <c r="CN33">
        <v>14</v>
      </c>
      <c r="CO33">
        <v>1</v>
      </c>
      <c r="CP33">
        <v>15</v>
      </c>
      <c r="CQ33">
        <v>2</v>
      </c>
      <c r="CR33">
        <v>1</v>
      </c>
      <c r="CS33">
        <v>12</v>
      </c>
      <c r="CT33">
        <v>15</v>
      </c>
      <c r="CU33">
        <v>14</v>
      </c>
      <c r="CV33">
        <v>3</v>
      </c>
      <c r="CW33">
        <v>4</v>
      </c>
      <c r="CX33">
        <v>17</v>
      </c>
      <c r="CY33">
        <v>5</v>
      </c>
      <c r="CZ33">
        <v>12</v>
      </c>
      <c r="DA33">
        <v>4</v>
      </c>
      <c r="DC33">
        <f>((0/13)*100)</f>
        <v>0</v>
      </c>
      <c r="DD33">
        <f>((13/13)*100)</f>
        <v>100</v>
      </c>
      <c r="DE33">
        <f>((1/13)*100)</f>
        <v>7.6923076923076925</v>
      </c>
      <c r="DF33">
        <f>((0/13)*100)</f>
        <v>0</v>
      </c>
      <c r="DG33">
        <f>((1/13)*100)</f>
        <v>7.6923076923076925</v>
      </c>
      <c r="DH33">
        <f>((8/13)*100)</f>
        <v>61.53846153846154</v>
      </c>
      <c r="DI33">
        <f>((10/15)*100)</f>
        <v>66.666666666666657</v>
      </c>
      <c r="DJ33">
        <f>((3/15)*100)</f>
        <v>20</v>
      </c>
      <c r="DK33">
        <f>((2/15)*100)</f>
        <v>13.333333333333334</v>
      </c>
      <c r="DL33">
        <f>((3/13)*100)</f>
        <v>23.076923076923077</v>
      </c>
      <c r="DM33">
        <f>((8/13)*100)</f>
        <v>61.53846153846154</v>
      </c>
      <c r="DN33">
        <f>((2/13)*100)</f>
        <v>15.384615384615385</v>
      </c>
      <c r="DP33">
        <f>((3/15)*100)</f>
        <v>20</v>
      </c>
      <c r="DQ33">
        <f>((14/15)*100)</f>
        <v>93.333333333333329</v>
      </c>
      <c r="DR33">
        <f>((1/15)*100)</f>
        <v>6.666666666666667</v>
      </c>
      <c r="DS33">
        <f>((2/15)*100)</f>
        <v>13.333333333333334</v>
      </c>
      <c r="DT33">
        <f>((1/15)*100)</f>
        <v>6.666666666666667</v>
      </c>
      <c r="DU33">
        <f>((12/15)*100)</f>
        <v>80</v>
      </c>
      <c r="DV33">
        <f>((14/15)*100)</f>
        <v>93.333333333333329</v>
      </c>
      <c r="DW33">
        <f>((3/15)*100)</f>
        <v>20</v>
      </c>
      <c r="DX33">
        <f>((4/15)*100)</f>
        <v>26.666666666666668</v>
      </c>
      <c r="DY33">
        <f>((5/17)*100)</f>
        <v>29.411764705882355</v>
      </c>
      <c r="DZ33">
        <f>((12/17)*100)</f>
        <v>70.588235294117652</v>
      </c>
      <c r="EA33">
        <f>((4/17)*100)</f>
        <v>23.52941176470588</v>
      </c>
    </row>
    <row r="34" spans="1:131" x14ac:dyDescent="0.25">
      <c r="A34">
        <v>108.84443900000001</v>
      </c>
      <c r="B34">
        <v>9.8117350000000005</v>
      </c>
      <c r="C34">
        <v>117.23423600000001</v>
      </c>
      <c r="D34">
        <v>7.4532660000000002</v>
      </c>
      <c r="E34">
        <v>114.199747</v>
      </c>
      <c r="F34">
        <v>11.243570999999999</v>
      </c>
      <c r="G34">
        <v>106.481482</v>
      </c>
      <c r="H34">
        <v>7.4361730000000001</v>
      </c>
      <c r="K34">
        <f>(11/200)</f>
        <v>5.5E-2</v>
      </c>
      <c r="L34">
        <f>(12/200)</f>
        <v>0.06</v>
      </c>
      <c r="M34" s="1">
        <f>(14/200)</f>
        <v>7.0000000000000007E-2</v>
      </c>
      <c r="N34">
        <f>(13/200)</f>
        <v>6.5000000000000002E-2</v>
      </c>
      <c r="P34">
        <f>(15/200)</f>
        <v>7.4999999999999997E-2</v>
      </c>
      <c r="Q34">
        <f>(15/200)</f>
        <v>7.4999999999999997E-2</v>
      </c>
      <c r="R34">
        <f>(17/200)</f>
        <v>8.5000000000000006E-2</v>
      </c>
      <c r="S34">
        <f>(18/200)</f>
        <v>0.09</v>
      </c>
      <c r="U34">
        <f>0.055+0.075</f>
        <v>0.13</v>
      </c>
      <c r="V34">
        <f>0.06+0.075</f>
        <v>0.13500000000000001</v>
      </c>
      <c r="W34" s="1">
        <f>0.07+0.085</f>
        <v>0.15500000000000003</v>
      </c>
      <c r="X34">
        <f>0.065+0.09</f>
        <v>0.155</v>
      </c>
      <c r="Z34">
        <f>SQRT((ABS($A$35-$A$34)^2+(ABS($B$35-$B$34)^2)))</f>
        <v>16.309865682207555</v>
      </c>
      <c r="AA34">
        <f>SQRT((ABS($C$35-$C$34)^2+(ABS($D$35-$D$34)^2)))</f>
        <v>15.648396794788795</v>
      </c>
      <c r="AB34" s="1">
        <f>SQRT((ABS($E$35-$E$34)^2+(ABS($F$35-$F$34)^2)))</f>
        <v>16.98443817415184</v>
      </c>
      <c r="AC34">
        <f>SQRT((ABS($G$35-$G$34)^2+(ABS($H$35-$H$34)^2)))</f>
        <v>18.431324463387462</v>
      </c>
      <c r="AJ34">
        <f>1/0.13</f>
        <v>7.6923076923076916</v>
      </c>
      <c r="AK34">
        <f>1/0.135</f>
        <v>7.4074074074074066</v>
      </c>
      <c r="AL34" s="1">
        <f>1/0.155</f>
        <v>6.4516129032258069</v>
      </c>
      <c r="AM34">
        <f>1/0.155</f>
        <v>6.4516129032258069</v>
      </c>
      <c r="AO34">
        <f t="shared" si="8"/>
        <v>125.46050524775042</v>
      </c>
      <c r="AP34">
        <f t="shared" si="9"/>
        <v>115.91405033176885</v>
      </c>
      <c r="AQ34" s="1">
        <f t="shared" si="10"/>
        <v>109.57702047839895</v>
      </c>
      <c r="AR34">
        <f t="shared" si="11"/>
        <v>118.91177073153202</v>
      </c>
      <c r="AV34">
        <f>((0.055/0.13)*100)</f>
        <v>42.307692307692307</v>
      </c>
      <c r="AW34">
        <f>((0.06/0.135)*100)</f>
        <v>44.444444444444443</v>
      </c>
      <c r="AX34" s="1">
        <f>((0.07/0.155)*100)</f>
        <v>45.161290322580648</v>
      </c>
      <c r="AY34">
        <f>((0.065/0.155)*100)</f>
        <v>41.935483870967744</v>
      </c>
      <c r="BA34">
        <f>((0.075/0.13)*100)</f>
        <v>57.692307692307686</v>
      </c>
      <c r="BB34">
        <f>((0.075/0.135)*100)</f>
        <v>55.55555555555555</v>
      </c>
      <c r="BC34" s="1">
        <f>((0.085/0.155)*100)</f>
        <v>54.838709677419359</v>
      </c>
      <c r="BD34">
        <f>((0.09/0.155)*100)</f>
        <v>58.064516129032249</v>
      </c>
      <c r="BF34">
        <f>ABS($B$34-$D$34)</f>
        <v>2.3584690000000004</v>
      </c>
      <c r="BG34">
        <f>ABS($F$34-$H$34)</f>
        <v>3.8073979999999992</v>
      </c>
      <c r="BL34">
        <f>SQRT((ABS($A$34-$E$33)^2+(ABS($B$34-$F$33)^2)))</f>
        <v>14.147806159066109</v>
      </c>
      <c r="BM34">
        <f>SQRT((ABS($C$34-$G$34)^2+(ABS($D$34-$H$34)^2)))</f>
        <v>10.752767585843433</v>
      </c>
      <c r="BO34">
        <f>SQRT((ABS($A$34-$G$34)^2+(ABS($B$34-$H$34)^2)))</f>
        <v>3.3506507725653898</v>
      </c>
      <c r="BP34">
        <f>SQRT((ABS($C$34-$E$34)^2+(ABS($D$34-$F$34)^2)))</f>
        <v>4.8553615194078024</v>
      </c>
      <c r="BR34">
        <f>DEGREES(ACOS((10.2857516387034^2+9.69778003530971^2-4.58187754890438^2)/(2*10.2857516387034*9.69778003530971)))</f>
        <v>26.298152614435178</v>
      </c>
      <c r="BS34">
        <f>DEGREES(ACOS((13.695228223945^2+11.2027214491582^2-5.1139215458809^2)/(2*13.695228223945*11.2027214491582)))</f>
        <v>20.768962258651598</v>
      </c>
      <c r="BU34">
        <v>11</v>
      </c>
      <c r="BV34">
        <v>0</v>
      </c>
      <c r="BW34">
        <v>10</v>
      </c>
      <c r="BX34">
        <v>3</v>
      </c>
      <c r="BY34">
        <v>12</v>
      </c>
      <c r="BZ34">
        <v>0</v>
      </c>
      <c r="CA34">
        <v>3</v>
      </c>
      <c r="CB34">
        <v>4</v>
      </c>
      <c r="CC34">
        <v>14</v>
      </c>
      <c r="CD34">
        <v>5</v>
      </c>
      <c r="CE34">
        <v>7</v>
      </c>
      <c r="CF34">
        <v>1</v>
      </c>
      <c r="CG34">
        <v>13</v>
      </c>
      <c r="CH34">
        <v>7</v>
      </c>
      <c r="CI34">
        <v>4</v>
      </c>
      <c r="CJ34">
        <v>1</v>
      </c>
      <c r="CL34">
        <v>15</v>
      </c>
      <c r="CM34">
        <v>2</v>
      </c>
      <c r="CN34">
        <v>14</v>
      </c>
      <c r="CO34">
        <v>5</v>
      </c>
      <c r="CP34">
        <v>15</v>
      </c>
      <c r="CQ34">
        <v>4</v>
      </c>
      <c r="CR34">
        <v>3</v>
      </c>
      <c r="CS34">
        <v>10</v>
      </c>
      <c r="CT34">
        <v>17</v>
      </c>
      <c r="CU34">
        <v>11</v>
      </c>
      <c r="CV34">
        <v>8</v>
      </c>
      <c r="CW34">
        <v>5</v>
      </c>
      <c r="CX34">
        <v>18</v>
      </c>
      <c r="CY34">
        <v>10</v>
      </c>
      <c r="CZ34">
        <v>10</v>
      </c>
      <c r="DA34">
        <v>5</v>
      </c>
      <c r="DC34">
        <f>((0/11)*100)</f>
        <v>0</v>
      </c>
      <c r="DD34">
        <f>((10/11)*100)</f>
        <v>90.909090909090907</v>
      </c>
      <c r="DE34">
        <f>((3/11)*100)</f>
        <v>27.27272727272727</v>
      </c>
      <c r="DF34">
        <f>((0/12)*100)</f>
        <v>0</v>
      </c>
      <c r="DG34">
        <f>((3/12)*100)</f>
        <v>25</v>
      </c>
      <c r="DH34">
        <f>((4/12)*100)</f>
        <v>33.333333333333329</v>
      </c>
      <c r="DI34">
        <f>((5/14)*100)</f>
        <v>35.714285714285715</v>
      </c>
      <c r="DJ34">
        <f>((7/14)*100)</f>
        <v>50</v>
      </c>
      <c r="DK34">
        <f>((1/14)*100)</f>
        <v>7.1428571428571423</v>
      </c>
      <c r="DL34">
        <f>((7/13)*100)</f>
        <v>53.846153846153847</v>
      </c>
      <c r="DM34">
        <f>((4/13)*100)</f>
        <v>30.76923076923077</v>
      </c>
      <c r="DN34">
        <f>((1/13)*100)</f>
        <v>7.6923076923076925</v>
      </c>
      <c r="DP34">
        <f>((2/15)*100)</f>
        <v>13.333333333333334</v>
      </c>
      <c r="DQ34">
        <f>((14/15)*100)</f>
        <v>93.333333333333329</v>
      </c>
      <c r="DR34">
        <f>((5/15)*100)</f>
        <v>33.333333333333329</v>
      </c>
      <c r="DS34">
        <f>((4/15)*100)</f>
        <v>26.666666666666668</v>
      </c>
      <c r="DT34">
        <f>((3/15)*100)</f>
        <v>20</v>
      </c>
      <c r="DU34">
        <f>((10/15)*100)</f>
        <v>66.666666666666657</v>
      </c>
      <c r="DV34">
        <f>((11/17)*100)</f>
        <v>64.705882352941174</v>
      </c>
      <c r="DW34">
        <f>((8/17)*100)</f>
        <v>47.058823529411761</v>
      </c>
      <c r="DX34">
        <f>((5/17)*100)</f>
        <v>29.411764705882355</v>
      </c>
      <c r="DY34">
        <f>((10/18)*100)</f>
        <v>55.555555555555557</v>
      </c>
      <c r="DZ34">
        <f>((10/18)*100)</f>
        <v>55.555555555555557</v>
      </c>
      <c r="EA34">
        <f>((5/18)*100)</f>
        <v>27.777777777777779</v>
      </c>
    </row>
    <row r="35" spans="1:131" x14ac:dyDescent="0.25">
      <c r="A35">
        <v>125.145815</v>
      </c>
      <c r="B35">
        <v>10.337909</v>
      </c>
      <c r="C35">
        <v>132.88250200000002</v>
      </c>
      <c r="D35">
        <v>7.3892860000000002</v>
      </c>
      <c r="E35" s="1">
        <v>131.18388200000001</v>
      </c>
      <c r="F35" s="1">
        <v>11.345052000000001</v>
      </c>
      <c r="G35">
        <v>124.912806</v>
      </c>
      <c r="H35">
        <v>7.4403059999999996</v>
      </c>
      <c r="K35">
        <f>(11/200)</f>
        <v>5.5E-2</v>
      </c>
      <c r="L35">
        <f>(14/200)</f>
        <v>7.0000000000000007E-2</v>
      </c>
      <c r="M35" s="1">
        <f>(7/200)</f>
        <v>3.5000000000000003E-2</v>
      </c>
      <c r="N35">
        <f>(12/200)</f>
        <v>0.06</v>
      </c>
      <c r="P35">
        <f>(16/200)</f>
        <v>0.08</v>
      </c>
      <c r="Q35">
        <f>(15/200)</f>
        <v>7.4999999999999997E-2</v>
      </c>
      <c r="R35" s="1">
        <f>(11/200)</f>
        <v>5.5E-2</v>
      </c>
      <c r="S35">
        <f>(16/200)</f>
        <v>0.08</v>
      </c>
      <c r="U35">
        <f>0.055+0.08</f>
        <v>0.13500000000000001</v>
      </c>
      <c r="V35">
        <f>0.07+0.075</f>
        <v>0.14500000000000002</v>
      </c>
      <c r="W35" s="1">
        <f>0.035+0.055</f>
        <v>0.09</v>
      </c>
      <c r="X35">
        <f>0.06+0.08</f>
        <v>0.14000000000000001</v>
      </c>
      <c r="Z35">
        <f>SQRT((ABS($A$36-$A$35)^2+(ABS($B$36-$B$35)^2)))</f>
        <v>24.906708970100482</v>
      </c>
      <c r="AA35">
        <f>SQRT((ABS($C$36-$C$35)^2+(ABS($D$36-$D$35)^2)))</f>
        <v>22.603250900235604</v>
      </c>
      <c r="AB35" s="1">
        <f>SQRT((ABS($E$36-$E$35)^2+(ABS($F$36-$F$35)^2)))</f>
        <v>18.689066309618628</v>
      </c>
      <c r="AC35">
        <f>SQRT((ABS($G$36-$G$35)^2+(ABS($H$36-$H$35)^2)))</f>
        <v>24.330116989409099</v>
      </c>
      <c r="AJ35">
        <f>1/0.135</f>
        <v>7.4074074074074066</v>
      </c>
      <c r="AK35">
        <f>1/0.145</f>
        <v>6.8965517241379315</v>
      </c>
      <c r="AL35" s="1">
        <f>1/0.09</f>
        <v>11.111111111111111</v>
      </c>
      <c r="AM35">
        <f>1/0.14</f>
        <v>7.1428571428571423</v>
      </c>
      <c r="AO35">
        <f t="shared" si="8"/>
        <v>184.49414051926283</v>
      </c>
      <c r="AP35">
        <f t="shared" si="9"/>
        <v>155.88448896714209</v>
      </c>
      <c r="AQ35" s="1">
        <f t="shared" si="10"/>
        <v>207.65629232909586</v>
      </c>
      <c r="AR35">
        <f t="shared" si="11"/>
        <v>173.78654992435068</v>
      </c>
      <c r="AV35">
        <f>((0.055/0.135)*100)</f>
        <v>40.74074074074074</v>
      </c>
      <c r="AW35">
        <f>((0.07/0.145)*100)</f>
        <v>48.275862068965523</v>
      </c>
      <c r="AX35" s="1">
        <f>((0.035/0.09)*100)</f>
        <v>38.888888888888893</v>
      </c>
      <c r="AY35">
        <f>((0.06/0.14)*100)</f>
        <v>42.857142857142847</v>
      </c>
      <c r="BA35">
        <f>((0.08/0.135)*100)</f>
        <v>59.259259259259252</v>
      </c>
      <c r="BB35">
        <f>((0.075/0.145)*100)</f>
        <v>51.724137931034484</v>
      </c>
      <c r="BC35" s="1">
        <f>((0.055/0.09)*100)</f>
        <v>61.111111111111114</v>
      </c>
      <c r="BD35">
        <f>((0.08/0.14)*100)</f>
        <v>57.142857142857139</v>
      </c>
      <c r="BF35">
        <f>ABS($B$35-$D$35)</f>
        <v>2.9486229999999995</v>
      </c>
      <c r="BG35" s="1">
        <f>ABS($F$35-$H$35)</f>
        <v>3.9047460000000012</v>
      </c>
      <c r="BL35" s="1">
        <f>SQRT((ABS($A$35-$E$34)^2+(ABS($B$35-$F$34)^2)))</f>
        <v>10.98347068639362</v>
      </c>
      <c r="BM35">
        <f>SQRT((ABS($C$35-$G$35)^2+(ABS($D$35-$H$35)^2)))</f>
        <v>7.9698593069649739</v>
      </c>
      <c r="BO35">
        <f>SQRT((ABS($A$35-$G$35)^2+(ABS($B$35-$H$35)^2)))</f>
        <v>2.9069565424495081</v>
      </c>
      <c r="BP35" s="1">
        <f>SQRT((ABS($C$35-$E$35)^2+(ABS($D$35-$F$35)^2)))</f>
        <v>4.3050429209423706</v>
      </c>
      <c r="BR35">
        <f>DEGREES(ACOS((11.3941838629673^2+12.7439238131072^2-5.48729144041803^2)/(2*11.3941838629673*12.7439238131072)))</f>
        <v>25.499105425218318</v>
      </c>
      <c r="BS35">
        <f>DEGREES(ACOS((5.48729144041803^2+14.3166941642758^2-12.6497577594492^2)/(2*5.48729144041803*14.3166941642758)))</f>
        <v>61.462372374644517</v>
      </c>
      <c r="BU35">
        <v>11</v>
      </c>
      <c r="BV35">
        <v>0</v>
      </c>
      <c r="BW35">
        <v>5</v>
      </c>
      <c r="BX35">
        <v>7</v>
      </c>
      <c r="BY35">
        <v>14</v>
      </c>
      <c r="BZ35">
        <v>0</v>
      </c>
      <c r="CA35">
        <v>7</v>
      </c>
      <c r="CB35">
        <v>4</v>
      </c>
      <c r="CC35">
        <v>7</v>
      </c>
      <c r="CD35">
        <v>7</v>
      </c>
      <c r="CE35">
        <v>0</v>
      </c>
      <c r="CF35">
        <v>4</v>
      </c>
      <c r="CG35">
        <v>12</v>
      </c>
      <c r="CH35">
        <v>6</v>
      </c>
      <c r="CI35">
        <v>4</v>
      </c>
      <c r="CJ35">
        <v>4</v>
      </c>
      <c r="CL35">
        <v>16</v>
      </c>
      <c r="CM35">
        <v>4</v>
      </c>
      <c r="CN35">
        <v>11</v>
      </c>
      <c r="CO35">
        <v>10</v>
      </c>
      <c r="CP35">
        <v>15</v>
      </c>
      <c r="CQ35">
        <v>4</v>
      </c>
      <c r="CR35">
        <v>8</v>
      </c>
      <c r="CS35">
        <v>6</v>
      </c>
      <c r="CT35">
        <v>11</v>
      </c>
      <c r="CU35">
        <v>9</v>
      </c>
      <c r="CV35">
        <v>4</v>
      </c>
      <c r="CW35">
        <v>3</v>
      </c>
      <c r="CX35">
        <v>16</v>
      </c>
      <c r="CY35">
        <v>12</v>
      </c>
      <c r="CZ35">
        <v>6</v>
      </c>
      <c r="DA35">
        <v>3</v>
      </c>
      <c r="DC35">
        <f>((0/11)*100)</f>
        <v>0</v>
      </c>
      <c r="DD35">
        <f>((5/11)*100)</f>
        <v>45.454545454545453</v>
      </c>
      <c r="DE35">
        <f>((7/11)*100)</f>
        <v>63.636363636363633</v>
      </c>
      <c r="DF35">
        <f>((0/14)*100)</f>
        <v>0</v>
      </c>
      <c r="DG35">
        <f>((7/14)*100)</f>
        <v>50</v>
      </c>
      <c r="DH35">
        <f>((4/14)*100)</f>
        <v>28.571428571428569</v>
      </c>
      <c r="DI35">
        <f>((7/7)*100)</f>
        <v>100</v>
      </c>
      <c r="DJ35">
        <f>((0/7)*100)</f>
        <v>0</v>
      </c>
      <c r="DK35">
        <f>((4/7)*100)</f>
        <v>57.142857142857139</v>
      </c>
      <c r="DL35">
        <f>((6/12)*100)</f>
        <v>50</v>
      </c>
      <c r="DM35">
        <f>((4/12)*100)</f>
        <v>33.333333333333329</v>
      </c>
      <c r="DN35">
        <f>((4/12)*100)</f>
        <v>33.333333333333329</v>
      </c>
      <c r="DP35">
        <f>((4/16)*100)</f>
        <v>25</v>
      </c>
      <c r="DQ35">
        <f>((11/16)*100)</f>
        <v>68.75</v>
      </c>
      <c r="DR35">
        <f>((10/16)*100)</f>
        <v>62.5</v>
      </c>
      <c r="DS35">
        <f>((4/15)*100)</f>
        <v>26.666666666666668</v>
      </c>
      <c r="DT35">
        <f>((8/15)*100)</f>
        <v>53.333333333333336</v>
      </c>
      <c r="DU35">
        <f>((6/15)*100)</f>
        <v>40</v>
      </c>
      <c r="DV35">
        <f>((9/11)*100)</f>
        <v>81.818181818181827</v>
      </c>
      <c r="DW35">
        <f>((4/11)*100)</f>
        <v>36.363636363636367</v>
      </c>
      <c r="DX35">
        <f>((3/11)*100)</f>
        <v>27.27272727272727</v>
      </c>
      <c r="DY35">
        <f>((12/16)*100)</f>
        <v>75</v>
      </c>
      <c r="DZ35">
        <f>((6/16)*100)</f>
        <v>37.5</v>
      </c>
      <c r="EA35">
        <f>((3/16)*100)</f>
        <v>18.75</v>
      </c>
    </row>
    <row r="36" spans="1:131" x14ac:dyDescent="0.25">
      <c r="A36">
        <v>150.051525</v>
      </c>
      <c r="B36">
        <v>10.560981</v>
      </c>
      <c r="C36">
        <v>155.46925300000001</v>
      </c>
      <c r="D36">
        <v>8.2527849999999994</v>
      </c>
      <c r="E36">
        <v>149.85633100000001</v>
      </c>
      <c r="F36">
        <v>12.132991000000001</v>
      </c>
      <c r="G36">
        <v>149.22131300000001</v>
      </c>
      <c r="H36">
        <v>8.4655280000000008</v>
      </c>
      <c r="K36">
        <f>(10/200)</f>
        <v>0.05</v>
      </c>
      <c r="L36">
        <f>(11/200)</f>
        <v>5.5E-2</v>
      </c>
      <c r="M36">
        <f>(10/200)</f>
        <v>0.05</v>
      </c>
      <c r="N36">
        <f>(8/200)</f>
        <v>0.04</v>
      </c>
      <c r="P36">
        <f>(18/200)</f>
        <v>0.09</v>
      </c>
      <c r="Q36">
        <f>(18/200)</f>
        <v>0.09</v>
      </c>
      <c r="R36">
        <f>(16/200)</f>
        <v>0.08</v>
      </c>
      <c r="S36">
        <f>(21/200)</f>
        <v>0.105</v>
      </c>
      <c r="U36">
        <f>0.05+0.09</f>
        <v>0.14000000000000001</v>
      </c>
      <c r="V36">
        <f>0.055+0.09</f>
        <v>0.14499999999999999</v>
      </c>
      <c r="W36">
        <f>0.05+0.08</f>
        <v>0.13</v>
      </c>
      <c r="X36">
        <f>0.04+0.105</f>
        <v>0.14499999999999999</v>
      </c>
      <c r="Z36">
        <f>SQRT((ABS($A$37-$A$36)^2+(ABS($B$37-$B$36)^2)))</f>
        <v>9.9856547167178462</v>
      </c>
      <c r="AA36">
        <f>SQRT((ABS($C$37-$C$36)^2+(ABS($D$37-$D$36)^2)))</f>
        <v>11.860953599453486</v>
      </c>
      <c r="AB36">
        <f>SQRT((ABS($E$37-$E$36)^2+(ABS($F$37-$F$36)^2)))</f>
        <v>9.697780035309707</v>
      </c>
      <c r="AC36">
        <f>SQRT((ABS($G$37-$G$36)^2+(ABS($H$37-$H$36)^2)))</f>
        <v>9.9241431202749641</v>
      </c>
      <c r="AJ36">
        <f>1/0.14</f>
        <v>7.1428571428571423</v>
      </c>
      <c r="AK36">
        <f>1/0.145</f>
        <v>6.8965517241379315</v>
      </c>
      <c r="AL36">
        <f>1/0.13</f>
        <v>7.6923076923076916</v>
      </c>
      <c r="AM36">
        <f>1/0.145</f>
        <v>6.8965517241379315</v>
      </c>
      <c r="AO36">
        <f t="shared" si="8"/>
        <v>71.326105119413185</v>
      </c>
      <c r="AP36">
        <f t="shared" si="9"/>
        <v>81.79967999623095</v>
      </c>
      <c r="AQ36">
        <f t="shared" si="10"/>
        <v>74.598307963920817</v>
      </c>
      <c r="AR36">
        <f t="shared" si="11"/>
        <v>68.442366346723901</v>
      </c>
      <c r="AV36">
        <f>((0.05/0.14)*100)</f>
        <v>35.714285714285715</v>
      </c>
      <c r="AW36">
        <f>((0.055/0.145)*100)</f>
        <v>37.931034482758626</v>
      </c>
      <c r="AX36">
        <f>((0.05/0.13)*100)</f>
        <v>38.461538461538467</v>
      </c>
      <c r="AY36">
        <f>((0.04/0.145)*100)</f>
        <v>27.58620689655173</v>
      </c>
      <c r="BA36">
        <f>((0.09/0.14)*100)</f>
        <v>64.285714285714278</v>
      </c>
      <c r="BB36">
        <f>((0.09/0.145)*100)</f>
        <v>62.068965517241381</v>
      </c>
      <c r="BC36">
        <f>((0.08/0.13)*100)</f>
        <v>61.53846153846154</v>
      </c>
      <c r="BD36">
        <f>((0.105/0.145)*100)</f>
        <v>72.41379310344827</v>
      </c>
      <c r="BF36">
        <f>ABS($B$36-$D$36)</f>
        <v>2.3081960000000006</v>
      </c>
      <c r="BG36">
        <f>ABS($F$36-$H$36)</f>
        <v>3.6674629999999997</v>
      </c>
      <c r="BL36">
        <f>SQRT((ABS($A$36-$E$35)^2+(ABS($B$36-$F$35)^2)))</f>
        <v>18.88392754986339</v>
      </c>
      <c r="BM36">
        <f>SQRT((ABS($C$36-$G$36)^2+(ABS($D$36-$H$36)^2)))</f>
        <v>6.2515609112963944</v>
      </c>
      <c r="BO36">
        <f>SQRT((ABS($A$36-$G$36)^2+(ABS($B$36-$H$36)^2)))</f>
        <v>2.2539244087042887</v>
      </c>
      <c r="BP36">
        <f>SQRT((ABS($C$36-$E$36)^2+(ABS($D$36-$F$36)^2)))</f>
        <v>6.8235542044098967</v>
      </c>
      <c r="BR36">
        <f>DEGREES(ACOS((12.6497577594492^2+19.8886560465861^2-8.69244722863073^2)/(2*12.6497577594492*19.8886560465861)))</f>
        <v>17.450171084944547</v>
      </c>
      <c r="BS36">
        <f>DEGREES(ACOS((8.69244722863073^2+17.6197076834244^2-10.1582550612432^2)/(2*8.69244722863073*17.6197076834244)))</f>
        <v>22.58645014915864</v>
      </c>
      <c r="BU36">
        <v>10</v>
      </c>
      <c r="BV36">
        <v>0</v>
      </c>
      <c r="BW36">
        <v>7</v>
      </c>
      <c r="BX36">
        <v>6</v>
      </c>
      <c r="BY36">
        <v>11</v>
      </c>
      <c r="BZ36">
        <v>0</v>
      </c>
      <c r="CA36">
        <v>2</v>
      </c>
      <c r="CB36">
        <v>0</v>
      </c>
      <c r="CC36">
        <v>10</v>
      </c>
      <c r="CD36">
        <v>5</v>
      </c>
      <c r="CE36">
        <v>2</v>
      </c>
      <c r="CF36">
        <v>8</v>
      </c>
      <c r="CG36">
        <v>8</v>
      </c>
      <c r="CH36">
        <v>5</v>
      </c>
      <c r="CI36">
        <v>0</v>
      </c>
      <c r="CJ36">
        <v>8</v>
      </c>
      <c r="CL36">
        <v>18</v>
      </c>
      <c r="CM36">
        <v>4</v>
      </c>
      <c r="CN36">
        <v>9</v>
      </c>
      <c r="CO36">
        <v>12</v>
      </c>
      <c r="CP36">
        <v>18</v>
      </c>
      <c r="CQ36">
        <v>8</v>
      </c>
      <c r="CR36">
        <v>11</v>
      </c>
      <c r="CS36">
        <v>10</v>
      </c>
      <c r="CT36">
        <v>16</v>
      </c>
      <c r="CU36">
        <v>15</v>
      </c>
      <c r="CV36">
        <v>7</v>
      </c>
      <c r="CW36">
        <v>16</v>
      </c>
      <c r="CX36">
        <v>21</v>
      </c>
      <c r="CY36">
        <v>17</v>
      </c>
      <c r="CZ36">
        <v>10</v>
      </c>
      <c r="DA36">
        <v>16</v>
      </c>
      <c r="DC36">
        <f>((0/10)*100)</f>
        <v>0</v>
      </c>
      <c r="DD36">
        <f>((7/10)*100)</f>
        <v>70</v>
      </c>
      <c r="DE36">
        <f>((6/10)*100)</f>
        <v>60</v>
      </c>
      <c r="DF36">
        <f>((0/11)*100)</f>
        <v>0</v>
      </c>
      <c r="DG36">
        <f>((2/11)*100)</f>
        <v>18.181818181818183</v>
      </c>
      <c r="DH36">
        <f>((0/11)*100)</f>
        <v>0</v>
      </c>
      <c r="DI36">
        <f>((5/10)*100)</f>
        <v>50</v>
      </c>
      <c r="DJ36">
        <f>((2/10)*100)</f>
        <v>20</v>
      </c>
      <c r="DK36">
        <f>((8/10)*100)</f>
        <v>80</v>
      </c>
      <c r="DL36">
        <f>((5/8)*100)</f>
        <v>62.5</v>
      </c>
      <c r="DM36">
        <f>((0/8)*100)</f>
        <v>0</v>
      </c>
      <c r="DN36">
        <f>((8/8)*100)</f>
        <v>100</v>
      </c>
      <c r="DP36">
        <f>((4/18)*100)</f>
        <v>22.222222222222221</v>
      </c>
      <c r="DQ36">
        <f>((9/18)*100)</f>
        <v>50</v>
      </c>
      <c r="DR36">
        <f>((12/18)*100)</f>
        <v>66.666666666666657</v>
      </c>
      <c r="DS36">
        <f>((8/18)*100)</f>
        <v>44.444444444444443</v>
      </c>
      <c r="DT36">
        <f>((11/18)*100)</f>
        <v>61.111111111111114</v>
      </c>
      <c r="DU36">
        <f>((10/18)*100)</f>
        <v>55.555555555555557</v>
      </c>
      <c r="DV36">
        <f>((15/16)*100)</f>
        <v>93.75</v>
      </c>
      <c r="DW36">
        <f>((7/16)*100)</f>
        <v>43.75</v>
      </c>
      <c r="DX36">
        <f>((16/16)*100)</f>
        <v>100</v>
      </c>
      <c r="DY36">
        <f>((17/21)*100)</f>
        <v>80.952380952380949</v>
      </c>
      <c r="DZ36">
        <f>((10/21)*100)</f>
        <v>47.619047619047613</v>
      </c>
      <c r="EA36">
        <f>((16/21)*100)</f>
        <v>76.19047619047619</v>
      </c>
    </row>
    <row r="37" spans="1:131" x14ac:dyDescent="0.25">
      <c r="A37">
        <v>160.01462800000002</v>
      </c>
      <c r="B37">
        <v>11.231711000000001</v>
      </c>
      <c r="C37">
        <v>167.32996299999999</v>
      </c>
      <c r="D37">
        <v>8.1767679999999991</v>
      </c>
      <c r="E37">
        <v>159.55383699999999</v>
      </c>
      <c r="F37">
        <v>12.205895</v>
      </c>
      <c r="G37">
        <v>159.111512</v>
      </c>
      <c r="H37">
        <v>7.6454180000000003</v>
      </c>
      <c r="K37">
        <f>(15/200)</f>
        <v>7.4999999999999997E-2</v>
      </c>
      <c r="L37">
        <f>(14/200)</f>
        <v>7.0000000000000007E-2</v>
      </c>
      <c r="M37">
        <f>(7/200)</f>
        <v>3.5000000000000003E-2</v>
      </c>
      <c r="N37" s="1">
        <f>(8/200)</f>
        <v>0.04</v>
      </c>
      <c r="P37">
        <f>(20/200)</f>
        <v>0.1</v>
      </c>
      <c r="Q37">
        <f>(20/200)</f>
        <v>0.1</v>
      </c>
      <c r="R37">
        <f>(21/200)</f>
        <v>0.105</v>
      </c>
      <c r="S37">
        <f>(19/200)</f>
        <v>9.5000000000000001E-2</v>
      </c>
      <c r="U37">
        <f>0.075+0.1</f>
        <v>0.17499999999999999</v>
      </c>
      <c r="V37">
        <f>0.07+0.1</f>
        <v>0.17</v>
      </c>
      <c r="W37">
        <f>0.035+0.105</f>
        <v>0.14000000000000001</v>
      </c>
      <c r="X37" s="1">
        <f>0.04+0.095</f>
        <v>0.13500000000000001</v>
      </c>
      <c r="Z37">
        <f>SQRT((ABS($A$38-$A$37)^2+(ABS($B$38-$B$37)^2)))</f>
        <v>15.785302620187217</v>
      </c>
      <c r="AA37">
        <f>SQRT((ABS($C$38-$C$37)^2+(ABS($D$38-$D$37)^2)))</f>
        <v>16.236119496524655</v>
      </c>
      <c r="AB37">
        <f>SQRT((ABS($E$38-$E$37)^2+(ABS($F$38-$F$37)^2)))</f>
        <v>12.608431768826177</v>
      </c>
      <c r="AC37" s="1">
        <f>SQRT((ABS($G$38-$G$37)^2+(ABS($H$38-$H$37)^2)))</f>
        <v>11.202721449158124</v>
      </c>
      <c r="AJ37">
        <f>1/0.175</f>
        <v>5.7142857142857144</v>
      </c>
      <c r="AK37">
        <f>1/0.17</f>
        <v>5.8823529411764701</v>
      </c>
      <c r="AL37">
        <f>1/0.14</f>
        <v>7.1428571428571423</v>
      </c>
      <c r="AM37" s="1">
        <f>1/0.135</f>
        <v>7.4074074074074066</v>
      </c>
      <c r="AO37">
        <f t="shared" si="8"/>
        <v>90.20172925821268</v>
      </c>
      <c r="AP37">
        <f t="shared" si="9"/>
        <v>95.506585273674432</v>
      </c>
      <c r="AQ37">
        <f t="shared" si="10"/>
        <v>90.060226920186977</v>
      </c>
      <c r="AR37" s="1">
        <f t="shared" si="11"/>
        <v>82.983121845615727</v>
      </c>
      <c r="AV37">
        <f>((0.075/0.175)*100)</f>
        <v>42.857142857142861</v>
      </c>
      <c r="AW37">
        <f>((0.07/0.17)*100)</f>
        <v>41.176470588235297</v>
      </c>
      <c r="AX37">
        <f>((0.035/0.14)*100)</f>
        <v>25</v>
      </c>
      <c r="AY37" s="1">
        <f>((0.04/0.135)*100)</f>
        <v>29.629629629629626</v>
      </c>
      <c r="BA37">
        <f>((0.1/0.175)*100)</f>
        <v>57.142857142857153</v>
      </c>
      <c r="BB37">
        <f>((0.1/0.17)*100)</f>
        <v>58.82352941176471</v>
      </c>
      <c r="BC37">
        <f>((0.105/0.14)*100)</f>
        <v>74.999999999999986</v>
      </c>
      <c r="BD37" s="1">
        <f>((0.095/0.135)*100)</f>
        <v>70.370370370370367</v>
      </c>
      <c r="BF37">
        <f>ABS($B$37-$D$37)</f>
        <v>3.0549430000000015</v>
      </c>
      <c r="BG37">
        <f>ABS($F$37-$H$37)</f>
        <v>4.5604769999999997</v>
      </c>
      <c r="BL37">
        <f>SQRT((ABS($A$37-$E$37)^2+(ABS($B$37-$F$37)^2)))</f>
        <v>1.0776654450881429</v>
      </c>
      <c r="BM37">
        <f>SQRT((ABS($C$37-$G$37)^2+(ABS($D$37-$H$37)^2)))</f>
        <v>8.2356098536720879</v>
      </c>
      <c r="BO37">
        <f>SQRT((ABS($A$37-$G$37)^2+(ABS($B$37-$H$37)^2)))</f>
        <v>3.6982585079067993</v>
      </c>
      <c r="BP37">
        <f>SQRT((ABS($C$37-$E$37)^2+(ABS($D$37-$F$37)^2)))</f>
        <v>8.7579677979543327</v>
      </c>
      <c r="BR37">
        <f>DEGREES(ACOS((10.1582550612432^2+18.1647960429276^2-8.91756354308199^2)/(2*10.1582550612432*18.1647960429276)))</f>
        <v>16.620304164658666</v>
      </c>
      <c r="BS37">
        <f>DEGREES(ACOS((8.91756354308199^2+17.8947536751543^2-10.077277860641^2)/(2*8.91756354308199*17.8947536751543)))</f>
        <v>20.881171825731052</v>
      </c>
      <c r="BU37">
        <v>15</v>
      </c>
      <c r="BV37">
        <v>0</v>
      </c>
      <c r="BW37">
        <v>5</v>
      </c>
      <c r="BX37">
        <v>5</v>
      </c>
      <c r="BY37">
        <v>14</v>
      </c>
      <c r="BZ37">
        <v>0</v>
      </c>
      <c r="CA37">
        <v>5</v>
      </c>
      <c r="CB37">
        <v>7</v>
      </c>
      <c r="CC37">
        <v>7</v>
      </c>
      <c r="CD37">
        <v>0</v>
      </c>
      <c r="CE37">
        <v>5</v>
      </c>
      <c r="CF37">
        <v>6</v>
      </c>
      <c r="CG37">
        <v>8</v>
      </c>
      <c r="CH37">
        <v>0</v>
      </c>
      <c r="CI37">
        <v>7</v>
      </c>
      <c r="CJ37">
        <v>6</v>
      </c>
      <c r="CL37">
        <v>20</v>
      </c>
      <c r="CM37">
        <v>9</v>
      </c>
      <c r="CN37">
        <v>15</v>
      </c>
      <c r="CO37">
        <v>17</v>
      </c>
      <c r="CP37">
        <v>20</v>
      </c>
      <c r="CQ37">
        <v>5</v>
      </c>
      <c r="CR37">
        <v>12</v>
      </c>
      <c r="CS37">
        <v>12</v>
      </c>
      <c r="CT37">
        <v>21</v>
      </c>
      <c r="CU37">
        <v>11</v>
      </c>
      <c r="CV37">
        <v>12</v>
      </c>
      <c r="CW37">
        <v>19</v>
      </c>
      <c r="CX37">
        <v>19</v>
      </c>
      <c r="CY37">
        <v>9</v>
      </c>
      <c r="CZ37">
        <v>12</v>
      </c>
      <c r="DA37">
        <v>19</v>
      </c>
      <c r="DC37">
        <f>((0/15)*100)</f>
        <v>0</v>
      </c>
      <c r="DD37">
        <f>((5/15)*100)</f>
        <v>33.333333333333329</v>
      </c>
      <c r="DE37">
        <f>((5/15)*100)</f>
        <v>33.333333333333329</v>
      </c>
      <c r="DF37">
        <f>((0/14)*100)</f>
        <v>0</v>
      </c>
      <c r="DG37">
        <f>((5/14)*100)</f>
        <v>35.714285714285715</v>
      </c>
      <c r="DH37">
        <f>((7/14)*100)</f>
        <v>50</v>
      </c>
      <c r="DI37">
        <f>((0/7)*100)</f>
        <v>0</v>
      </c>
      <c r="DJ37">
        <f>((5/7)*100)</f>
        <v>71.428571428571431</v>
      </c>
      <c r="DK37">
        <f>((6/7)*100)</f>
        <v>85.714285714285708</v>
      </c>
      <c r="DL37">
        <f>((0/8)*100)</f>
        <v>0</v>
      </c>
      <c r="DM37">
        <f>((7/8)*100)</f>
        <v>87.5</v>
      </c>
      <c r="DN37">
        <f>((6/8)*100)</f>
        <v>75</v>
      </c>
      <c r="DP37">
        <f>((9/20)*100)</f>
        <v>45</v>
      </c>
      <c r="DQ37">
        <f>((15/20)*100)</f>
        <v>75</v>
      </c>
      <c r="DR37">
        <f>((17/20)*100)</f>
        <v>85</v>
      </c>
      <c r="DS37">
        <f>((5/20)*100)</f>
        <v>25</v>
      </c>
      <c r="DT37">
        <f>((12/20)*100)</f>
        <v>60</v>
      </c>
      <c r="DU37">
        <f>((12/20)*100)</f>
        <v>60</v>
      </c>
      <c r="DV37">
        <f>((11/21)*100)</f>
        <v>52.380952380952387</v>
      </c>
      <c r="DW37">
        <f>((12/21)*100)</f>
        <v>57.142857142857139</v>
      </c>
      <c r="DX37">
        <f>((19/21)*100)</f>
        <v>90.476190476190482</v>
      </c>
      <c r="DY37">
        <f>((9/19)*100)</f>
        <v>47.368421052631575</v>
      </c>
      <c r="DZ37">
        <f>((12/19)*100)</f>
        <v>63.157894736842103</v>
      </c>
      <c r="EA37">
        <f>((19/19)*100)</f>
        <v>100</v>
      </c>
    </row>
    <row r="38" spans="1:131" x14ac:dyDescent="0.25">
      <c r="A38">
        <v>175.653865</v>
      </c>
      <c r="B38">
        <v>9.0892719999999994</v>
      </c>
      <c r="C38">
        <v>183.44948099999999</v>
      </c>
      <c r="D38">
        <v>6.2344200000000001</v>
      </c>
      <c r="E38">
        <v>172.15624099999999</v>
      </c>
      <c r="F38">
        <v>11.816068</v>
      </c>
      <c r="G38" s="1">
        <v>170.29847999999998</v>
      </c>
      <c r="H38" s="1">
        <v>7.05152</v>
      </c>
      <c r="K38">
        <f>(13/200)</f>
        <v>6.5000000000000002E-2</v>
      </c>
      <c r="L38">
        <f>(13/200)</f>
        <v>6.5000000000000002E-2</v>
      </c>
      <c r="M38">
        <f>(8/200)</f>
        <v>0.04</v>
      </c>
      <c r="N38" s="1">
        <f>(10/200)</f>
        <v>0.05</v>
      </c>
      <c r="P38">
        <f>(19/200)</f>
        <v>9.5000000000000001E-2</v>
      </c>
      <c r="Q38">
        <f>(21/200)</f>
        <v>0.105</v>
      </c>
      <c r="R38">
        <f>(19/200)</f>
        <v>9.5000000000000001E-2</v>
      </c>
      <c r="S38" s="1">
        <f>(13/200)</f>
        <v>6.5000000000000002E-2</v>
      </c>
      <c r="U38">
        <f>0.065+0.095</f>
        <v>0.16</v>
      </c>
      <c r="V38">
        <f>0.065+0.105</f>
        <v>0.16999999999999998</v>
      </c>
      <c r="W38">
        <f>0.04+0.095</f>
        <v>0.13500000000000001</v>
      </c>
      <c r="X38" s="1">
        <f>0.05+0.065</f>
        <v>0.115</v>
      </c>
      <c r="Z38">
        <f>SQRT((ABS($A$39-$A$38)^2+(ABS($B$39-$B$38)^2)))</f>
        <v>15.442233632407282</v>
      </c>
      <c r="AA38">
        <f>SQRT((ABS($C$39-$C$38)^2+(ABS($D$39-$D$38)^2)))</f>
        <v>17.415228033850426</v>
      </c>
      <c r="AB38">
        <f>SQRT((ABS($E$39-$E$38)^2+(ABS($F$39-$F$38)^2)))</f>
        <v>12.743923813107179</v>
      </c>
      <c r="AC38" s="1">
        <f>SQRT((ABS($G$39-$G$38)^2+(ABS($H$39-$H$38)^2)))</f>
        <v>12.08711419470572</v>
      </c>
      <c r="AJ38">
        <f>1/0.16</f>
        <v>6.25</v>
      </c>
      <c r="AK38">
        <f>1/0.17</f>
        <v>5.8823529411764701</v>
      </c>
      <c r="AL38">
        <f>1/0.135</f>
        <v>7.4074074074074066</v>
      </c>
      <c r="AM38" s="1">
        <f>1/0.115</f>
        <v>8.695652173913043</v>
      </c>
      <c r="AO38">
        <f t="shared" si="8"/>
        <v>96.513960202545505</v>
      </c>
      <c r="AP38">
        <f t="shared" si="9"/>
        <v>102.44251784617899</v>
      </c>
      <c r="AQ38">
        <f t="shared" si="10"/>
        <v>94.399435652645764</v>
      </c>
      <c r="AR38" s="1">
        <f t="shared" si="11"/>
        <v>105.105340823528</v>
      </c>
      <c r="AV38">
        <f>((0.065/0.16)*100)</f>
        <v>40.625</v>
      </c>
      <c r="AW38">
        <f>((0.065/0.17)*100)</f>
        <v>38.235294117647058</v>
      </c>
      <c r="AX38">
        <f>((0.04/0.135)*100)</f>
        <v>29.629629629629626</v>
      </c>
      <c r="AY38" s="1">
        <f>((0.05/0.115)*100)</f>
        <v>43.478260869565219</v>
      </c>
      <c r="BA38">
        <f>((0.095/0.16)*100)</f>
        <v>59.375</v>
      </c>
      <c r="BB38">
        <f>((0.105/0.17)*100)</f>
        <v>61.764705882352935</v>
      </c>
      <c r="BC38">
        <f>((0.095/0.135)*100)</f>
        <v>70.370370370370367</v>
      </c>
      <c r="BD38" s="1">
        <f>((0.065/0.115)*100)</f>
        <v>56.521739130434781</v>
      </c>
      <c r="BF38">
        <f>ABS($B$38-$D$38)</f>
        <v>2.8548519999999993</v>
      </c>
      <c r="BG38" s="1">
        <f>ABS($F$38-$H$38)</f>
        <v>4.7645479999999996</v>
      </c>
      <c r="BL38">
        <f>SQRT((ABS($A$38-$E$38)^2+(ABS($B$38-$F$38)^2)))</f>
        <v>4.4349509660189046</v>
      </c>
      <c r="BM38" s="1">
        <f>SQRT((ABS($C$38-$G$38)^2+(ABS($D$38-$H$38)^2)))</f>
        <v>13.176360639873257</v>
      </c>
      <c r="BO38" s="1">
        <f>SQRT((ABS($A$38-$G$38)^2+(ABS($B$38-$H$38)^2)))</f>
        <v>5.7299722260870629</v>
      </c>
      <c r="BP38">
        <f>SQRT((ABS($C$38-$E$38)^2+(ABS($D$38-$F$38)^2)))</f>
        <v>12.597303842231636</v>
      </c>
      <c r="BR38">
        <f>DEGREES(ACOS((10.077277860641^2+18.5454905857143^2-10.3616981173189^2)/(2*10.077277860641*18.5454905857143)))</f>
        <v>25.229068805930204</v>
      </c>
      <c r="BU38">
        <v>13</v>
      </c>
      <c r="BV38">
        <v>0</v>
      </c>
      <c r="BW38">
        <v>0</v>
      </c>
      <c r="BX38">
        <v>2</v>
      </c>
      <c r="BY38">
        <v>13</v>
      </c>
      <c r="BZ38">
        <v>0</v>
      </c>
      <c r="CA38">
        <v>8</v>
      </c>
      <c r="CB38">
        <v>3</v>
      </c>
      <c r="CC38">
        <v>8</v>
      </c>
      <c r="CD38">
        <v>0</v>
      </c>
      <c r="CE38">
        <v>8</v>
      </c>
      <c r="CF38">
        <v>3</v>
      </c>
      <c r="CG38">
        <v>10</v>
      </c>
      <c r="CH38">
        <v>2</v>
      </c>
      <c r="CI38">
        <v>3</v>
      </c>
      <c r="CJ38">
        <v>3</v>
      </c>
      <c r="CL38">
        <v>19</v>
      </c>
      <c r="CM38">
        <v>5</v>
      </c>
      <c r="CN38">
        <v>12</v>
      </c>
      <c r="CO38">
        <v>11</v>
      </c>
      <c r="CP38">
        <v>21</v>
      </c>
      <c r="CQ38">
        <v>8</v>
      </c>
      <c r="CR38">
        <v>19</v>
      </c>
      <c r="CS38">
        <v>13</v>
      </c>
      <c r="CT38">
        <v>19</v>
      </c>
      <c r="CU38">
        <v>6</v>
      </c>
      <c r="CV38">
        <v>19</v>
      </c>
      <c r="CW38">
        <v>12</v>
      </c>
      <c r="CX38">
        <v>13</v>
      </c>
      <c r="CY38">
        <v>2</v>
      </c>
      <c r="CZ38">
        <v>13</v>
      </c>
      <c r="DA38">
        <v>12</v>
      </c>
      <c r="DC38">
        <f>((0/13)*100)</f>
        <v>0</v>
      </c>
      <c r="DD38">
        <f>((0/13)*100)</f>
        <v>0</v>
      </c>
      <c r="DE38">
        <f>((2/13)*100)</f>
        <v>15.384615384615385</v>
      </c>
      <c r="DF38">
        <f>((0/13)*100)</f>
        <v>0</v>
      </c>
      <c r="DG38">
        <f>((8/13)*100)</f>
        <v>61.53846153846154</v>
      </c>
      <c r="DH38">
        <f>((3/13)*100)</f>
        <v>23.076923076923077</v>
      </c>
      <c r="DI38">
        <f>((0/8)*100)</f>
        <v>0</v>
      </c>
      <c r="DJ38">
        <f>((8/8)*100)</f>
        <v>100</v>
      </c>
      <c r="DK38">
        <f>((3/8)*100)</f>
        <v>37.5</v>
      </c>
      <c r="DL38">
        <f>((2/10)*100)</f>
        <v>20</v>
      </c>
      <c r="DM38">
        <f>((3/10)*100)</f>
        <v>30</v>
      </c>
      <c r="DN38">
        <f>((3/10)*100)</f>
        <v>30</v>
      </c>
      <c r="DP38">
        <f>((5/19)*100)</f>
        <v>26.315789473684209</v>
      </c>
      <c r="DQ38">
        <f>((12/19)*100)</f>
        <v>63.157894736842103</v>
      </c>
      <c r="DR38">
        <f>((11/19)*100)</f>
        <v>57.894736842105267</v>
      </c>
      <c r="DS38">
        <f>((8/21)*100)</f>
        <v>38.095238095238095</v>
      </c>
      <c r="DT38">
        <f>((19/21)*100)</f>
        <v>90.476190476190482</v>
      </c>
      <c r="DU38">
        <f>((13/21)*100)</f>
        <v>61.904761904761905</v>
      </c>
      <c r="DV38">
        <f>((6/19)*100)</f>
        <v>31.578947368421051</v>
      </c>
      <c r="DW38">
        <f>((19/19)*100)</f>
        <v>100</v>
      </c>
      <c r="DX38">
        <f>((12/19)*100)</f>
        <v>63.157894736842103</v>
      </c>
      <c r="DY38">
        <f>((2/13)*100)</f>
        <v>15.384615384615385</v>
      </c>
      <c r="DZ38">
        <f>((13/13)*100)</f>
        <v>100</v>
      </c>
      <c r="EA38">
        <f>((12/13)*100)</f>
        <v>92.307692307692307</v>
      </c>
    </row>
    <row r="39" spans="1:131" x14ac:dyDescent="0.25">
      <c r="A39">
        <v>191.08795800000001</v>
      </c>
      <c r="B39">
        <v>9.5906230000000008</v>
      </c>
      <c r="C39">
        <v>200.85357199999999</v>
      </c>
      <c r="D39">
        <v>6.8571429999999998</v>
      </c>
      <c r="E39">
        <v>184.899303</v>
      </c>
      <c r="F39">
        <v>11.667862</v>
      </c>
      <c r="G39">
        <v>182.3828</v>
      </c>
      <c r="H39">
        <v>6.7916359999999996</v>
      </c>
      <c r="K39">
        <f>(15/200)</f>
        <v>7.4999999999999997E-2</v>
      </c>
      <c r="L39">
        <f>(11/200)</f>
        <v>5.5E-2</v>
      </c>
      <c r="M39">
        <f>(16/200)</f>
        <v>0.08</v>
      </c>
      <c r="N39">
        <f>(8/200)</f>
        <v>0.04</v>
      </c>
      <c r="P39">
        <f>(19/200)</f>
        <v>9.5000000000000001E-2</v>
      </c>
      <c r="Q39">
        <f>(19/200)</f>
        <v>9.5000000000000001E-2</v>
      </c>
      <c r="R39">
        <f>(20/200)</f>
        <v>0.1</v>
      </c>
      <c r="S39">
        <f>(18/200)</f>
        <v>0.09</v>
      </c>
      <c r="U39">
        <f>0.075+0.095</f>
        <v>0.16999999999999998</v>
      </c>
      <c r="V39">
        <f>0.055+0.095</f>
        <v>0.15</v>
      </c>
      <c r="W39">
        <f>0.08+0.1</f>
        <v>0.18</v>
      </c>
      <c r="X39">
        <f>0.04+0.09</f>
        <v>0.13</v>
      </c>
      <c r="Z39">
        <f>SQRT((ABS($A$40-$A$39)^2+(ABS($B$40-$B$39)^2)))</f>
        <v>17.882453464347222</v>
      </c>
      <c r="AA39">
        <f>SQRT((ABS($C$40-$C$39)^2+(ABS($D$40-$D$39)^2)))</f>
        <v>15.943250215676121</v>
      </c>
      <c r="AB39">
        <f>SQRT((ABS($E$40-$E$39)^2+(ABS($F$40-$F$39)^2)))</f>
        <v>19.888656046586071</v>
      </c>
      <c r="AC39">
        <f>SQRT((ABS($G$40-$G$39)^2+(ABS($H$40-$H$39)^2)))</f>
        <v>14.316694164275857</v>
      </c>
      <c r="AJ39">
        <f>1/0.17</f>
        <v>5.8823529411764701</v>
      </c>
      <c r="AK39">
        <f>1/0.15</f>
        <v>6.666666666666667</v>
      </c>
      <c r="AL39">
        <f>1/0.18</f>
        <v>5.5555555555555554</v>
      </c>
      <c r="AM39">
        <f>1/0.13</f>
        <v>7.6923076923076916</v>
      </c>
      <c r="AO39">
        <f t="shared" si="8"/>
        <v>105.19090273145426</v>
      </c>
      <c r="AP39">
        <f t="shared" si="9"/>
        <v>106.28833477117415</v>
      </c>
      <c r="AQ39">
        <f t="shared" si="10"/>
        <v>110.49253359214484</v>
      </c>
      <c r="AR39">
        <f t="shared" si="11"/>
        <v>110.12841664827582</v>
      </c>
      <c r="AV39">
        <f>((0.075/0.17)*100)</f>
        <v>44.117647058823522</v>
      </c>
      <c r="AW39">
        <f>((0.055/0.15)*100)</f>
        <v>36.666666666666671</v>
      </c>
      <c r="AX39">
        <f>((0.08/0.18)*100)</f>
        <v>44.44444444444445</v>
      </c>
      <c r="AY39">
        <f>((0.04/0.13)*100)</f>
        <v>30.76923076923077</v>
      </c>
      <c r="BA39">
        <f>((0.095/0.17)*100)</f>
        <v>55.882352941176471</v>
      </c>
      <c r="BB39">
        <f>((0.095/0.15)*100)</f>
        <v>63.333333333333343</v>
      </c>
      <c r="BC39">
        <f>((0.1/0.18)*100)</f>
        <v>55.555555555555557</v>
      </c>
      <c r="BD39">
        <f>((0.09/0.13)*100)</f>
        <v>69.230769230769226</v>
      </c>
      <c r="BF39">
        <f>ABS($B$39-$D$39)</f>
        <v>2.733480000000001</v>
      </c>
      <c r="BG39">
        <f>ABS($F$39-$H$39)</f>
        <v>4.8762259999999999</v>
      </c>
      <c r="BL39">
        <f>SQRT((ABS($A$39-$E$39)^2+(ABS($B$39-$F$39)^2)))</f>
        <v>6.5279684873738573</v>
      </c>
      <c r="BM39">
        <f>SQRT((ABS($C$39-$G$40)^2+(ABS($D$39-$H$40)^2)))</f>
        <v>4.1646120130169084</v>
      </c>
      <c r="BO39">
        <f>SQRT((ABS($A$39-$G$39)^2+(ABS($B$39-$H$39)^2)))</f>
        <v>9.1440748045460136</v>
      </c>
      <c r="BP39">
        <f>SQRT((ABS($C$39-$E$40)^2+(ABS($D$39-$F$40)^2)))</f>
        <v>5.2507069292278228</v>
      </c>
      <c r="BU39">
        <v>15</v>
      </c>
      <c r="BV39">
        <v>0</v>
      </c>
      <c r="BW39">
        <v>1</v>
      </c>
      <c r="BX39">
        <v>8</v>
      </c>
      <c r="BY39">
        <v>11</v>
      </c>
      <c r="BZ39">
        <v>0</v>
      </c>
      <c r="CA39">
        <v>11</v>
      </c>
      <c r="CB39">
        <v>0</v>
      </c>
      <c r="CC39">
        <v>16</v>
      </c>
      <c r="CD39">
        <v>1</v>
      </c>
      <c r="CE39">
        <v>11</v>
      </c>
      <c r="CF39">
        <v>1</v>
      </c>
      <c r="CG39">
        <v>8</v>
      </c>
      <c r="CH39">
        <v>8</v>
      </c>
      <c r="CI39">
        <v>0</v>
      </c>
      <c r="CJ39">
        <v>1</v>
      </c>
      <c r="CL39">
        <v>19</v>
      </c>
      <c r="CM39">
        <v>6</v>
      </c>
      <c r="CN39">
        <v>11</v>
      </c>
      <c r="CO39">
        <v>11</v>
      </c>
      <c r="CP39">
        <v>19</v>
      </c>
      <c r="CQ39">
        <v>4</v>
      </c>
      <c r="CR39">
        <v>15</v>
      </c>
      <c r="CS39">
        <v>11</v>
      </c>
      <c r="CT39">
        <v>20</v>
      </c>
      <c r="CU39">
        <v>6</v>
      </c>
      <c r="CV39">
        <v>15</v>
      </c>
      <c r="CW39">
        <v>13</v>
      </c>
      <c r="CX39">
        <v>18</v>
      </c>
      <c r="CY39">
        <v>11</v>
      </c>
      <c r="CZ39">
        <v>8</v>
      </c>
      <c r="DA39">
        <v>13</v>
      </c>
      <c r="DC39">
        <f>((0/15)*100)</f>
        <v>0</v>
      </c>
      <c r="DD39">
        <f>((1/15)*100)</f>
        <v>6.666666666666667</v>
      </c>
      <c r="DE39">
        <f>((8/15)*100)</f>
        <v>53.333333333333336</v>
      </c>
      <c r="DF39">
        <f>((0/11)*100)</f>
        <v>0</v>
      </c>
      <c r="DG39">
        <f>((11/11)*100)</f>
        <v>100</v>
      </c>
      <c r="DH39">
        <f>((0/11)*100)</f>
        <v>0</v>
      </c>
      <c r="DI39">
        <f>((1/16)*100)</f>
        <v>6.25</v>
      </c>
      <c r="DJ39">
        <f>((11/16)*100)</f>
        <v>68.75</v>
      </c>
      <c r="DK39">
        <f>((1/16)*100)</f>
        <v>6.25</v>
      </c>
      <c r="DL39">
        <f>((8/8)*100)</f>
        <v>100</v>
      </c>
      <c r="DM39">
        <f>((0/8)*100)</f>
        <v>0</v>
      </c>
      <c r="DN39">
        <f>((1/8)*100)</f>
        <v>12.5</v>
      </c>
      <c r="DP39">
        <f>((6/19)*100)</f>
        <v>31.578947368421051</v>
      </c>
      <c r="DQ39">
        <f>((11/19)*100)</f>
        <v>57.894736842105267</v>
      </c>
      <c r="DR39">
        <f>((11/19)*100)</f>
        <v>57.894736842105267</v>
      </c>
      <c r="DS39">
        <f>((4/19)*100)</f>
        <v>21.052631578947366</v>
      </c>
      <c r="DT39">
        <f>((15/19)*100)</f>
        <v>78.94736842105263</v>
      </c>
      <c r="DU39">
        <f>((11/19)*100)</f>
        <v>57.894736842105267</v>
      </c>
      <c r="DV39">
        <f>((6/20)*100)</f>
        <v>30</v>
      </c>
      <c r="DW39">
        <f>((15/20)*100)</f>
        <v>75</v>
      </c>
      <c r="DX39">
        <f>((13/20)*100)</f>
        <v>65</v>
      </c>
      <c r="DY39">
        <f>((11/18)*100)</f>
        <v>61.111111111111114</v>
      </c>
      <c r="DZ39">
        <f>((8/18)*100)</f>
        <v>44.444444444444443</v>
      </c>
      <c r="EA39">
        <f>((13/18)*100)</f>
        <v>72.222222222222214</v>
      </c>
    </row>
    <row r="40" spans="1:131" x14ac:dyDescent="0.25">
      <c r="A40">
        <v>208.92845399999999</v>
      </c>
      <c r="B40">
        <v>8.3663500000000006</v>
      </c>
      <c r="C40">
        <v>216.79642200000001</v>
      </c>
      <c r="D40">
        <v>6.7441769999999996</v>
      </c>
      <c r="E40">
        <v>204.74627599999999</v>
      </c>
      <c r="F40">
        <v>10.380888000000001</v>
      </c>
      <c r="G40">
        <v>196.69613900000002</v>
      </c>
      <c r="H40">
        <v>7.1015689999999996</v>
      </c>
      <c r="K40">
        <f>(12/200)</f>
        <v>0.06</v>
      </c>
      <c r="L40">
        <f>(12/200)</f>
        <v>0.06</v>
      </c>
      <c r="M40">
        <f>(17/200)</f>
        <v>8.5000000000000006E-2</v>
      </c>
      <c r="N40">
        <f>(11/200)</f>
        <v>5.5E-2</v>
      </c>
      <c r="P40">
        <f>(17/200)</f>
        <v>8.5000000000000006E-2</v>
      </c>
      <c r="Q40">
        <f>(16/200)</f>
        <v>0.08</v>
      </c>
      <c r="R40">
        <f>(15/200)</f>
        <v>7.4999999999999997E-2</v>
      </c>
      <c r="S40">
        <f>(19/200)</f>
        <v>9.5000000000000001E-2</v>
      </c>
      <c r="U40">
        <f>0.06+0.085</f>
        <v>0.14500000000000002</v>
      </c>
      <c r="V40">
        <f>0.06+0.08</f>
        <v>0.14000000000000001</v>
      </c>
      <c r="W40">
        <f>0.085+0.075</f>
        <v>0.16</v>
      </c>
      <c r="X40">
        <f>0.055+0.095</f>
        <v>0.15</v>
      </c>
      <c r="Z40">
        <f>SQRT((ABS($A$41-$A$40)^2+(ABS($B$41-$B$40)^2)))</f>
        <v>16.183698701061516</v>
      </c>
      <c r="AA40">
        <f>SQRT((ABS($C$41-$C$40)^2+(ABS($D$41-$D$40)^2)))</f>
        <v>16.407587507859439</v>
      </c>
      <c r="AB40">
        <f>SQRT((ABS($E$41-$E$40)^2+(ABS($F$41-$F$40)^2)))</f>
        <v>18.164796042927552</v>
      </c>
      <c r="AC40">
        <f>SQRT((ABS($G$41-$G$40)^2+(ABS($H$41-$H$40)^2)))</f>
        <v>17.619707683424394</v>
      </c>
      <c r="AJ40">
        <f>1/0.145</f>
        <v>6.8965517241379315</v>
      </c>
      <c r="AK40">
        <f>1/0.14</f>
        <v>7.1428571428571423</v>
      </c>
      <c r="AL40">
        <f>1/0.16</f>
        <v>6.25</v>
      </c>
      <c r="AM40">
        <f>1/0.15</f>
        <v>6.666666666666667</v>
      </c>
      <c r="AO40">
        <f t="shared" si="8"/>
        <v>111.61171517973457</v>
      </c>
      <c r="AP40">
        <f t="shared" si="9"/>
        <v>117.19705362756741</v>
      </c>
      <c r="AQ40">
        <f t="shared" si="10"/>
        <v>113.52997526829719</v>
      </c>
      <c r="AR40">
        <f t="shared" si="11"/>
        <v>117.46471788949597</v>
      </c>
      <c r="AV40">
        <f>((0.06/0.145)*100)</f>
        <v>41.379310344827587</v>
      </c>
      <c r="AW40">
        <f>((0.06/0.14)*100)</f>
        <v>42.857142857142847</v>
      </c>
      <c r="AX40">
        <f>((0.085/0.16)*100)</f>
        <v>53.125</v>
      </c>
      <c r="AY40">
        <f>((0.055/0.15)*100)</f>
        <v>36.666666666666671</v>
      </c>
      <c r="BA40">
        <f>((0.085/0.145)*100)</f>
        <v>58.62068965517242</v>
      </c>
      <c r="BB40">
        <f>((0.08/0.14)*100)</f>
        <v>57.142857142857139</v>
      </c>
      <c r="BC40">
        <f>((0.075/0.16)*100)</f>
        <v>46.875</v>
      </c>
      <c r="BD40">
        <f>((0.095/0.15)*100)</f>
        <v>63.333333333333343</v>
      </c>
      <c r="BF40">
        <f>ABS($B$40-$D$40)</f>
        <v>1.622173000000001</v>
      </c>
      <c r="BG40">
        <f>ABS($F$40-$H$40)</f>
        <v>3.279319000000001</v>
      </c>
      <c r="BL40">
        <f>SQRT((ABS($A$40-$E$40)^2+(ABS($B$40-$F$40)^2)))</f>
        <v>4.6420874805552668</v>
      </c>
      <c r="BM40">
        <f>SQRT((ABS($C$40-$G$41)^2+(ABS($D$40-$H$41)^2)))</f>
        <v>2.4914637406777569</v>
      </c>
      <c r="BO40">
        <f>SQRT((ABS($A$40-$G$40)^2+(ABS($B$40-$H$40)^2)))</f>
        <v>12.297528257222478</v>
      </c>
      <c r="BP40">
        <f>SQRT((ABS($C$40-$E$40)^2+(ABS($D$40-$F$40)^2)))</f>
        <v>12.586964904965665</v>
      </c>
      <c r="BS40">
        <f>DEGREES(ACOS((8.9918103457727^2+20.3587446618586^2-11.7560577974348^2)/(2*8.9918103457727*20.3587446618586)))</f>
        <v>12.728661994977891</v>
      </c>
      <c r="BU40">
        <v>12</v>
      </c>
      <c r="BV40">
        <v>0</v>
      </c>
      <c r="BW40">
        <v>0</v>
      </c>
      <c r="BX40">
        <v>10</v>
      </c>
      <c r="BY40">
        <v>12</v>
      </c>
      <c r="BZ40">
        <v>0</v>
      </c>
      <c r="CA40">
        <v>12</v>
      </c>
      <c r="CB40">
        <v>0</v>
      </c>
      <c r="CC40">
        <v>17</v>
      </c>
      <c r="CD40">
        <v>2</v>
      </c>
      <c r="CE40">
        <v>12</v>
      </c>
      <c r="CF40">
        <v>0</v>
      </c>
      <c r="CG40">
        <v>11</v>
      </c>
      <c r="CH40">
        <v>10</v>
      </c>
      <c r="CI40">
        <v>0</v>
      </c>
      <c r="CJ40">
        <v>0</v>
      </c>
      <c r="CL40">
        <v>17</v>
      </c>
      <c r="CM40">
        <v>6</v>
      </c>
      <c r="CN40">
        <v>2</v>
      </c>
      <c r="CO40">
        <v>17</v>
      </c>
      <c r="CP40">
        <v>16</v>
      </c>
      <c r="CQ40">
        <v>4</v>
      </c>
      <c r="CR40">
        <v>15</v>
      </c>
      <c r="CS40">
        <v>5</v>
      </c>
      <c r="CT40">
        <v>15</v>
      </c>
      <c r="CU40">
        <v>3</v>
      </c>
      <c r="CV40">
        <v>15</v>
      </c>
      <c r="CW40">
        <v>4</v>
      </c>
      <c r="CX40">
        <v>19</v>
      </c>
      <c r="CY40">
        <v>17</v>
      </c>
      <c r="CZ40">
        <v>8</v>
      </c>
      <c r="DA40">
        <v>4</v>
      </c>
      <c r="DC40">
        <f>((0/12)*100)</f>
        <v>0</v>
      </c>
      <c r="DD40">
        <f>((0/12)*100)</f>
        <v>0</v>
      </c>
      <c r="DE40">
        <f>((10/12)*100)</f>
        <v>83.333333333333343</v>
      </c>
      <c r="DF40">
        <f>((0/12)*100)</f>
        <v>0</v>
      </c>
      <c r="DG40">
        <f>((12/12)*100)</f>
        <v>100</v>
      </c>
      <c r="DH40">
        <f>((0/12)*100)</f>
        <v>0</v>
      </c>
      <c r="DI40">
        <f>((2/17)*100)</f>
        <v>11.76470588235294</v>
      </c>
      <c r="DJ40">
        <f>((12/17)*100)</f>
        <v>70.588235294117652</v>
      </c>
      <c r="DK40">
        <f>((0/17)*100)</f>
        <v>0</v>
      </c>
      <c r="DL40">
        <f>((10/11)*100)</f>
        <v>90.909090909090907</v>
      </c>
      <c r="DM40">
        <f>((0/11)*100)</f>
        <v>0</v>
      </c>
      <c r="DN40">
        <f>((0/11)*100)</f>
        <v>0</v>
      </c>
      <c r="DP40">
        <f>((6/17)*100)</f>
        <v>35.294117647058826</v>
      </c>
      <c r="DQ40">
        <f>((2/17)*100)</f>
        <v>11.76470588235294</v>
      </c>
      <c r="DR40">
        <f>((17/17)*100)</f>
        <v>100</v>
      </c>
      <c r="DS40">
        <f>((4/16)*100)</f>
        <v>25</v>
      </c>
      <c r="DT40">
        <f>((15/16)*100)</f>
        <v>93.75</v>
      </c>
      <c r="DU40">
        <f>((5/16)*100)</f>
        <v>31.25</v>
      </c>
      <c r="DV40">
        <f>((3/15)*100)</f>
        <v>20</v>
      </c>
      <c r="DW40">
        <f>((15/15)*100)</f>
        <v>100</v>
      </c>
      <c r="DX40">
        <f>((4/15)*100)</f>
        <v>26.666666666666668</v>
      </c>
      <c r="DY40">
        <f>((17/19)*100)</f>
        <v>89.473684210526315</v>
      </c>
      <c r="DZ40">
        <f>((8/19)*100)</f>
        <v>42.105263157894733</v>
      </c>
      <c r="EA40">
        <f>((4/19)*100)</f>
        <v>21.052631578947366</v>
      </c>
    </row>
    <row r="41" spans="1:131" x14ac:dyDescent="0.25">
      <c r="A41">
        <v>225.08778599999999</v>
      </c>
      <c r="B41">
        <v>9.2540960000000005</v>
      </c>
      <c r="C41">
        <v>233.20395400000001</v>
      </c>
      <c r="D41">
        <v>6.7868560000000002</v>
      </c>
      <c r="E41">
        <v>222.88635600000001</v>
      </c>
      <c r="F41">
        <v>9.4336219999999997</v>
      </c>
      <c r="G41">
        <v>214.31536800000001</v>
      </c>
      <c r="H41">
        <v>6.9716909999999999</v>
      </c>
      <c r="K41">
        <f>(12/200)</f>
        <v>0.06</v>
      </c>
      <c r="L41">
        <f>(13/200)</f>
        <v>6.5000000000000002E-2</v>
      </c>
      <c r="M41">
        <f>(16/200)</f>
        <v>0.08</v>
      </c>
      <c r="N41">
        <f>(13/200)</f>
        <v>6.5000000000000002E-2</v>
      </c>
      <c r="P41">
        <f>(16/200)</f>
        <v>0.08</v>
      </c>
      <c r="Q41">
        <f>(16/200)</f>
        <v>0.08</v>
      </c>
      <c r="R41">
        <f>(13/200)</f>
        <v>6.5000000000000002E-2</v>
      </c>
      <c r="S41">
        <f>(17/200)</f>
        <v>8.5000000000000006E-2</v>
      </c>
      <c r="U41">
        <f>0.06+0.08</f>
        <v>0.14000000000000001</v>
      </c>
      <c r="V41">
        <f>0.065+0.08</f>
        <v>0.14500000000000002</v>
      </c>
      <c r="W41">
        <f>0.08+0.065</f>
        <v>0.14500000000000002</v>
      </c>
      <c r="X41">
        <f>0.065+0.085</f>
        <v>0.15000000000000002</v>
      </c>
      <c r="Z41">
        <f>SQRT((ABS($A$42-$A$41)^2+(ABS($B$42-$B$41)^2)))</f>
        <v>18.707230920185104</v>
      </c>
      <c r="AA41">
        <f>SQRT((ABS($C$42-$C$41)^2+(ABS($D$42-$D$41)^2)))</f>
        <v>19.842517267689704</v>
      </c>
      <c r="AB41">
        <f>SQRT((ABS($E$42-$E$41)^2+(ABS($F$42-$F$41)^2)))</f>
        <v>18.54549058571428</v>
      </c>
      <c r="AC41">
        <f>SQRT((ABS($G$42-$G$41)^2+(ABS($H$42-$H$41)^2)))</f>
        <v>17.894753675154337</v>
      </c>
      <c r="AJ41">
        <f>1/0.14</f>
        <v>7.1428571428571423</v>
      </c>
      <c r="AK41">
        <f>1/0.145</f>
        <v>6.8965517241379315</v>
      </c>
      <c r="AL41">
        <f>1/0.145</f>
        <v>6.8965517241379315</v>
      </c>
      <c r="AM41">
        <f>1/0.15</f>
        <v>6.666666666666667</v>
      </c>
      <c r="AO41">
        <f t="shared" si="8"/>
        <v>133.62307800132217</v>
      </c>
      <c r="AP41">
        <f t="shared" si="9"/>
        <v>136.84494667372209</v>
      </c>
      <c r="AQ41">
        <f t="shared" si="10"/>
        <v>127.89993507389157</v>
      </c>
      <c r="AR41">
        <f t="shared" si="11"/>
        <v>119.29835783436224</v>
      </c>
      <c r="AV41">
        <f>((0.06/0.14)*100)</f>
        <v>42.857142857142847</v>
      </c>
      <c r="AW41">
        <f>((0.065/0.145)*100)</f>
        <v>44.827586206896555</v>
      </c>
      <c r="AX41">
        <f>((0.08/0.145)*100)</f>
        <v>55.172413793103459</v>
      </c>
      <c r="AY41">
        <f>((0.065/0.15)*100)</f>
        <v>43.333333333333336</v>
      </c>
      <c r="BA41">
        <f>((0.08/0.14)*100)</f>
        <v>57.142857142857139</v>
      </c>
      <c r="BB41">
        <f>((0.08/0.145)*100)</f>
        <v>55.172413793103459</v>
      </c>
      <c r="BC41">
        <f>((0.065/0.145)*100)</f>
        <v>44.827586206896555</v>
      </c>
      <c r="BD41">
        <f>((0.085/0.15)*100)</f>
        <v>56.666666666666679</v>
      </c>
      <c r="BF41">
        <f>ABS($B$41-$D$41)</f>
        <v>2.4672400000000003</v>
      </c>
      <c r="BG41">
        <f>ABS($F$41-$H$41)</f>
        <v>2.4619309999999999</v>
      </c>
      <c r="BL41">
        <f>SQRT((ABS($A$41-$E$41)^2+(ABS($B$41-$F$41)^2)))</f>
        <v>2.2087380174153624</v>
      </c>
      <c r="BM41">
        <f>SQRT((ABS($C$41-$G$42)^2+(ABS($D$41-$H$42)^2)))</f>
        <v>1.6992556961661269</v>
      </c>
      <c r="BO41">
        <f>SQRT((ABS($A$41-$G$41)^2+(ABS($B$41-$H$41)^2)))</f>
        <v>11.011555846053215</v>
      </c>
      <c r="BP41">
        <f>SQRT((ABS($C$41-$E$41)^2+(ABS($D$41-$F$41)^2)))</f>
        <v>10.651675865719914</v>
      </c>
      <c r="BR41">
        <f>DEGREES(ACOS((11.7560577974348^2+21.4588699682838^2-10.2816269707161^2)/(2*11.7560577974348*21.4588699682838)))</f>
        <v>12.292419876825539</v>
      </c>
      <c r="BS41">
        <f>DEGREES(ACOS((10.2816269707161^2+22.175217657778^2-12.4214719896304^2)/(2*10.2816269707161*22.175217657778)))</f>
        <v>13.626603538144746</v>
      </c>
      <c r="BU41">
        <v>12</v>
      </c>
      <c r="BV41">
        <v>0</v>
      </c>
      <c r="BW41">
        <v>2</v>
      </c>
      <c r="BX41">
        <v>10</v>
      </c>
      <c r="BY41">
        <v>13</v>
      </c>
      <c r="BZ41">
        <v>0</v>
      </c>
      <c r="CA41">
        <v>11</v>
      </c>
      <c r="CB41">
        <v>2</v>
      </c>
      <c r="CC41">
        <v>16</v>
      </c>
      <c r="CD41">
        <v>2</v>
      </c>
      <c r="CE41">
        <v>11</v>
      </c>
      <c r="CF41">
        <v>0</v>
      </c>
      <c r="CG41">
        <v>13</v>
      </c>
      <c r="CH41">
        <v>10</v>
      </c>
      <c r="CI41">
        <v>2</v>
      </c>
      <c r="CJ41">
        <v>0</v>
      </c>
      <c r="CL41">
        <v>16</v>
      </c>
      <c r="CM41">
        <v>4</v>
      </c>
      <c r="CN41">
        <v>1</v>
      </c>
      <c r="CO41">
        <v>15</v>
      </c>
      <c r="CP41">
        <v>16</v>
      </c>
      <c r="CQ41">
        <v>4</v>
      </c>
      <c r="CR41">
        <v>11</v>
      </c>
      <c r="CS41">
        <v>5</v>
      </c>
      <c r="CT41">
        <v>13</v>
      </c>
      <c r="CU41">
        <v>3</v>
      </c>
      <c r="CV41">
        <v>11</v>
      </c>
      <c r="CW41">
        <v>0</v>
      </c>
      <c r="CX41">
        <v>17</v>
      </c>
      <c r="CY41">
        <v>15</v>
      </c>
      <c r="CZ41">
        <v>5</v>
      </c>
      <c r="DA41">
        <v>0</v>
      </c>
      <c r="DC41">
        <f>((0/12)*100)</f>
        <v>0</v>
      </c>
      <c r="DD41">
        <f>((2/12)*100)</f>
        <v>16.666666666666664</v>
      </c>
      <c r="DE41">
        <f>((10/12)*100)</f>
        <v>83.333333333333343</v>
      </c>
      <c r="DF41">
        <f>((0/13)*100)</f>
        <v>0</v>
      </c>
      <c r="DG41">
        <f>((11/13)*100)</f>
        <v>84.615384615384613</v>
      </c>
      <c r="DH41">
        <f>((2/13)*100)</f>
        <v>15.384615384615385</v>
      </c>
      <c r="DI41">
        <f>((2/16)*100)</f>
        <v>12.5</v>
      </c>
      <c r="DJ41">
        <f>((11/16)*100)</f>
        <v>68.75</v>
      </c>
      <c r="DK41">
        <f>((0/16)*100)</f>
        <v>0</v>
      </c>
      <c r="DL41">
        <f>((10/13)*100)</f>
        <v>76.923076923076934</v>
      </c>
      <c r="DM41">
        <f>((2/13)*100)</f>
        <v>15.384615384615385</v>
      </c>
      <c r="DN41">
        <f>((0/13)*100)</f>
        <v>0</v>
      </c>
      <c r="DP41">
        <f>((4/16)*100)</f>
        <v>25</v>
      </c>
      <c r="DQ41">
        <f>((1/16)*100)</f>
        <v>6.25</v>
      </c>
      <c r="DR41">
        <f>((15/16)*100)</f>
        <v>93.75</v>
      </c>
      <c r="DS41">
        <f>((4/16)*100)</f>
        <v>25</v>
      </c>
      <c r="DT41">
        <f>((11/16)*100)</f>
        <v>68.75</v>
      </c>
      <c r="DU41">
        <f>((5/16)*100)</f>
        <v>31.25</v>
      </c>
      <c r="DV41">
        <f>((3/13)*100)</f>
        <v>23.076923076923077</v>
      </c>
      <c r="DW41">
        <f>((11/13)*100)</f>
        <v>84.615384615384613</v>
      </c>
      <c r="DX41">
        <f>((0/13)*100)</f>
        <v>0</v>
      </c>
      <c r="DY41">
        <f>((15/17)*100)</f>
        <v>88.235294117647058</v>
      </c>
      <c r="DZ41">
        <f>((5/17)*100)</f>
        <v>29.411764705882355</v>
      </c>
      <c r="EA41">
        <f>((0/17)*100)</f>
        <v>0</v>
      </c>
    </row>
    <row r="42" spans="1:131" x14ac:dyDescent="0.25">
      <c r="A42">
        <v>243.79143400000001</v>
      </c>
      <c r="B42">
        <v>8.8879809999999999</v>
      </c>
      <c r="C42">
        <v>253.03779499999999</v>
      </c>
      <c r="D42">
        <v>6.2001340000000003</v>
      </c>
      <c r="E42">
        <v>241.42068</v>
      </c>
      <c r="F42">
        <v>10.077093</v>
      </c>
      <c r="G42">
        <v>232.145917</v>
      </c>
      <c r="H42">
        <v>5.4571839999999998</v>
      </c>
      <c r="K42">
        <f>(12/200)</f>
        <v>0.06</v>
      </c>
      <c r="P42">
        <f>(17/200)</f>
        <v>8.5000000000000006E-2</v>
      </c>
      <c r="Q42">
        <f>(19/200)</f>
        <v>9.5000000000000001E-2</v>
      </c>
      <c r="S42">
        <f>(20/200)</f>
        <v>0.1</v>
      </c>
      <c r="U42">
        <f>0.06+0.085</f>
        <v>0.14500000000000002</v>
      </c>
      <c r="Z42">
        <f>SQRT((ABS($A$43-$A$42)^2+(ABS($B$43-$B$42)^2)))</f>
        <v>17.869491535109891</v>
      </c>
      <c r="AJ42">
        <f>1/0.145</f>
        <v>6.8965517241379315</v>
      </c>
      <c r="AO42">
        <f t="shared" si="8"/>
        <v>123.23787265593026</v>
      </c>
      <c r="AV42">
        <f>((0.06/0.145)*100)</f>
        <v>41.379310344827587</v>
      </c>
      <c r="BA42">
        <f>((0.085/0.145)*100)</f>
        <v>58.62068965517242</v>
      </c>
      <c r="BF42">
        <f>ABS($B$42-$D$42)</f>
        <v>2.6878469999999997</v>
      </c>
      <c r="BG42">
        <f>ABS($F$42-$H$42)</f>
        <v>4.6199089999999998</v>
      </c>
      <c r="BI42">
        <v>2.9985064999999995</v>
      </c>
      <c r="BJ42" s="1">
        <v>3.2340655000000003</v>
      </c>
      <c r="BL42">
        <f>SQRT((ABS($A$42-$E$42)^2+(ABS($B$42-$F$42)^2)))</f>
        <v>2.6522559976480444</v>
      </c>
      <c r="BO42">
        <f>SQRT((ABS($A$42-$G$42)^2+(ABS($B$42-$H$42)^2)))</f>
        <v>12.140363843497372</v>
      </c>
      <c r="BP42">
        <f>SQRT((ABS($C$42-$E$42)^2+(ABS($D$42-$F$42)^2)))</f>
        <v>12.246965828763695</v>
      </c>
      <c r="BR42">
        <f>DEGREES(ACOS((12.4214719896304^2+18.5667597129742^2-7.4177040777746^2)/(2*12.4214719896304*18.5667597129742)))</f>
        <v>15.722582827943492</v>
      </c>
      <c r="BS42">
        <f>DEGREES(ACOS((7.4177040777746^2+15.2438832687268^2-9.83289383952054^2)/(2*7.4177040777746*15.2438832687268)))</f>
        <v>32.509342944301196</v>
      </c>
      <c r="BU42">
        <v>12</v>
      </c>
      <c r="BV42">
        <v>0</v>
      </c>
      <c r="BW42">
        <v>2</v>
      </c>
      <c r="BX42">
        <v>6</v>
      </c>
      <c r="CL42">
        <v>17</v>
      </c>
      <c r="CM42">
        <v>4</v>
      </c>
      <c r="CN42">
        <v>3</v>
      </c>
      <c r="CO42">
        <v>14</v>
      </c>
      <c r="CP42">
        <v>19</v>
      </c>
      <c r="CQ42">
        <v>7</v>
      </c>
      <c r="CR42">
        <v>14</v>
      </c>
      <c r="CS42">
        <v>9</v>
      </c>
      <c r="CX42">
        <v>20</v>
      </c>
      <c r="CY42">
        <v>14</v>
      </c>
      <c r="CZ42">
        <v>9</v>
      </c>
      <c r="DA42">
        <v>4</v>
      </c>
      <c r="DC42">
        <f>((0/12)*100)</f>
        <v>0</v>
      </c>
      <c r="DD42">
        <f>((2/12)*100)</f>
        <v>16.666666666666664</v>
      </c>
      <c r="DE42">
        <f>((6/12)*100)</f>
        <v>50</v>
      </c>
      <c r="DP42">
        <f>((4/17)*100)</f>
        <v>23.52941176470588</v>
      </c>
      <c r="DQ42">
        <f>((3/17)*100)</f>
        <v>17.647058823529413</v>
      </c>
      <c r="DR42">
        <f>((14/17)*100)</f>
        <v>82.35294117647058</v>
      </c>
      <c r="DS42">
        <f>((7/19)*100)</f>
        <v>36.84210526315789</v>
      </c>
      <c r="DT42">
        <f>((14/19)*100)</f>
        <v>73.68421052631578</v>
      </c>
      <c r="DU42">
        <f>((9/19)*100)</f>
        <v>47.368421052631575</v>
      </c>
      <c r="DY42">
        <f>((14/20)*100)</f>
        <v>70</v>
      </c>
      <c r="DZ42">
        <f>((9/20)*100)</f>
        <v>45</v>
      </c>
      <c r="EA42">
        <f>((4/20)*100)</f>
        <v>20</v>
      </c>
    </row>
    <row r="43" spans="1:131" x14ac:dyDescent="0.25">
      <c r="A43">
        <v>261.66033099999999</v>
      </c>
      <c r="B43">
        <v>9.033747</v>
      </c>
      <c r="BR43">
        <f>DEGREES(ACOS((9.83289383952054^2+16.7477993042019^2-9.52085841441459^2)/(2*9.83289383952054*16.7477993042019)))</f>
        <v>29.5463705605546</v>
      </c>
      <c r="BS43">
        <f>DEGREES(ACOS((9.52085841441459^2+18.2232749837198^2-11.2720913214642^2)/(2*9.52085841441459*18.2232749837198)))</f>
        <v>31.561179229967031</v>
      </c>
    </row>
    <row r="44" spans="1:131" x14ac:dyDescent="0.25">
      <c r="A44" t="s">
        <v>22</v>
      </c>
      <c r="B44" t="s">
        <v>22</v>
      </c>
      <c r="C44" t="s">
        <v>22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BR44">
        <f>DEGREES(ACOS((11.2720913214642^2+20.6187902966894^2-11.1081221726685^2)/(2*11.2720913214642*20.6187902966894)))</f>
        <v>22.707244387875747</v>
      </c>
      <c r="BS44">
        <f>DEGREES(ACOS((11.1081221726685^2+19.9618481455475^2-10.6751177531681^2)/(2*11.1081221726685*19.9618481455475)))</f>
        <v>23.104059892417038</v>
      </c>
    </row>
    <row r="45" spans="1:131" x14ac:dyDescent="0.25">
      <c r="A45">
        <v>50.043194</v>
      </c>
      <c r="B45">
        <v>9.5256939999999997</v>
      </c>
      <c r="C45">
        <v>40.208611000000005</v>
      </c>
      <c r="D45">
        <v>8.1806730000000005</v>
      </c>
      <c r="E45">
        <v>35.628302000000005</v>
      </c>
      <c r="F45">
        <v>11.140656</v>
      </c>
      <c r="G45">
        <v>26.720598000000003</v>
      </c>
      <c r="H45">
        <v>9.9136830000000007</v>
      </c>
      <c r="K45">
        <f>(12/200)</f>
        <v>0.06</v>
      </c>
      <c r="L45">
        <f>(12/200)</f>
        <v>0.06</v>
      </c>
      <c r="M45">
        <f>(16/200)</f>
        <v>0.08</v>
      </c>
      <c r="N45">
        <f>(13/200)</f>
        <v>6.5000000000000002E-2</v>
      </c>
      <c r="P45">
        <f>(15/200)</f>
        <v>7.4999999999999997E-2</v>
      </c>
      <c r="Q45">
        <f>(16/200)</f>
        <v>0.08</v>
      </c>
      <c r="R45">
        <f>(14/200)</f>
        <v>7.0000000000000007E-2</v>
      </c>
      <c r="S45">
        <f>(17/200)</f>
        <v>8.5000000000000006E-2</v>
      </c>
      <c r="U45">
        <f>0.06+0.075</f>
        <v>0.13500000000000001</v>
      </c>
      <c r="V45">
        <f>0.06+0.08</f>
        <v>0.14000000000000001</v>
      </c>
      <c r="W45">
        <f>0.08+0.07</f>
        <v>0.15000000000000002</v>
      </c>
      <c r="X45">
        <f>0.065+0.085</f>
        <v>0.15000000000000002</v>
      </c>
      <c r="Z45">
        <f>SQRT((ABS($A$46-$A$45)^2+(ABS($B$46-$B$45)^2)))</f>
        <v>19.914000699053446</v>
      </c>
      <c r="AA45">
        <f>SQRT((ABS($C$46-$C$45)^2+(ABS($D$46-$D$45)^2)))</f>
        <v>18.292025112248368</v>
      </c>
      <c r="AB45">
        <f>SQRT((ABS($E$46-$E$45)^2+(ABS($F$46-$F$45)^2)))</f>
        <v>21.458869968283814</v>
      </c>
      <c r="AC45">
        <f>SQRT((ABS($G$46-$G$45)^2+(ABS($H$46-$H$45)^2)))</f>
        <v>20.358744661858623</v>
      </c>
      <c r="AJ45">
        <f>1/0.135</f>
        <v>7.4074074074074066</v>
      </c>
      <c r="AK45">
        <f>1/0.14</f>
        <v>7.1428571428571423</v>
      </c>
      <c r="AL45">
        <f>1/0.15</f>
        <v>6.666666666666667</v>
      </c>
      <c r="AM45">
        <f>1/0.15</f>
        <v>6.666666666666667</v>
      </c>
      <c r="AO45">
        <f t="shared" ref="AO45:AO56" si="12">$Z45/$U45</f>
        <v>147.51111628928479</v>
      </c>
      <c r="AP45">
        <f t="shared" ref="AP45:AP56" si="13">$AA45/$V45</f>
        <v>130.65732223034547</v>
      </c>
      <c r="AQ45">
        <f t="shared" ref="AQ45:AQ55" si="14">$AB45/$W45</f>
        <v>143.05913312189207</v>
      </c>
      <c r="AR45">
        <f t="shared" ref="AR45:AR56" si="15">$AC45/$X45</f>
        <v>135.72496441239079</v>
      </c>
      <c r="AV45">
        <f>((0.06/0.135)*100)</f>
        <v>44.444444444444443</v>
      </c>
      <c r="AW45">
        <f>((0.06/0.14)*100)</f>
        <v>42.857142857142847</v>
      </c>
      <c r="AX45">
        <f>((0.08/0.15)*100)</f>
        <v>53.333333333333336</v>
      </c>
      <c r="AY45">
        <f>((0.065/0.15)*100)</f>
        <v>43.333333333333336</v>
      </c>
      <c r="BA45">
        <f>((0.075/0.135)*100)</f>
        <v>55.55555555555555</v>
      </c>
      <c r="BB45">
        <f>((0.08/0.14)*100)</f>
        <v>57.142857142857139</v>
      </c>
      <c r="BC45">
        <f>((0.07/0.15)*100)</f>
        <v>46.666666666666671</v>
      </c>
      <c r="BD45">
        <f>((0.085/0.15)*100)</f>
        <v>56.666666666666679</v>
      </c>
      <c r="BF45">
        <f>ABS($B$45-$D$45)</f>
        <v>1.3450209999999991</v>
      </c>
      <c r="BG45">
        <f>ABS($F$45-$H$45)</f>
        <v>1.2269729999999992</v>
      </c>
      <c r="BL45">
        <f>SQRT((ABS($A$45-$E$45)^2+(ABS($B$45-$F$45)^2)))</f>
        <v>14.505075443895763</v>
      </c>
      <c r="BM45">
        <f>SQRT((ABS($C$45-$G$45)^2+(ABS($D$45-$H$45)^2)))</f>
        <v>13.598890335180627</v>
      </c>
      <c r="BO45">
        <f>SQRT((ABS($A$45-$G$46)^2+(ABS($B$45-$H$46)^2)))</f>
        <v>3.3226727237270897</v>
      </c>
      <c r="BP45">
        <f>SQRT((ABS($C$45-$E$45)^2+(ABS($D$45-$F$45)^2)))</f>
        <v>5.453506202047449</v>
      </c>
      <c r="BR45">
        <f>DEGREES(ACOS((18.3935432675446^2+24.155781137426^2-6.83404968716273^2)/(2*18.3935432675446*24.155781137426)))</f>
        <v>10.000261033779632</v>
      </c>
      <c r="BS45">
        <f>DEGREES(ACOS((9.2639542212561^2+27.2077744856893^2-18.3935432675446^2)/(2*9.2639542212561*27.2077744856893)))</f>
        <v>14.628757596934634</v>
      </c>
      <c r="BU45">
        <v>12</v>
      </c>
      <c r="BV45">
        <v>1</v>
      </c>
      <c r="BW45">
        <v>12</v>
      </c>
      <c r="BX45">
        <v>1</v>
      </c>
      <c r="BY45">
        <v>12</v>
      </c>
      <c r="BZ45">
        <v>0</v>
      </c>
      <c r="CA45">
        <v>0</v>
      </c>
      <c r="CB45">
        <v>10</v>
      </c>
      <c r="CC45">
        <v>16</v>
      </c>
      <c r="CD45">
        <v>12</v>
      </c>
      <c r="CE45">
        <v>5</v>
      </c>
      <c r="CF45">
        <v>1</v>
      </c>
      <c r="CG45">
        <v>13</v>
      </c>
      <c r="CH45">
        <v>1</v>
      </c>
      <c r="CI45">
        <v>10</v>
      </c>
      <c r="CJ45">
        <v>1</v>
      </c>
      <c r="CL45">
        <v>15</v>
      </c>
      <c r="CM45">
        <v>3</v>
      </c>
      <c r="CN45">
        <v>14</v>
      </c>
      <c r="CO45">
        <v>3</v>
      </c>
      <c r="CP45">
        <v>16</v>
      </c>
      <c r="CQ45">
        <v>1</v>
      </c>
      <c r="CR45">
        <v>0</v>
      </c>
      <c r="CS45">
        <v>15</v>
      </c>
      <c r="CT45">
        <v>14</v>
      </c>
      <c r="CU45">
        <v>14</v>
      </c>
      <c r="CV45">
        <v>2</v>
      </c>
      <c r="CW45">
        <v>2</v>
      </c>
      <c r="CX45">
        <v>17</v>
      </c>
      <c r="CY45">
        <v>3</v>
      </c>
      <c r="CZ45">
        <v>15</v>
      </c>
      <c r="DA45">
        <v>2</v>
      </c>
      <c r="DC45">
        <f>((1/12)*100)</f>
        <v>8.3333333333333321</v>
      </c>
      <c r="DD45">
        <f>((12/12)*100)</f>
        <v>100</v>
      </c>
      <c r="DE45">
        <f>((1/12)*100)</f>
        <v>8.3333333333333321</v>
      </c>
      <c r="DF45">
        <f>((0/12)*100)</f>
        <v>0</v>
      </c>
      <c r="DG45">
        <f>((0/12)*100)</f>
        <v>0</v>
      </c>
      <c r="DH45">
        <f>((10/12)*100)</f>
        <v>83.333333333333343</v>
      </c>
      <c r="DI45">
        <f>((12/16)*100)</f>
        <v>75</v>
      </c>
      <c r="DJ45">
        <f>((5/16)*100)</f>
        <v>31.25</v>
      </c>
      <c r="DK45">
        <f>((1/16)*100)</f>
        <v>6.25</v>
      </c>
      <c r="DL45">
        <f>((1/13)*100)</f>
        <v>7.6923076923076925</v>
      </c>
      <c r="DM45">
        <f>((10/13)*100)</f>
        <v>76.923076923076934</v>
      </c>
      <c r="DN45">
        <f>((1/13)*100)</f>
        <v>7.6923076923076925</v>
      </c>
      <c r="DP45">
        <f>((3/15)*100)</f>
        <v>20</v>
      </c>
      <c r="DQ45">
        <f>((14/15)*100)</f>
        <v>93.333333333333329</v>
      </c>
      <c r="DR45">
        <f>((3/15)*100)</f>
        <v>20</v>
      </c>
      <c r="DS45">
        <f>((1/16)*100)</f>
        <v>6.25</v>
      </c>
      <c r="DT45">
        <f>((0/16)*100)</f>
        <v>0</v>
      </c>
      <c r="DU45">
        <f>((15/16)*100)</f>
        <v>93.75</v>
      </c>
      <c r="DV45">
        <f>((14/14)*100)</f>
        <v>100</v>
      </c>
      <c r="DW45">
        <f>((2/14)*100)</f>
        <v>14.285714285714285</v>
      </c>
      <c r="DX45">
        <f>((2/14)*100)</f>
        <v>14.285714285714285</v>
      </c>
      <c r="DY45">
        <f>((3/17)*100)</f>
        <v>17.647058823529413</v>
      </c>
      <c r="DZ45">
        <f>((15/17)*100)</f>
        <v>88.235294117647058</v>
      </c>
      <c r="EA45">
        <f>((2/17)*100)</f>
        <v>11.76470588235294</v>
      </c>
    </row>
    <row r="46" spans="1:131" x14ac:dyDescent="0.25">
      <c r="A46">
        <v>69.948520000000002</v>
      </c>
      <c r="B46">
        <v>10.113419</v>
      </c>
      <c r="C46">
        <v>58.492508000000001</v>
      </c>
      <c r="D46">
        <v>7.635427</v>
      </c>
      <c r="E46">
        <v>57.069950000000006</v>
      </c>
      <c r="F46">
        <v>10.281103</v>
      </c>
      <c r="G46">
        <v>47.005364</v>
      </c>
      <c r="H46">
        <v>8.179684</v>
      </c>
      <c r="K46">
        <f>(10/200)</f>
        <v>0.05</v>
      </c>
      <c r="L46">
        <f>(11/200)</f>
        <v>5.5E-2</v>
      </c>
      <c r="M46">
        <f>(16/200)</f>
        <v>0.08</v>
      </c>
      <c r="N46">
        <f>(14/200)</f>
        <v>7.0000000000000007E-2</v>
      </c>
      <c r="P46">
        <f>(12/200)</f>
        <v>0.06</v>
      </c>
      <c r="Q46">
        <f>(13/200)</f>
        <v>6.5000000000000002E-2</v>
      </c>
      <c r="R46">
        <f>(13/200)</f>
        <v>6.5000000000000002E-2</v>
      </c>
      <c r="S46">
        <f>(15/200)</f>
        <v>7.4999999999999997E-2</v>
      </c>
      <c r="U46">
        <f>0.05+0.06</f>
        <v>0.11</v>
      </c>
      <c r="V46">
        <f>0.055+0.065</f>
        <v>0.12</v>
      </c>
      <c r="W46">
        <f>0.08+0.065</f>
        <v>0.14500000000000002</v>
      </c>
      <c r="X46">
        <f>0.07+0.075</f>
        <v>0.14500000000000002</v>
      </c>
      <c r="Z46">
        <f>SQRT((ABS($A$47-$A$46)^2+(ABS($B$47-$B$46)^2)))</f>
        <v>11.025365157508848</v>
      </c>
      <c r="AA46">
        <f>SQRT((ABS($C$47-$C$46)^2+(ABS($D$47-$D$46)^2)))</f>
        <v>16.007077987666964</v>
      </c>
      <c r="AB46">
        <f>SQRT((ABS($E$47-$E$46)^2+(ABS($F$47-$F$46)^2)))</f>
        <v>18.5667597129742</v>
      </c>
      <c r="AC46">
        <f>SQRT((ABS($G$47-$G$46)^2+(ABS($H$47-$H$46)^2)))</f>
        <v>22.175217657777999</v>
      </c>
      <c r="AJ46">
        <f>1/0.11</f>
        <v>9.0909090909090917</v>
      </c>
      <c r="AK46">
        <f>1/0.12</f>
        <v>8.3333333333333339</v>
      </c>
      <c r="AL46">
        <f>1/0.145</f>
        <v>6.8965517241379315</v>
      </c>
      <c r="AM46">
        <f>1/0.145</f>
        <v>6.8965517241379315</v>
      </c>
      <c r="AO46">
        <f t="shared" si="12"/>
        <v>100.23059234098952</v>
      </c>
      <c r="AP46">
        <f t="shared" si="13"/>
        <v>133.39231656389137</v>
      </c>
      <c r="AQ46">
        <f t="shared" si="14"/>
        <v>128.04661871016688</v>
      </c>
      <c r="AR46">
        <f t="shared" si="15"/>
        <v>152.93253557088272</v>
      </c>
      <c r="AV46">
        <f>((0.05/0.11)*100)</f>
        <v>45.45454545454546</v>
      </c>
      <c r="AW46">
        <f>((0.055/0.12)*100)</f>
        <v>45.833333333333336</v>
      </c>
      <c r="AX46">
        <f>((0.08/0.145)*100)</f>
        <v>55.172413793103459</v>
      </c>
      <c r="AY46">
        <f>((0.07/0.145)*100)</f>
        <v>48.275862068965523</v>
      </c>
      <c r="BA46">
        <f>((0.06/0.11)*100)</f>
        <v>54.54545454545454</v>
      </c>
      <c r="BB46">
        <f>((0.065/0.12)*100)</f>
        <v>54.166666666666671</v>
      </c>
      <c r="BC46">
        <f>((0.065/0.145)*100)</f>
        <v>44.827586206896555</v>
      </c>
      <c r="BD46">
        <f>((0.075/0.145)*100)</f>
        <v>51.724137931034484</v>
      </c>
      <c r="BF46">
        <f>ABS($B$46-$D$46)</f>
        <v>2.4779920000000004</v>
      </c>
      <c r="BG46">
        <f>ABS($F$46-$H$46)</f>
        <v>2.1014189999999999</v>
      </c>
      <c r="BL46">
        <f>SQRT((ABS($A$46-$E$46)^2+(ABS($B$46-$F$46)^2)))</f>
        <v>12.879661609248743</v>
      </c>
      <c r="BM46">
        <f>SQRT((ABS($C$46-$G$46)^2+(ABS($D$46-$H$46)^2)))</f>
        <v>11.50003012860336</v>
      </c>
      <c r="BO46">
        <f>SQRT((ABS($A$46-$G$47)^2+(ABS($B$46-$H$47)^2)))</f>
        <v>2.7555513796044524</v>
      </c>
      <c r="BP46">
        <f>SQRT((ABS($C$46-$E$46)^2+(ABS($D$46-$F$46)^2)))</f>
        <v>3.00387628912044</v>
      </c>
      <c r="BR46">
        <f>DEGREES(ACOS((9.25396797627985^2+16.3590126716006^2-8.01562972336428^2)/(2*9.25396797627985*16.3590126716006)))</f>
        <v>17.345452396760898</v>
      </c>
      <c r="BS46">
        <f>DEGREES(ACOS((6.83404968716273^2+14.919216189402^2-9.25396797627985^2)/(2*6.83404968716273*14.919216189402)))</f>
        <v>25.760770152371524</v>
      </c>
      <c r="BU46">
        <v>10</v>
      </c>
      <c r="BV46">
        <v>0</v>
      </c>
      <c r="BW46">
        <v>5</v>
      </c>
      <c r="BX46">
        <v>6</v>
      </c>
      <c r="BY46">
        <v>11</v>
      </c>
      <c r="BZ46">
        <v>1</v>
      </c>
      <c r="CA46">
        <v>5</v>
      </c>
      <c r="CB46">
        <v>6</v>
      </c>
      <c r="CC46">
        <v>16</v>
      </c>
      <c r="CD46">
        <v>5</v>
      </c>
      <c r="CE46">
        <v>9</v>
      </c>
      <c r="CF46">
        <v>1</v>
      </c>
      <c r="CG46">
        <v>14</v>
      </c>
      <c r="CH46">
        <v>6</v>
      </c>
      <c r="CI46">
        <v>6</v>
      </c>
      <c r="CJ46">
        <v>1</v>
      </c>
      <c r="CL46">
        <v>12</v>
      </c>
      <c r="CM46">
        <v>2</v>
      </c>
      <c r="CN46">
        <v>8</v>
      </c>
      <c r="CO46">
        <v>4</v>
      </c>
      <c r="CP46">
        <v>13</v>
      </c>
      <c r="CQ46">
        <v>2</v>
      </c>
      <c r="CR46">
        <v>2</v>
      </c>
      <c r="CS46">
        <v>10</v>
      </c>
      <c r="CT46">
        <v>13</v>
      </c>
      <c r="CU46">
        <v>8</v>
      </c>
      <c r="CV46">
        <v>7</v>
      </c>
      <c r="CW46">
        <v>0</v>
      </c>
      <c r="CX46">
        <v>15</v>
      </c>
      <c r="CY46">
        <v>4</v>
      </c>
      <c r="CZ46">
        <v>10</v>
      </c>
      <c r="DA46">
        <v>0</v>
      </c>
      <c r="DC46">
        <f>((0/10)*100)</f>
        <v>0</v>
      </c>
      <c r="DD46">
        <f>((5/10)*100)</f>
        <v>50</v>
      </c>
      <c r="DE46">
        <f>((6/10)*100)</f>
        <v>60</v>
      </c>
      <c r="DF46">
        <f>((1/11)*100)</f>
        <v>9.0909090909090917</v>
      </c>
      <c r="DG46">
        <f>((5/11)*100)</f>
        <v>45.454545454545453</v>
      </c>
      <c r="DH46">
        <f>((6/11)*100)</f>
        <v>54.54545454545454</v>
      </c>
      <c r="DI46">
        <f>((5/16)*100)</f>
        <v>31.25</v>
      </c>
      <c r="DJ46">
        <f>((9/16)*100)</f>
        <v>56.25</v>
      </c>
      <c r="DK46">
        <f>((1/16)*100)</f>
        <v>6.25</v>
      </c>
      <c r="DL46">
        <f>((6/14)*100)</f>
        <v>42.857142857142854</v>
      </c>
      <c r="DM46">
        <f>((6/14)*100)</f>
        <v>42.857142857142854</v>
      </c>
      <c r="DN46">
        <f>((1/14)*100)</f>
        <v>7.1428571428571423</v>
      </c>
      <c r="DP46">
        <f>((2/12)*100)</f>
        <v>16.666666666666664</v>
      </c>
      <c r="DQ46">
        <f>((8/12)*100)</f>
        <v>66.666666666666657</v>
      </c>
      <c r="DR46">
        <f>((4/12)*100)</f>
        <v>33.333333333333329</v>
      </c>
      <c r="DS46">
        <f>((2/13)*100)</f>
        <v>15.384615384615385</v>
      </c>
      <c r="DT46">
        <f>((2/13)*100)</f>
        <v>15.384615384615385</v>
      </c>
      <c r="DU46">
        <f>((10/13)*100)</f>
        <v>76.923076923076934</v>
      </c>
      <c r="DV46">
        <f>((8/13)*100)</f>
        <v>61.53846153846154</v>
      </c>
      <c r="DW46">
        <f>((7/13)*100)</f>
        <v>53.846153846153847</v>
      </c>
      <c r="DX46">
        <f>((0/13)*100)</f>
        <v>0</v>
      </c>
      <c r="DY46">
        <f>((4/15)*100)</f>
        <v>26.666666666666668</v>
      </c>
      <c r="DZ46">
        <f>((10/15)*100)</f>
        <v>66.666666666666657</v>
      </c>
      <c r="EA46">
        <f>((0/15)*100)</f>
        <v>0</v>
      </c>
    </row>
    <row r="47" spans="1:131" x14ac:dyDescent="0.25">
      <c r="A47">
        <v>80.960051000000007</v>
      </c>
      <c r="B47">
        <v>10.665562</v>
      </c>
      <c r="C47">
        <v>74.497194000000007</v>
      </c>
      <c r="D47">
        <v>7.9121430000000004</v>
      </c>
      <c r="E47">
        <v>75.616939000000002</v>
      </c>
      <c r="F47">
        <v>11.137703999999999</v>
      </c>
      <c r="G47">
        <v>69.169234000000003</v>
      </c>
      <c r="H47">
        <v>7.4703569999999999</v>
      </c>
      <c r="K47">
        <f>(10/200)</f>
        <v>0.05</v>
      </c>
      <c r="L47">
        <f>(10/200)</f>
        <v>0.05</v>
      </c>
      <c r="M47">
        <f>(16/200)</f>
        <v>0.08</v>
      </c>
      <c r="N47">
        <f>(15/200)</f>
        <v>7.4999999999999997E-2</v>
      </c>
      <c r="P47">
        <f>(15/200)</f>
        <v>7.4999999999999997E-2</v>
      </c>
      <c r="Q47">
        <f>(14/200)</f>
        <v>7.0000000000000007E-2</v>
      </c>
      <c r="R47">
        <f>(14/200)</f>
        <v>7.0000000000000007E-2</v>
      </c>
      <c r="S47">
        <f>(16/200)</f>
        <v>0.08</v>
      </c>
      <c r="U47">
        <f>0.05+0.075</f>
        <v>0.125</v>
      </c>
      <c r="V47">
        <f>0.05+0.07</f>
        <v>0.12000000000000001</v>
      </c>
      <c r="W47">
        <f>0.08+0.07</f>
        <v>0.15000000000000002</v>
      </c>
      <c r="X47">
        <f>0.075+0.08</f>
        <v>0.155</v>
      </c>
      <c r="Z47">
        <f>SQRT((ABS($A$48-$A$47)^2+(ABS($B$48-$B$47)^2)))</f>
        <v>15.364863730634815</v>
      </c>
      <c r="AA47">
        <f>SQRT((ABS($C$48-$C$47)^2+(ABS($D$48-$D$47)^2)))</f>
        <v>13.273870581533972</v>
      </c>
      <c r="AB47">
        <f>SQRT((ABS($E$48-$E$47)^2+(ABS($F$48-$F$47)^2)))</f>
        <v>16.747799304201855</v>
      </c>
      <c r="AC47">
        <f>SQRT((ABS($G$48-$G$47)^2+(ABS($H$48-$H$47)^2)))</f>
        <v>15.243883268726814</v>
      </c>
      <c r="AJ47">
        <f>1/0.125</f>
        <v>8</v>
      </c>
      <c r="AK47">
        <f>1/0.12</f>
        <v>8.3333333333333339</v>
      </c>
      <c r="AL47">
        <f>1/0.15</f>
        <v>6.666666666666667</v>
      </c>
      <c r="AM47">
        <f>1/0.155</f>
        <v>6.4516129032258069</v>
      </c>
      <c r="AO47">
        <f t="shared" si="12"/>
        <v>122.91890984507852</v>
      </c>
      <c r="AP47">
        <f t="shared" si="13"/>
        <v>110.61558817944976</v>
      </c>
      <c r="AQ47">
        <f t="shared" si="14"/>
        <v>111.65199536134568</v>
      </c>
      <c r="AR47">
        <f t="shared" si="15"/>
        <v>98.347633991785898</v>
      </c>
      <c r="AV47">
        <f>((0.05/0.125)*100)</f>
        <v>40</v>
      </c>
      <c r="AW47">
        <f>((0.05/0.12)*100)</f>
        <v>41.666666666666671</v>
      </c>
      <c r="AX47">
        <f>((0.08/0.15)*100)</f>
        <v>53.333333333333336</v>
      </c>
      <c r="AY47">
        <f>((0.075/0.155)*100)</f>
        <v>48.387096774193544</v>
      </c>
      <c r="BA47">
        <f>((0.075/0.125)*100)</f>
        <v>60</v>
      </c>
      <c r="BB47">
        <f>((0.07/0.12)*100)</f>
        <v>58.333333333333336</v>
      </c>
      <c r="BC47">
        <f>((0.07/0.15)*100)</f>
        <v>46.666666666666671</v>
      </c>
      <c r="BD47">
        <f>((0.08/0.155)*100)</f>
        <v>51.612903225806448</v>
      </c>
      <c r="BF47">
        <f>ABS($B$47-$D$47)</f>
        <v>2.7534189999999992</v>
      </c>
      <c r="BG47">
        <f>ABS($F$47-$H$47)</f>
        <v>3.6673469999999995</v>
      </c>
      <c r="BL47">
        <f>SQRT((ABS($A$47-$E$47)^2+(ABS($B$47-$F$47)^2)))</f>
        <v>5.3639317587668893</v>
      </c>
      <c r="BM47">
        <f>SQRT((ABS($C$47-$G$47)^2+(ABS($D$47-$H$47)^2)))</f>
        <v>5.3462447223631697</v>
      </c>
      <c r="BO47">
        <f>SQRT((ABS($A$47-$G$48)^2+(ABS($B$47-$H$48)^2)))</f>
        <v>5.2420650550210679</v>
      </c>
      <c r="BP47">
        <f>SQRT((ABS($C$47-$E$47)^2+(ABS($D$47-$F$47)^2)))</f>
        <v>3.4143919853681095</v>
      </c>
      <c r="BR47">
        <f>DEGREES(ACOS((11.5897705655519^2+19.840442393404^2-9.71584698085399^2)/(2*11.5897705655519*19.840442393404)))</f>
        <v>19.479595756258806</v>
      </c>
      <c r="BS47">
        <f>DEGREES(ACOS((8.01562972336428^2+18.3731806208705^2-11.5897705655519^2)/(2*8.01562972336428*18.3731806208705)))</f>
        <v>24.744392034616382</v>
      </c>
      <c r="BU47">
        <v>10</v>
      </c>
      <c r="BV47">
        <v>0</v>
      </c>
      <c r="BW47">
        <v>0</v>
      </c>
      <c r="BX47">
        <v>10</v>
      </c>
      <c r="BY47">
        <v>10</v>
      </c>
      <c r="BZ47">
        <v>0</v>
      </c>
      <c r="CA47">
        <v>9</v>
      </c>
      <c r="CB47">
        <v>0</v>
      </c>
      <c r="CC47">
        <v>16</v>
      </c>
      <c r="CD47">
        <v>0</v>
      </c>
      <c r="CE47">
        <v>11</v>
      </c>
      <c r="CF47">
        <v>2</v>
      </c>
      <c r="CG47">
        <v>15</v>
      </c>
      <c r="CH47">
        <v>10</v>
      </c>
      <c r="CI47">
        <v>0</v>
      </c>
      <c r="CJ47">
        <v>2</v>
      </c>
      <c r="CL47">
        <v>15</v>
      </c>
      <c r="CM47">
        <v>5</v>
      </c>
      <c r="CN47">
        <v>4</v>
      </c>
      <c r="CO47">
        <v>12</v>
      </c>
      <c r="CP47">
        <v>14</v>
      </c>
      <c r="CQ47">
        <v>4</v>
      </c>
      <c r="CR47">
        <v>7</v>
      </c>
      <c r="CS47">
        <v>6</v>
      </c>
      <c r="CT47">
        <v>14</v>
      </c>
      <c r="CU47">
        <v>4</v>
      </c>
      <c r="CV47">
        <v>13</v>
      </c>
      <c r="CW47">
        <v>1</v>
      </c>
      <c r="CX47">
        <v>16</v>
      </c>
      <c r="CY47">
        <v>12</v>
      </c>
      <c r="CZ47">
        <v>6</v>
      </c>
      <c r="DA47">
        <v>1</v>
      </c>
      <c r="DC47">
        <f>((0/10)*100)</f>
        <v>0</v>
      </c>
      <c r="DD47">
        <f>((0/10)*100)</f>
        <v>0</v>
      </c>
      <c r="DE47">
        <f>((10/10)*100)</f>
        <v>100</v>
      </c>
      <c r="DF47">
        <f>((0/10)*100)</f>
        <v>0</v>
      </c>
      <c r="DG47">
        <f>((9/10)*100)</f>
        <v>90</v>
      </c>
      <c r="DH47">
        <f>((0/10)*100)</f>
        <v>0</v>
      </c>
      <c r="DI47">
        <f>((0/16)*100)</f>
        <v>0</v>
      </c>
      <c r="DJ47">
        <f>((11/16)*100)</f>
        <v>68.75</v>
      </c>
      <c r="DK47">
        <f>((2/16)*100)</f>
        <v>12.5</v>
      </c>
      <c r="DL47">
        <f>((10/15)*100)</f>
        <v>66.666666666666657</v>
      </c>
      <c r="DM47">
        <f>((0/15)*100)</f>
        <v>0</v>
      </c>
      <c r="DN47">
        <f>((2/15)*100)</f>
        <v>13.333333333333334</v>
      </c>
      <c r="DP47">
        <f>((5/15)*100)</f>
        <v>33.333333333333329</v>
      </c>
      <c r="DQ47">
        <f>((4/15)*100)</f>
        <v>26.666666666666668</v>
      </c>
      <c r="DR47">
        <f>((12/15)*100)</f>
        <v>80</v>
      </c>
      <c r="DS47">
        <f>((4/14)*100)</f>
        <v>28.571428571428569</v>
      </c>
      <c r="DT47">
        <f>((7/14)*100)</f>
        <v>50</v>
      </c>
      <c r="DU47">
        <f>((6/14)*100)</f>
        <v>42.857142857142854</v>
      </c>
      <c r="DV47">
        <f>((4/14)*100)</f>
        <v>28.571428571428569</v>
      </c>
      <c r="DW47">
        <f>((13/14)*100)</f>
        <v>92.857142857142861</v>
      </c>
      <c r="DX47">
        <f>((1/14)*100)</f>
        <v>7.1428571428571423</v>
      </c>
      <c r="DY47">
        <f>((12/16)*100)</f>
        <v>75</v>
      </c>
      <c r="DZ47">
        <f>((6/16)*100)</f>
        <v>37.5</v>
      </c>
      <c r="EA47">
        <f>((1/16)*100)</f>
        <v>6.25</v>
      </c>
    </row>
    <row r="48" spans="1:131" x14ac:dyDescent="0.25">
      <c r="A48">
        <v>96.324900000000014</v>
      </c>
      <c r="B48">
        <v>10.644285999999999</v>
      </c>
      <c r="C48">
        <v>87.770817000000008</v>
      </c>
      <c r="D48">
        <v>7.8310709999999997</v>
      </c>
      <c r="E48">
        <v>92.345459000000005</v>
      </c>
      <c r="F48">
        <v>11.941072</v>
      </c>
      <c r="G48">
        <v>84.393879000000013</v>
      </c>
      <c r="H48">
        <v>6.704745</v>
      </c>
      <c r="K48">
        <f>(12/200)</f>
        <v>0.06</v>
      </c>
      <c r="L48">
        <f>(11/200)</f>
        <v>5.5E-2</v>
      </c>
      <c r="M48">
        <f>(17/200)</f>
        <v>8.5000000000000006E-2</v>
      </c>
      <c r="N48">
        <f>(13/200)</f>
        <v>6.5000000000000002E-2</v>
      </c>
      <c r="P48">
        <f>(17/200)</f>
        <v>8.5000000000000006E-2</v>
      </c>
      <c r="Q48">
        <f>(16/200)</f>
        <v>0.08</v>
      </c>
      <c r="R48">
        <f>(15/200)</f>
        <v>7.4999999999999997E-2</v>
      </c>
      <c r="S48">
        <f>(16/200)</f>
        <v>0.08</v>
      </c>
      <c r="U48">
        <f>0.06+0.085</f>
        <v>0.14500000000000002</v>
      </c>
      <c r="V48">
        <f>0.055+0.08</f>
        <v>0.13500000000000001</v>
      </c>
      <c r="W48">
        <f>0.085+0.075</f>
        <v>0.16</v>
      </c>
      <c r="X48">
        <f>0.065+0.08</f>
        <v>0.14500000000000002</v>
      </c>
      <c r="Z48">
        <f>SQRT((ABS($A$49-$A$48)^2+(ABS($B$49-$B$48)^2)))</f>
        <v>18.903634389164552</v>
      </c>
      <c r="AA48">
        <f>SQRT((ABS($C$49-$C$48)^2+(ABS($D$49-$D$48)^2)))</f>
        <v>17.30188343782913</v>
      </c>
      <c r="AB48">
        <f>SQRT((ABS($E$49-$E$48)^2+(ABS($F$49-$F$48)^2)))</f>
        <v>20.618790296689401</v>
      </c>
      <c r="AC48">
        <f>SQRT((ABS($G$49-$G$48)^2+(ABS($H$49-$H$48)^2)))</f>
        <v>18.223274983719737</v>
      </c>
      <c r="AJ48">
        <f>1/0.145</f>
        <v>6.8965517241379315</v>
      </c>
      <c r="AK48">
        <f>1/0.135</f>
        <v>7.4074074074074066</v>
      </c>
      <c r="AL48">
        <f>1/0.16</f>
        <v>6.25</v>
      </c>
      <c r="AM48">
        <f>1/0.145</f>
        <v>6.8965517241379315</v>
      </c>
      <c r="AO48">
        <f t="shared" si="12"/>
        <v>130.36989233906587</v>
      </c>
      <c r="AP48">
        <f t="shared" si="13"/>
        <v>128.16209953947504</v>
      </c>
      <c r="AQ48">
        <f t="shared" si="14"/>
        <v>128.86743935430874</v>
      </c>
      <c r="AR48">
        <f t="shared" si="15"/>
        <v>125.67775850841197</v>
      </c>
      <c r="AV48">
        <f>((0.06/0.145)*100)</f>
        <v>41.379310344827587</v>
      </c>
      <c r="AW48">
        <f>((0.055/0.135)*100)</f>
        <v>40.74074074074074</v>
      </c>
      <c r="AX48">
        <f>((0.085/0.16)*100)</f>
        <v>53.125</v>
      </c>
      <c r="AY48">
        <f>((0.065/0.145)*100)</f>
        <v>44.827586206896555</v>
      </c>
      <c r="BA48">
        <f>((0.085/0.145)*100)</f>
        <v>58.62068965517242</v>
      </c>
      <c r="BB48">
        <f>((0.08/0.135)*100)</f>
        <v>59.259259259259252</v>
      </c>
      <c r="BC48">
        <f>((0.075/0.16)*100)</f>
        <v>46.875</v>
      </c>
      <c r="BD48">
        <f>((0.08/0.145)*100)</f>
        <v>55.172413793103459</v>
      </c>
      <c r="BF48">
        <f>ABS($B$48-$D$48)</f>
        <v>2.8132149999999996</v>
      </c>
      <c r="BG48">
        <f>ABS($F$48-$H$48)</f>
        <v>5.2363270000000002</v>
      </c>
      <c r="BL48">
        <f>SQRT((ABS($A$48-$E$48)^2+(ABS($B$48-$F$48)^2)))</f>
        <v>4.1854037561837529</v>
      </c>
      <c r="BM48">
        <f>SQRT((ABS($C$48-$G$48)^2+(ABS($D$48-$H$48)^2)))</f>
        <v>3.5598202923911719</v>
      </c>
      <c r="BO48">
        <f>SQRT((ABS($A$48-$G$48)^2+(ABS($B$48-$H$48)^2)))</f>
        <v>12.564602874469292</v>
      </c>
      <c r="BP48">
        <f>SQRT((ABS($C$48-$E$48)^2+(ABS($D$48-$F$48)^2)))</f>
        <v>6.1497526493481818</v>
      </c>
      <c r="BR48">
        <f>DEGREES(ACOS((11.8403510480417^2+20.5673547652182^2-10.2192609815623^2)/(2*11.8403510480417*20.5673547652182)))</f>
        <v>19.618163893007214</v>
      </c>
      <c r="BS48">
        <f>DEGREES(ACOS((9.71584698085399^2+20.2136777009052^2-11.8403510480417^2)/(2*9.71584698085399*20.2136777009052)))</f>
        <v>22.534436967869819</v>
      </c>
      <c r="BU48">
        <v>12</v>
      </c>
      <c r="BV48">
        <v>0</v>
      </c>
      <c r="BW48">
        <v>0</v>
      </c>
      <c r="BX48">
        <v>11</v>
      </c>
      <c r="BY48">
        <v>11</v>
      </c>
      <c r="BZ48">
        <v>0</v>
      </c>
      <c r="CA48">
        <v>11</v>
      </c>
      <c r="CB48">
        <v>0</v>
      </c>
      <c r="CC48">
        <v>17</v>
      </c>
      <c r="CD48">
        <v>2</v>
      </c>
      <c r="CE48">
        <v>13</v>
      </c>
      <c r="CF48">
        <v>0</v>
      </c>
      <c r="CG48">
        <v>13</v>
      </c>
      <c r="CH48">
        <v>11</v>
      </c>
      <c r="CI48">
        <v>1</v>
      </c>
      <c r="CJ48">
        <v>0</v>
      </c>
      <c r="CL48">
        <v>17</v>
      </c>
      <c r="CM48">
        <v>6</v>
      </c>
      <c r="CN48">
        <v>1</v>
      </c>
      <c r="CO48">
        <v>15</v>
      </c>
      <c r="CP48">
        <v>16</v>
      </c>
      <c r="CQ48">
        <v>6</v>
      </c>
      <c r="CR48">
        <v>13</v>
      </c>
      <c r="CS48">
        <v>1</v>
      </c>
      <c r="CT48">
        <v>15</v>
      </c>
      <c r="CU48">
        <v>3</v>
      </c>
      <c r="CV48">
        <v>14</v>
      </c>
      <c r="CW48">
        <v>2</v>
      </c>
      <c r="CX48">
        <v>16</v>
      </c>
      <c r="CY48">
        <v>15</v>
      </c>
      <c r="CZ48">
        <v>5</v>
      </c>
      <c r="DA48">
        <v>2</v>
      </c>
      <c r="DC48">
        <f>((0/12)*100)</f>
        <v>0</v>
      </c>
      <c r="DD48">
        <f>((0/12)*100)</f>
        <v>0</v>
      </c>
      <c r="DE48">
        <f>((11/12)*100)</f>
        <v>91.666666666666657</v>
      </c>
      <c r="DF48">
        <f>((0/11)*100)</f>
        <v>0</v>
      </c>
      <c r="DG48">
        <f>((11/11)*100)</f>
        <v>100</v>
      </c>
      <c r="DH48">
        <f>((0/11)*100)</f>
        <v>0</v>
      </c>
      <c r="DI48">
        <f>((2/17)*100)</f>
        <v>11.76470588235294</v>
      </c>
      <c r="DJ48">
        <f>((13/17)*100)</f>
        <v>76.470588235294116</v>
      </c>
      <c r="DK48">
        <f>((0/17)*100)</f>
        <v>0</v>
      </c>
      <c r="DL48">
        <f>((11/13)*100)</f>
        <v>84.615384615384613</v>
      </c>
      <c r="DM48">
        <f>((1/13)*100)</f>
        <v>7.6923076923076925</v>
      </c>
      <c r="DN48">
        <f>((0/13)*100)</f>
        <v>0</v>
      </c>
      <c r="DP48">
        <f>((6/17)*100)</f>
        <v>35.294117647058826</v>
      </c>
      <c r="DQ48">
        <f>((1/17)*100)</f>
        <v>5.8823529411764701</v>
      </c>
      <c r="DR48">
        <f>((15/17)*100)</f>
        <v>88.235294117647058</v>
      </c>
      <c r="DS48">
        <f>((6/16)*100)</f>
        <v>37.5</v>
      </c>
      <c r="DT48">
        <f>((13/16)*100)</f>
        <v>81.25</v>
      </c>
      <c r="DU48">
        <f>((1/16)*100)</f>
        <v>6.25</v>
      </c>
      <c r="DV48">
        <f>((3/15)*100)</f>
        <v>20</v>
      </c>
      <c r="DW48">
        <f>((14/15)*100)</f>
        <v>93.333333333333329</v>
      </c>
      <c r="DX48">
        <f>((2/15)*100)</f>
        <v>13.333333333333334</v>
      </c>
      <c r="DY48">
        <f>((15/16)*100)</f>
        <v>93.75</v>
      </c>
      <c r="DZ48">
        <f>((5/16)*100)</f>
        <v>31.25</v>
      </c>
      <c r="EA48">
        <f>((2/16)*100)</f>
        <v>12.5</v>
      </c>
    </row>
    <row r="49" spans="1:131" x14ac:dyDescent="0.25">
      <c r="A49">
        <v>115.22413400000001</v>
      </c>
      <c r="B49">
        <v>10.236428999999999</v>
      </c>
      <c r="C49">
        <v>105.06760200000001</v>
      </c>
      <c r="D49">
        <v>7.4110719999999999</v>
      </c>
      <c r="E49">
        <v>112.95490100000001</v>
      </c>
      <c r="F49">
        <v>11.320255</v>
      </c>
      <c r="G49">
        <v>102.608114</v>
      </c>
      <c r="H49">
        <v>7.2786739999999996</v>
      </c>
      <c r="K49">
        <f>(13/200)</f>
        <v>6.5000000000000002E-2</v>
      </c>
      <c r="L49">
        <f>(14/200)</f>
        <v>7.0000000000000007E-2</v>
      </c>
      <c r="M49">
        <f>(15/200)</f>
        <v>7.4999999999999997E-2</v>
      </c>
      <c r="N49">
        <f>(14/200)</f>
        <v>7.0000000000000007E-2</v>
      </c>
      <c r="P49">
        <f>(17/200)</f>
        <v>8.5000000000000006E-2</v>
      </c>
      <c r="Q49">
        <f>(16/200)</f>
        <v>0.08</v>
      </c>
      <c r="R49">
        <f>(15/200)</f>
        <v>7.4999999999999997E-2</v>
      </c>
      <c r="S49">
        <f>(17/200)</f>
        <v>8.5000000000000006E-2</v>
      </c>
      <c r="U49">
        <f>0.065+0.085</f>
        <v>0.15000000000000002</v>
      </c>
      <c r="V49">
        <f>0.07+0.08</f>
        <v>0.15000000000000002</v>
      </c>
      <c r="W49">
        <f>0.075+0.075</f>
        <v>0.15</v>
      </c>
      <c r="X49">
        <f>0.07+0.085</f>
        <v>0.15500000000000003</v>
      </c>
      <c r="Z49">
        <f>SQRT((ABS($A$50-$A$49)^2+(ABS($B$50-$B$49)^2)))</f>
        <v>18.129868224971208</v>
      </c>
      <c r="AA49">
        <f>SQRT((ABS($C$50-$C$49)^2+(ABS($D$50-$D$49)^2)))</f>
        <v>19.372250008122979</v>
      </c>
      <c r="AB49">
        <f>SQRT((ABS($E$50-$E$49)^2+(ABS($F$50-$F$49)^2)))</f>
        <v>18.80648396177854</v>
      </c>
      <c r="AC49">
        <f>SQRT((ABS($G$50-$G$49)^2+(ABS($H$50-$H$49)^2)))</f>
        <v>19.961848145547499</v>
      </c>
      <c r="AJ49">
        <f>1/0.15</f>
        <v>6.666666666666667</v>
      </c>
      <c r="AK49">
        <f>1/0.15</f>
        <v>6.666666666666667</v>
      </c>
      <c r="AL49">
        <f>1/0.15</f>
        <v>6.666666666666667</v>
      </c>
      <c r="AM49">
        <f>1/0.155</f>
        <v>6.4516129032258069</v>
      </c>
      <c r="AO49">
        <f t="shared" si="12"/>
        <v>120.8657881664747</v>
      </c>
      <c r="AP49">
        <f t="shared" si="13"/>
        <v>129.1483333874865</v>
      </c>
      <c r="AQ49">
        <f t="shared" si="14"/>
        <v>125.37655974519026</v>
      </c>
      <c r="AR49">
        <f t="shared" si="15"/>
        <v>128.78611706804836</v>
      </c>
      <c r="AV49">
        <f>((0.065/0.15)*100)</f>
        <v>43.333333333333336</v>
      </c>
      <c r="AW49">
        <f>((0.07/0.15)*100)</f>
        <v>46.666666666666671</v>
      </c>
      <c r="AX49">
        <f>((0.075/0.15)*100)</f>
        <v>50</v>
      </c>
      <c r="AY49">
        <f>((0.07/0.155)*100)</f>
        <v>45.161290322580648</v>
      </c>
      <c r="BA49">
        <f>((0.085/0.15)*100)</f>
        <v>56.666666666666679</v>
      </c>
      <c r="BB49">
        <f>((0.08/0.15)*100)</f>
        <v>53.333333333333336</v>
      </c>
      <c r="BC49">
        <f>((0.075/0.15)*100)</f>
        <v>50</v>
      </c>
      <c r="BD49">
        <f>((0.085/0.155)*100)</f>
        <v>54.838709677419359</v>
      </c>
      <c r="BF49">
        <f>ABS($B$49-$D$49)</f>
        <v>2.8253569999999995</v>
      </c>
      <c r="BG49">
        <f>ABS($F$49-$H$49)</f>
        <v>4.0415809999999999</v>
      </c>
      <c r="BL49">
        <f>SQRT((ABS($A$49-$E$49)^2+(ABS($B$49-$F$49)^2)))</f>
        <v>2.5147757765981837</v>
      </c>
      <c r="BM49">
        <f>SQRT((ABS($C$49-$G$49)^2+(ABS($D$49-$H$49)^2)))</f>
        <v>2.463049015457881</v>
      </c>
      <c r="BO49">
        <f>SQRT((ABS($A$49-$G$49)^2+(ABS($B$49-$H$49)^2)))</f>
        <v>12.958096900410382</v>
      </c>
      <c r="BP49">
        <f>SQRT((ABS($C$49-$E$49)^2+(ABS($D$49-$F$49)^2)))</f>
        <v>8.8029084536242888</v>
      </c>
      <c r="BR49">
        <f>DEGREES(ACOS((9.42731983380442^2+16.6535395205723^2-8.74195183344113^2)/(2*9.42731983380442*16.6535395205723)))</f>
        <v>22.643524850413002</v>
      </c>
      <c r="BS49">
        <f>DEGREES(ACOS((10.2192609815623^2+17.8750091811837^2-9.42731983380442^2)/(2*10.2192609815623*17.8750091811837)))</f>
        <v>23.485328836073748</v>
      </c>
      <c r="BU49">
        <v>13</v>
      </c>
      <c r="BV49">
        <v>0</v>
      </c>
      <c r="BW49">
        <v>2</v>
      </c>
      <c r="BX49">
        <v>11</v>
      </c>
      <c r="BY49">
        <v>14</v>
      </c>
      <c r="BZ49">
        <v>0</v>
      </c>
      <c r="CA49">
        <v>13</v>
      </c>
      <c r="CB49">
        <v>1</v>
      </c>
      <c r="CC49">
        <v>15</v>
      </c>
      <c r="CD49">
        <v>2</v>
      </c>
      <c r="CE49">
        <v>8</v>
      </c>
      <c r="CF49">
        <v>0</v>
      </c>
      <c r="CG49">
        <v>14</v>
      </c>
      <c r="CH49">
        <v>11</v>
      </c>
      <c r="CI49">
        <v>2</v>
      </c>
      <c r="CJ49">
        <v>0</v>
      </c>
      <c r="CL49">
        <v>17</v>
      </c>
      <c r="CM49">
        <v>3</v>
      </c>
      <c r="CN49">
        <v>2</v>
      </c>
      <c r="CO49">
        <v>15</v>
      </c>
      <c r="CP49">
        <v>16</v>
      </c>
      <c r="CQ49">
        <v>4</v>
      </c>
      <c r="CR49">
        <v>14</v>
      </c>
      <c r="CS49">
        <v>4</v>
      </c>
      <c r="CT49">
        <v>15</v>
      </c>
      <c r="CU49">
        <v>4</v>
      </c>
      <c r="CV49">
        <v>12</v>
      </c>
      <c r="CW49">
        <v>1</v>
      </c>
      <c r="CX49">
        <v>17</v>
      </c>
      <c r="CY49">
        <v>15</v>
      </c>
      <c r="CZ49">
        <v>4</v>
      </c>
      <c r="DA49">
        <v>0</v>
      </c>
      <c r="DC49">
        <f>((0/13)*100)</f>
        <v>0</v>
      </c>
      <c r="DD49">
        <f>((2/13)*100)</f>
        <v>15.384615384615385</v>
      </c>
      <c r="DE49">
        <f>((11/13)*100)</f>
        <v>84.615384615384613</v>
      </c>
      <c r="DF49">
        <f>((0/14)*100)</f>
        <v>0</v>
      </c>
      <c r="DG49">
        <f>((13/14)*100)</f>
        <v>92.857142857142861</v>
      </c>
      <c r="DH49">
        <f>((1/14)*100)</f>
        <v>7.1428571428571423</v>
      </c>
      <c r="DI49">
        <f>((2/15)*100)</f>
        <v>13.333333333333334</v>
      </c>
      <c r="DJ49">
        <f>((8/15)*100)</f>
        <v>53.333333333333336</v>
      </c>
      <c r="DK49">
        <f>((0/15)*100)</f>
        <v>0</v>
      </c>
      <c r="DL49">
        <f>((11/14)*100)</f>
        <v>78.571428571428569</v>
      </c>
      <c r="DM49">
        <f>((2/14)*100)</f>
        <v>14.285714285714285</v>
      </c>
      <c r="DN49">
        <f>((0/14)*100)</f>
        <v>0</v>
      </c>
      <c r="DP49">
        <f>((3/17)*100)</f>
        <v>17.647058823529413</v>
      </c>
      <c r="DQ49">
        <f>((2/17)*100)</f>
        <v>11.76470588235294</v>
      </c>
      <c r="DR49">
        <f>((15/17)*100)</f>
        <v>88.235294117647058</v>
      </c>
      <c r="DS49">
        <f>((4/16)*100)</f>
        <v>25</v>
      </c>
      <c r="DT49">
        <f>((14/16)*100)</f>
        <v>87.5</v>
      </c>
      <c r="DU49">
        <f>((4/16)*100)</f>
        <v>25</v>
      </c>
      <c r="DV49">
        <f>((4/15)*100)</f>
        <v>26.666666666666668</v>
      </c>
      <c r="DW49">
        <f>((12/15)*100)</f>
        <v>80</v>
      </c>
      <c r="DX49">
        <f>((1/15)*100)</f>
        <v>6.666666666666667</v>
      </c>
      <c r="DY49">
        <f>((15/17)*100)</f>
        <v>88.235294117647058</v>
      </c>
      <c r="DZ49">
        <f>((4/17)*100)</f>
        <v>23.52941176470588</v>
      </c>
      <c r="EA49">
        <f>((0/17)*100)</f>
        <v>0</v>
      </c>
    </row>
    <row r="50" spans="1:131" x14ac:dyDescent="0.25">
      <c r="A50">
        <v>133.297045</v>
      </c>
      <c r="B50">
        <v>8.800459</v>
      </c>
      <c r="C50">
        <v>124.439852</v>
      </c>
      <c r="D50">
        <v>7.4105109999999996</v>
      </c>
      <c r="E50">
        <v>131.58541300000002</v>
      </c>
      <c r="F50">
        <v>8.7535720000000001</v>
      </c>
      <c r="G50">
        <v>122.560461</v>
      </c>
      <c r="H50">
        <v>6.6628569999999998</v>
      </c>
      <c r="K50">
        <f>(13/200)</f>
        <v>6.5000000000000002E-2</v>
      </c>
      <c r="L50">
        <f>(11/200)</f>
        <v>5.5E-2</v>
      </c>
      <c r="M50">
        <f>(14/200)</f>
        <v>7.0000000000000007E-2</v>
      </c>
      <c r="N50">
        <f>(12/200)</f>
        <v>0.06</v>
      </c>
      <c r="P50">
        <f>(17/200)</f>
        <v>8.5000000000000006E-2</v>
      </c>
      <c r="Q50">
        <f>(16/200)</f>
        <v>0.08</v>
      </c>
      <c r="R50">
        <f>(16/200)</f>
        <v>0.08</v>
      </c>
      <c r="S50">
        <f>(17/200)</f>
        <v>8.5000000000000006E-2</v>
      </c>
      <c r="U50">
        <f>0.065+0.085</f>
        <v>0.15000000000000002</v>
      </c>
      <c r="V50">
        <f>0.055+0.08</f>
        <v>0.13500000000000001</v>
      </c>
      <c r="W50">
        <f>0.07+0.08</f>
        <v>0.15000000000000002</v>
      </c>
      <c r="X50">
        <f>0.06+0.085</f>
        <v>0.14500000000000002</v>
      </c>
      <c r="Z50">
        <f>SQRT((ABS($A$51-$A$50)^2+(ABS($B$51-$B$50)^2)))</f>
        <v>23.806922280558751</v>
      </c>
      <c r="AA50">
        <f>SQRT((ABS($C$51-$C$50)^2+(ABS($D$51-$D$50)^2)))</f>
        <v>25.827148576509078</v>
      </c>
      <c r="AB50">
        <f>SQRT((ABS($E$51-$E$50)^2+(ABS($F$51-$F$50)^2)))</f>
        <v>24.155781137425983</v>
      </c>
      <c r="AC50">
        <f>SQRT((ABS($G$51-$G$50)^2+(ABS($H$51-$H$50)^2)))</f>
        <v>27.207774485689274</v>
      </c>
      <c r="AJ50">
        <f>1/0.15</f>
        <v>6.666666666666667</v>
      </c>
      <c r="AK50">
        <f>1/0.135</f>
        <v>7.4074074074074066</v>
      </c>
      <c r="AL50">
        <f>1/0.15</f>
        <v>6.666666666666667</v>
      </c>
      <c r="AM50">
        <f>1/0.145</f>
        <v>6.8965517241379315</v>
      </c>
      <c r="AO50">
        <f t="shared" si="12"/>
        <v>158.712815203725</v>
      </c>
      <c r="AP50">
        <f t="shared" si="13"/>
        <v>191.312211677845</v>
      </c>
      <c r="AQ50">
        <f t="shared" si="14"/>
        <v>161.03854091617319</v>
      </c>
      <c r="AR50">
        <f t="shared" si="15"/>
        <v>187.63982403923634</v>
      </c>
      <c r="AV50">
        <f>((0.065/0.15)*100)</f>
        <v>43.333333333333336</v>
      </c>
      <c r="AW50">
        <f>((0.055/0.135)*100)</f>
        <v>40.74074074074074</v>
      </c>
      <c r="AX50">
        <f>((0.07/0.15)*100)</f>
        <v>46.666666666666671</v>
      </c>
      <c r="AY50">
        <f>((0.06/0.145)*100)</f>
        <v>41.379310344827587</v>
      </c>
      <c r="BA50">
        <f>((0.085/0.15)*100)</f>
        <v>56.666666666666679</v>
      </c>
      <c r="BB50">
        <f>((0.08/0.135)*100)</f>
        <v>59.259259259259252</v>
      </c>
      <c r="BC50">
        <f>((0.08/0.15)*100)</f>
        <v>53.333333333333336</v>
      </c>
      <c r="BD50">
        <f>((0.085/0.145)*100)</f>
        <v>58.62068965517242</v>
      </c>
      <c r="BF50">
        <f>ABS($B$50-$D$50)</f>
        <v>1.3899480000000004</v>
      </c>
      <c r="BG50">
        <f>ABS($F$50-$H$50)</f>
        <v>2.0907150000000003</v>
      </c>
      <c r="BL50">
        <f>SQRT((ABS($A$50-$E$50)^2+(ABS($B$50-$F$50)^2)))</f>
        <v>1.7122740709924136</v>
      </c>
      <c r="BM50">
        <f>SQRT((ABS($C$50-$G$50)^2+(ABS($D$50-$H$50)^2)))</f>
        <v>2.0226460477792432</v>
      </c>
      <c r="BO50">
        <f>SQRT((ABS($A$50-$G$50)^2+(ABS($B$50-$H$50)^2)))</f>
        <v>10.947309180774052</v>
      </c>
      <c r="BP50">
        <f>SQRT((ABS($C$50-$E$50)^2+(ABS($D$50-$F$50)^2)))</f>
        <v>7.270684620752176</v>
      </c>
      <c r="BR50">
        <f>DEGREES(ACOS((11.2925443816409^2+18.9924649320467^2-9.42723993035341^2)/(2*11.2925443816409*18.9924649320467)))</f>
        <v>21.403920095394628</v>
      </c>
      <c r="BS50">
        <f>DEGREES(ACOS((8.74195183344113^2+18.5863824026126^2-11.2925443816409^2)/(2*8.74195183344113*18.5863824026126)))</f>
        <v>25.067620416619135</v>
      </c>
      <c r="BU50">
        <v>13</v>
      </c>
      <c r="BV50">
        <v>1</v>
      </c>
      <c r="BW50">
        <v>2</v>
      </c>
      <c r="BX50">
        <v>10</v>
      </c>
      <c r="BY50">
        <v>11</v>
      </c>
      <c r="BZ50">
        <v>0</v>
      </c>
      <c r="CA50">
        <v>8</v>
      </c>
      <c r="CB50">
        <v>2</v>
      </c>
      <c r="CC50">
        <v>14</v>
      </c>
      <c r="CD50">
        <v>3</v>
      </c>
      <c r="CE50">
        <v>8</v>
      </c>
      <c r="CF50">
        <v>0</v>
      </c>
      <c r="CG50">
        <v>12</v>
      </c>
      <c r="CH50">
        <v>10</v>
      </c>
      <c r="CI50">
        <v>3</v>
      </c>
      <c r="CJ50">
        <v>0</v>
      </c>
      <c r="CL50">
        <v>17</v>
      </c>
      <c r="CM50">
        <v>6</v>
      </c>
      <c r="CN50">
        <v>4</v>
      </c>
      <c r="CO50">
        <v>14</v>
      </c>
      <c r="CP50">
        <v>16</v>
      </c>
      <c r="CQ50">
        <v>3</v>
      </c>
      <c r="CR50">
        <v>12</v>
      </c>
      <c r="CS50">
        <v>4</v>
      </c>
      <c r="CT50">
        <v>16</v>
      </c>
      <c r="CU50">
        <v>5</v>
      </c>
      <c r="CV50">
        <v>10</v>
      </c>
      <c r="CW50">
        <v>4</v>
      </c>
      <c r="CX50">
        <v>17</v>
      </c>
      <c r="CY50">
        <v>14</v>
      </c>
      <c r="CZ50">
        <v>8</v>
      </c>
      <c r="DA50">
        <v>2</v>
      </c>
      <c r="DC50">
        <f>((1/13)*100)</f>
        <v>7.6923076923076925</v>
      </c>
      <c r="DD50">
        <f>((2/13)*100)</f>
        <v>15.384615384615385</v>
      </c>
      <c r="DE50">
        <f>((10/13)*100)</f>
        <v>76.923076923076934</v>
      </c>
      <c r="DF50">
        <f>((0/11)*100)</f>
        <v>0</v>
      </c>
      <c r="DG50">
        <f>((8/11)*100)</f>
        <v>72.727272727272734</v>
      </c>
      <c r="DH50">
        <f>((2/11)*100)</f>
        <v>18.181818181818183</v>
      </c>
      <c r="DI50">
        <f>((3/14)*100)</f>
        <v>21.428571428571427</v>
      </c>
      <c r="DJ50">
        <f>((8/14)*100)</f>
        <v>57.142857142857139</v>
      </c>
      <c r="DK50">
        <f>((0/14)*100)</f>
        <v>0</v>
      </c>
      <c r="DL50">
        <f>((10/12)*100)</f>
        <v>83.333333333333343</v>
      </c>
      <c r="DM50">
        <f>((3/12)*100)</f>
        <v>25</v>
      </c>
      <c r="DN50">
        <f>((0/12)*100)</f>
        <v>0</v>
      </c>
      <c r="DP50">
        <f>((6/17)*100)</f>
        <v>35.294117647058826</v>
      </c>
      <c r="DQ50">
        <f>((4/17)*100)</f>
        <v>23.52941176470588</v>
      </c>
      <c r="DR50">
        <f>((14/17)*100)</f>
        <v>82.35294117647058</v>
      </c>
      <c r="DS50">
        <f>((3/16)*100)</f>
        <v>18.75</v>
      </c>
      <c r="DT50">
        <f>((12/16)*100)</f>
        <v>75</v>
      </c>
      <c r="DU50">
        <f>((4/16)*100)</f>
        <v>25</v>
      </c>
      <c r="DV50">
        <f>((5/16)*100)</f>
        <v>31.25</v>
      </c>
      <c r="DW50">
        <f>((10/16)*100)</f>
        <v>62.5</v>
      </c>
      <c r="DX50">
        <f>((4/16)*100)</f>
        <v>25</v>
      </c>
      <c r="DY50">
        <f>((14/17)*100)</f>
        <v>82.35294117647058</v>
      </c>
      <c r="DZ50">
        <f>((8/17)*100)</f>
        <v>47.058823529411761</v>
      </c>
      <c r="EA50">
        <f>((2/17)*100)</f>
        <v>11.76470588235294</v>
      </c>
    </row>
    <row r="51" spans="1:131" x14ac:dyDescent="0.25">
      <c r="A51">
        <v>157.10396399999999</v>
      </c>
      <c r="B51">
        <v>8.7879609999999992</v>
      </c>
      <c r="C51">
        <v>150.26615700000002</v>
      </c>
      <c r="D51">
        <v>7.2017680000000004</v>
      </c>
      <c r="E51">
        <v>155.73668800000002</v>
      </c>
      <c r="F51">
        <v>9.2201319999999996</v>
      </c>
      <c r="G51">
        <v>149.75781599999999</v>
      </c>
      <c r="H51">
        <v>5.9099469999999998</v>
      </c>
      <c r="K51">
        <f>(11/200)</f>
        <v>5.5E-2</v>
      </c>
      <c r="L51">
        <f>(14/200)</f>
        <v>7.0000000000000007E-2</v>
      </c>
      <c r="M51">
        <f>(13/200)</f>
        <v>6.5000000000000002E-2</v>
      </c>
      <c r="N51">
        <f>(13/200)</f>
        <v>6.5000000000000002E-2</v>
      </c>
      <c r="P51">
        <f>(16/200)</f>
        <v>0.08</v>
      </c>
      <c r="Q51">
        <f>(17/200)</f>
        <v>8.5000000000000006E-2</v>
      </c>
      <c r="R51">
        <f>(15/200)</f>
        <v>7.4999999999999997E-2</v>
      </c>
      <c r="S51">
        <f>(19/200)</f>
        <v>9.5000000000000001E-2</v>
      </c>
      <c r="U51">
        <f>0.055+0.08</f>
        <v>0.13500000000000001</v>
      </c>
      <c r="V51">
        <f>0.07+0.085</f>
        <v>0.15500000000000003</v>
      </c>
      <c r="W51">
        <f>0.065+0.075</f>
        <v>0.14000000000000001</v>
      </c>
      <c r="X51">
        <f>0.065+0.095</f>
        <v>0.16</v>
      </c>
      <c r="Z51">
        <f>SQRT((ABS($A$52-$A$51)^2+(ABS($B$52-$B$51)^2)))</f>
        <v>15.661800522782997</v>
      </c>
      <c r="AA51">
        <f>SQRT((ABS($C$52-$C$51)^2+(ABS($D$52-$D$51)^2)))</f>
        <v>13.886693910255945</v>
      </c>
      <c r="AB51">
        <f>SQRT((ABS($E$52-$E$51)^2+(ABS($F$52-$F$51)^2)))</f>
        <v>16.359012671600542</v>
      </c>
      <c r="AC51">
        <f>SQRT((ABS($G$52-$G$51)^2+(ABS($H$52-$H$51)^2)))</f>
        <v>14.919216189401972</v>
      </c>
      <c r="AJ51">
        <f>1/0.135</f>
        <v>7.4074074074074066</v>
      </c>
      <c r="AK51">
        <f>1/0.155</f>
        <v>6.4516129032258069</v>
      </c>
      <c r="AL51">
        <f>1/0.14</f>
        <v>7.1428571428571423</v>
      </c>
      <c r="AM51">
        <f>1/0.16</f>
        <v>6.25</v>
      </c>
      <c r="AO51">
        <f t="shared" si="12"/>
        <v>116.01333720579997</v>
      </c>
      <c r="AP51">
        <f t="shared" si="13"/>
        <v>89.591573614554463</v>
      </c>
      <c r="AQ51">
        <f t="shared" si="14"/>
        <v>116.85009051143243</v>
      </c>
      <c r="AR51">
        <f t="shared" si="15"/>
        <v>93.245101183762316</v>
      </c>
      <c r="AV51">
        <f>((0.055/0.135)*100)</f>
        <v>40.74074074074074</v>
      </c>
      <c r="AW51">
        <f>((0.07/0.155)*100)</f>
        <v>45.161290322580648</v>
      </c>
      <c r="AX51">
        <f>((0.065/0.14)*100)</f>
        <v>46.428571428571423</v>
      </c>
      <c r="AY51">
        <f>((0.065/0.16)*100)</f>
        <v>40.625</v>
      </c>
      <c r="BA51">
        <f>((0.08/0.135)*100)</f>
        <v>59.259259259259252</v>
      </c>
      <c r="BB51">
        <f>((0.085/0.155)*100)</f>
        <v>54.838709677419359</v>
      </c>
      <c r="BC51">
        <f>((0.075/0.14)*100)</f>
        <v>53.571428571428569</v>
      </c>
      <c r="BD51">
        <f>((0.095/0.16)*100)</f>
        <v>59.375</v>
      </c>
      <c r="BF51">
        <f>ABS($B$51-$D$51)</f>
        <v>1.5861929999999989</v>
      </c>
      <c r="BG51">
        <f>ABS($F$51-$H$51)</f>
        <v>3.3101849999999997</v>
      </c>
      <c r="BL51">
        <f>SQRT((ABS($A$51-$E$51)^2+(ABS($B$51-$F$51)^2)))</f>
        <v>1.4339509871041385</v>
      </c>
      <c r="BM51">
        <f>SQRT((ABS($C$51-$G$51)^2+(ABS($D$51-$H$51)^2)))</f>
        <v>1.3882406377577454</v>
      </c>
      <c r="BO51">
        <f>SQRT((ABS($A$51-$G$51)^2+(ABS($B$51-$H$51)^2)))</f>
        <v>7.8897943586699384</v>
      </c>
      <c r="BP51">
        <f>SQRT((ABS($C$51-$E$51)^2+(ABS($D$51-$F$51)^2)))</f>
        <v>5.8309949972930806</v>
      </c>
      <c r="BU51">
        <v>11</v>
      </c>
      <c r="BV51">
        <v>0</v>
      </c>
      <c r="BW51">
        <v>3</v>
      </c>
      <c r="BX51">
        <v>6</v>
      </c>
      <c r="BY51">
        <v>14</v>
      </c>
      <c r="BZ51">
        <v>1</v>
      </c>
      <c r="CA51">
        <v>8</v>
      </c>
      <c r="CB51">
        <v>3</v>
      </c>
      <c r="CC51">
        <v>13</v>
      </c>
      <c r="CD51">
        <v>5</v>
      </c>
      <c r="CE51">
        <v>7</v>
      </c>
      <c r="CF51">
        <v>0</v>
      </c>
      <c r="CG51">
        <v>13</v>
      </c>
      <c r="CH51">
        <v>6</v>
      </c>
      <c r="CI51">
        <v>6</v>
      </c>
      <c r="CJ51">
        <v>0</v>
      </c>
      <c r="CL51">
        <v>16</v>
      </c>
      <c r="CM51">
        <v>3</v>
      </c>
      <c r="CN51">
        <v>5</v>
      </c>
      <c r="CO51">
        <v>14</v>
      </c>
      <c r="CP51">
        <v>17</v>
      </c>
      <c r="CQ51">
        <v>5</v>
      </c>
      <c r="CR51">
        <v>10</v>
      </c>
      <c r="CS51">
        <v>8</v>
      </c>
      <c r="CT51">
        <v>15</v>
      </c>
      <c r="CU51">
        <v>7</v>
      </c>
      <c r="CV51">
        <v>9</v>
      </c>
      <c r="CW51">
        <v>2</v>
      </c>
      <c r="CX51">
        <v>19</v>
      </c>
      <c r="CY51">
        <v>14</v>
      </c>
      <c r="CZ51">
        <v>8</v>
      </c>
      <c r="DA51">
        <v>5</v>
      </c>
      <c r="DC51">
        <f>((0/11)*100)</f>
        <v>0</v>
      </c>
      <c r="DD51">
        <f>((3/11)*100)</f>
        <v>27.27272727272727</v>
      </c>
      <c r="DE51">
        <f>((6/11)*100)</f>
        <v>54.54545454545454</v>
      </c>
      <c r="DF51">
        <f>((1/14)*100)</f>
        <v>7.1428571428571423</v>
      </c>
      <c r="DG51">
        <f>((8/14)*100)</f>
        <v>57.142857142857139</v>
      </c>
      <c r="DH51">
        <f>((3/14)*100)</f>
        <v>21.428571428571427</v>
      </c>
      <c r="DI51">
        <f>((5/13)*100)</f>
        <v>38.461538461538467</v>
      </c>
      <c r="DJ51">
        <f>((7/13)*100)</f>
        <v>53.846153846153847</v>
      </c>
      <c r="DK51">
        <f>((0/13)*100)</f>
        <v>0</v>
      </c>
      <c r="DL51">
        <f>((6/13)*100)</f>
        <v>46.153846153846153</v>
      </c>
      <c r="DM51">
        <f>((6/13)*100)</f>
        <v>46.153846153846153</v>
      </c>
      <c r="DN51">
        <f>((0/13)*100)</f>
        <v>0</v>
      </c>
      <c r="DP51">
        <f>((3/16)*100)</f>
        <v>18.75</v>
      </c>
      <c r="DQ51">
        <f>((5/16)*100)</f>
        <v>31.25</v>
      </c>
      <c r="DR51">
        <f>((14/16)*100)</f>
        <v>87.5</v>
      </c>
      <c r="DS51">
        <f>((5/17)*100)</f>
        <v>29.411764705882355</v>
      </c>
      <c r="DT51">
        <f>((10/17)*100)</f>
        <v>58.82352941176471</v>
      </c>
      <c r="DU51">
        <f>((8/17)*100)</f>
        <v>47.058823529411761</v>
      </c>
      <c r="DV51">
        <f>((7/15)*100)</f>
        <v>46.666666666666664</v>
      </c>
      <c r="DW51">
        <f>((9/15)*100)</f>
        <v>60</v>
      </c>
      <c r="DX51">
        <f>((2/15)*100)</f>
        <v>13.333333333333334</v>
      </c>
      <c r="DY51">
        <f>((14/19)*100)</f>
        <v>73.68421052631578</v>
      </c>
      <c r="DZ51">
        <f>((8/19)*100)</f>
        <v>42.105263157894733</v>
      </c>
      <c r="EA51">
        <f>((5/19)*100)</f>
        <v>26.315789473684209</v>
      </c>
    </row>
    <row r="52" spans="1:131" x14ac:dyDescent="0.25">
      <c r="A52">
        <v>172.70901800000001</v>
      </c>
      <c r="B52">
        <v>10.119984000000001</v>
      </c>
      <c r="C52">
        <v>164.132169</v>
      </c>
      <c r="D52">
        <v>6.4441540000000002</v>
      </c>
      <c r="E52">
        <v>172.08731599999999</v>
      </c>
      <c r="F52">
        <v>9.7438300000000009</v>
      </c>
      <c r="G52">
        <v>164.65362099999999</v>
      </c>
      <c r="H52">
        <v>6.7454140000000002</v>
      </c>
      <c r="K52">
        <f>(13/200)</f>
        <v>6.5000000000000002E-2</v>
      </c>
      <c r="L52">
        <f>(13/200)</f>
        <v>6.5000000000000002E-2</v>
      </c>
      <c r="M52">
        <f>(15/200)</f>
        <v>7.4999999999999997E-2</v>
      </c>
      <c r="N52">
        <f>(10/200)</f>
        <v>0.05</v>
      </c>
      <c r="P52">
        <f>(15/200)</f>
        <v>7.4999999999999997E-2</v>
      </c>
      <c r="Q52">
        <f>(15/200)</f>
        <v>7.4999999999999997E-2</v>
      </c>
      <c r="R52">
        <f>(14/200)</f>
        <v>7.0000000000000007E-2</v>
      </c>
      <c r="S52">
        <f>(17/200)</f>
        <v>8.5000000000000006E-2</v>
      </c>
      <c r="U52">
        <f>0.065+0.075</f>
        <v>0.14000000000000001</v>
      </c>
      <c r="V52">
        <f>0.065+0.075</f>
        <v>0.14000000000000001</v>
      </c>
      <c r="W52">
        <f>0.075+0.07</f>
        <v>0.14500000000000002</v>
      </c>
      <c r="X52">
        <f>0.05+0.085</f>
        <v>0.13500000000000001</v>
      </c>
      <c r="Z52">
        <f>SQRT((ABS($A$53-$A$52)^2+(ABS($B$53-$B$52)^2)))</f>
        <v>19.821515348389305</v>
      </c>
      <c r="AA52">
        <f>SQRT((ABS($C$53-$C$52)^2+(ABS($D$53-$D$52)^2)))</f>
        <v>18.132844401248608</v>
      </c>
      <c r="AB52">
        <f>SQRT((ABS($E$53-$E$52)^2+(ABS($F$53-$F$52)^2)))</f>
        <v>19.840442393403961</v>
      </c>
      <c r="AC52">
        <f>SQRT((ABS($G$53-$G$52)^2+(ABS($H$53-$H$52)^2)))</f>
        <v>18.373180620870492</v>
      </c>
      <c r="AJ52">
        <f>1/0.14</f>
        <v>7.1428571428571423</v>
      </c>
      <c r="AK52">
        <f>1/0.14</f>
        <v>7.1428571428571423</v>
      </c>
      <c r="AL52">
        <f>1/0.145</f>
        <v>6.8965517241379315</v>
      </c>
      <c r="AM52">
        <f>1/0.135</f>
        <v>7.4074074074074066</v>
      </c>
      <c r="AO52">
        <f t="shared" si="12"/>
        <v>141.58225248849502</v>
      </c>
      <c r="AP52">
        <f t="shared" si="13"/>
        <v>129.52031715177577</v>
      </c>
      <c r="AQ52">
        <f t="shared" si="14"/>
        <v>136.83063719588938</v>
      </c>
      <c r="AR52">
        <f t="shared" si="15"/>
        <v>136.0976342286703</v>
      </c>
      <c r="AV52">
        <f>((0.065/0.14)*100)</f>
        <v>46.428571428571423</v>
      </c>
      <c r="AW52">
        <f>((0.065/0.14)*100)</f>
        <v>46.428571428571423</v>
      </c>
      <c r="AX52">
        <f>((0.075/0.145)*100)</f>
        <v>51.724137931034484</v>
      </c>
      <c r="AY52">
        <f>((0.05/0.135)*100)</f>
        <v>37.037037037037038</v>
      </c>
      <c r="BA52">
        <f>((0.075/0.14)*100)</f>
        <v>53.571428571428569</v>
      </c>
      <c r="BB52">
        <f>((0.075/0.14)*100)</f>
        <v>53.571428571428569</v>
      </c>
      <c r="BC52">
        <f>((0.07/0.145)*100)</f>
        <v>48.275862068965523</v>
      </c>
      <c r="BD52">
        <f>((0.085/0.135)*100)</f>
        <v>62.962962962962962</v>
      </c>
      <c r="BF52">
        <f>ABS($B$52-$D$52)</f>
        <v>3.6758300000000004</v>
      </c>
      <c r="BG52">
        <f>ABS($F$52-$H$52)</f>
        <v>2.9984160000000006</v>
      </c>
      <c r="BL52">
        <f>SQRT((ABS($A$52-$E$52)^2+(ABS($B$52-$F$52)^2)))</f>
        <v>0.72663966896945142</v>
      </c>
      <c r="BM52">
        <f>SQRT((ABS($C$52-$G$52)^2+(ABS($D$52-$H$52)^2)))</f>
        <v>0.6022207036494025</v>
      </c>
      <c r="BO52">
        <f>SQRT((ABS($A$52-$G$52)^2+(ABS($B$52-$H$52)^2)))</f>
        <v>8.7336786929969801</v>
      </c>
      <c r="BP52">
        <f>SQRT((ABS($C$52-$E$52)^2+(ABS($D$52-$F$52)^2)))</f>
        <v>8.612329852983148</v>
      </c>
      <c r="BU52">
        <v>13</v>
      </c>
      <c r="BV52">
        <v>0</v>
      </c>
      <c r="BW52">
        <v>5</v>
      </c>
      <c r="BX52">
        <v>4</v>
      </c>
      <c r="BY52">
        <v>13</v>
      </c>
      <c r="BZ52">
        <v>0</v>
      </c>
      <c r="CA52">
        <v>7</v>
      </c>
      <c r="CB52">
        <v>6</v>
      </c>
      <c r="CC52">
        <v>15</v>
      </c>
      <c r="CD52">
        <v>5</v>
      </c>
      <c r="CE52">
        <v>10</v>
      </c>
      <c r="CF52">
        <v>0</v>
      </c>
      <c r="CG52">
        <v>10</v>
      </c>
      <c r="CH52">
        <v>4</v>
      </c>
      <c r="CI52">
        <v>5</v>
      </c>
      <c r="CJ52">
        <v>0</v>
      </c>
      <c r="CL52">
        <v>15</v>
      </c>
      <c r="CM52">
        <v>2</v>
      </c>
      <c r="CN52">
        <v>7</v>
      </c>
      <c r="CO52">
        <v>8</v>
      </c>
      <c r="CP52">
        <v>15</v>
      </c>
      <c r="CQ52">
        <v>4</v>
      </c>
      <c r="CR52">
        <v>9</v>
      </c>
      <c r="CS52">
        <v>8</v>
      </c>
      <c r="CT52">
        <v>14</v>
      </c>
      <c r="CU52">
        <v>6</v>
      </c>
      <c r="CV52">
        <v>9</v>
      </c>
      <c r="CW52">
        <v>4</v>
      </c>
      <c r="CX52">
        <v>17</v>
      </c>
      <c r="CY52">
        <v>8</v>
      </c>
      <c r="CZ52">
        <v>10</v>
      </c>
      <c r="DA52">
        <v>4</v>
      </c>
      <c r="DC52">
        <f>((0/13)*100)</f>
        <v>0</v>
      </c>
      <c r="DD52">
        <f>((5/13)*100)</f>
        <v>38.461538461538467</v>
      </c>
      <c r="DE52">
        <f>((4/13)*100)</f>
        <v>30.76923076923077</v>
      </c>
      <c r="DF52">
        <f>((0/13)*100)</f>
        <v>0</v>
      </c>
      <c r="DG52">
        <f>((7/13)*100)</f>
        <v>53.846153846153847</v>
      </c>
      <c r="DH52">
        <f>((6/13)*100)</f>
        <v>46.153846153846153</v>
      </c>
      <c r="DI52">
        <f>((5/15)*100)</f>
        <v>33.333333333333329</v>
      </c>
      <c r="DJ52">
        <f>((10/15)*100)</f>
        <v>66.666666666666657</v>
      </c>
      <c r="DK52">
        <f>((0/15)*100)</f>
        <v>0</v>
      </c>
      <c r="DL52">
        <f>((4/10)*100)</f>
        <v>40</v>
      </c>
      <c r="DM52">
        <f>((5/10)*100)</f>
        <v>50</v>
      </c>
      <c r="DN52">
        <f>((0/10)*100)</f>
        <v>0</v>
      </c>
      <c r="DP52">
        <f>((2/15)*100)</f>
        <v>13.333333333333334</v>
      </c>
      <c r="DQ52">
        <f>((7/15)*100)</f>
        <v>46.666666666666664</v>
      </c>
      <c r="DR52">
        <f>((8/15)*100)</f>
        <v>53.333333333333336</v>
      </c>
      <c r="DS52">
        <f>((4/15)*100)</f>
        <v>26.666666666666668</v>
      </c>
      <c r="DT52">
        <f>((9/15)*100)</f>
        <v>60</v>
      </c>
      <c r="DU52">
        <f>((8/15)*100)</f>
        <v>53.333333333333336</v>
      </c>
      <c r="DV52">
        <f>((6/14)*100)</f>
        <v>42.857142857142854</v>
      </c>
      <c r="DW52">
        <f>((9/14)*100)</f>
        <v>64.285714285714292</v>
      </c>
      <c r="DX52">
        <f>((4/14)*100)</f>
        <v>28.571428571428569</v>
      </c>
      <c r="DY52">
        <f>((8/17)*100)</f>
        <v>47.058823529411761</v>
      </c>
      <c r="DZ52">
        <f>((10/17)*100)</f>
        <v>58.82352941176471</v>
      </c>
      <c r="EA52">
        <f>((4/17)*100)</f>
        <v>23.52941176470588</v>
      </c>
    </row>
    <row r="53" spans="1:131" x14ac:dyDescent="0.25">
      <c r="A53">
        <v>192.50446600000001</v>
      </c>
      <c r="B53">
        <v>9.1037610000000004</v>
      </c>
      <c r="C53">
        <v>182.26234700000001</v>
      </c>
      <c r="D53">
        <v>6.7551069999999998</v>
      </c>
      <c r="E53">
        <v>191.92771099999999</v>
      </c>
      <c r="F53">
        <v>9.7004640000000002</v>
      </c>
      <c r="G53">
        <v>183.00521800000001</v>
      </c>
      <c r="H53">
        <v>5.8551029999999997</v>
      </c>
      <c r="K53">
        <f>(15/200)</f>
        <v>7.4999999999999997E-2</v>
      </c>
      <c r="L53">
        <f>(15/200)</f>
        <v>7.4999999999999997E-2</v>
      </c>
      <c r="M53">
        <f>(13/200)</f>
        <v>6.5000000000000002E-2</v>
      </c>
      <c r="N53">
        <f>(12/200)</f>
        <v>0.06</v>
      </c>
      <c r="P53">
        <f>(16/200)</f>
        <v>0.08</v>
      </c>
      <c r="Q53">
        <f>(15/200)</f>
        <v>7.4999999999999997E-2</v>
      </c>
      <c r="R53">
        <f>(15/200)</f>
        <v>7.4999999999999997E-2</v>
      </c>
      <c r="S53">
        <f>(18/200)</f>
        <v>0.09</v>
      </c>
      <c r="U53">
        <f>0.075+0.08</f>
        <v>0.155</v>
      </c>
      <c r="V53">
        <f>0.075+0.075</f>
        <v>0.15</v>
      </c>
      <c r="W53">
        <f>0.065+0.075</f>
        <v>0.14000000000000001</v>
      </c>
      <c r="X53">
        <f>0.06+0.09</f>
        <v>0.15</v>
      </c>
      <c r="Z53">
        <f>SQRT((ABS($A$54-$A$53)^2+(ABS($B$54-$B$53)^2)))</f>
        <v>20.648872338420539</v>
      </c>
      <c r="AA53">
        <f>SQRT((ABS($C$54-$C$53)^2+(ABS($D$54-$D$53)^2)))</f>
        <v>20.319981002652256</v>
      </c>
      <c r="AB53">
        <f>SQRT((ABS($E$54-$E$53)^2+(ABS($F$54-$F$53)^2)))</f>
        <v>20.567354765218237</v>
      </c>
      <c r="AC53">
        <f>SQRT((ABS($G$54-$G$53)^2+(ABS($H$54-$H$53)^2)))</f>
        <v>20.213677700905198</v>
      </c>
      <c r="AJ53">
        <f>1/0.155</f>
        <v>6.4516129032258069</v>
      </c>
      <c r="AK53">
        <f>1/0.15</f>
        <v>6.666666666666667</v>
      </c>
      <c r="AL53">
        <f>1/0.14</f>
        <v>7.1428571428571423</v>
      </c>
      <c r="AM53">
        <f>1/0.15</f>
        <v>6.666666666666667</v>
      </c>
      <c r="AO53">
        <f t="shared" si="12"/>
        <v>133.21853121561637</v>
      </c>
      <c r="AP53">
        <f t="shared" si="13"/>
        <v>135.46654001768172</v>
      </c>
      <c r="AQ53">
        <f t="shared" si="14"/>
        <v>146.90967689441595</v>
      </c>
      <c r="AR53">
        <f t="shared" si="15"/>
        <v>134.75785133936799</v>
      </c>
      <c r="AV53">
        <f>((0.075/0.155)*100)</f>
        <v>48.387096774193544</v>
      </c>
      <c r="AW53">
        <f>((0.075/0.15)*100)</f>
        <v>50</v>
      </c>
      <c r="AX53">
        <f>((0.065/0.14)*100)</f>
        <v>46.428571428571423</v>
      </c>
      <c r="AY53">
        <f>((0.06/0.15)*100)</f>
        <v>40</v>
      </c>
      <c r="BA53">
        <f>((0.08/0.155)*100)</f>
        <v>51.612903225806448</v>
      </c>
      <c r="BB53">
        <f>((0.075/0.15)*100)</f>
        <v>50</v>
      </c>
      <c r="BC53">
        <f>((0.075/0.14)*100)</f>
        <v>53.571428571428569</v>
      </c>
      <c r="BD53">
        <f>((0.09/0.15)*100)</f>
        <v>60</v>
      </c>
      <c r="BF53">
        <f>ABS($B$53-$D$53)</f>
        <v>2.3486540000000007</v>
      </c>
      <c r="BG53">
        <f>ABS($F$53-$H$53)</f>
        <v>3.8453610000000005</v>
      </c>
      <c r="BL53">
        <f>SQRT((ABS($A$53-$E$53)^2+(ABS($B$53-$F$53)^2)))</f>
        <v>0.82987999146504476</v>
      </c>
      <c r="BM53">
        <f>SQRT((ABS($C$53-$G$53)^2+(ABS($D$53-$H$53)^2)))</f>
        <v>1.166989512659395</v>
      </c>
      <c r="BO53">
        <f>SQRT((ABS($A$53-$G$53)^2+(ABS($B$53-$H$53)^2)))</f>
        <v>10.039396962291505</v>
      </c>
      <c r="BP53">
        <f>SQRT((ABS($C$53-$E$53)^2+(ABS($D$53-$F$53)^2)))</f>
        <v>10.104176815057457</v>
      </c>
      <c r="BR53">
        <f>DEGREES(ACOS((9.98772794535694^2+18.1761918018956^2-8.71958711134334^2)/(2*9.98772794535694*18.1761918018956)))</f>
        <v>12.769723519212123</v>
      </c>
      <c r="BS53">
        <f>DEGREES(ACOS((9.24228987659508^2+18.7248084574142^2-9.98772794535694^2)/(2*9.24228987659508*18.7248084574142)))</f>
        <v>13.692397699424012</v>
      </c>
      <c r="BU53">
        <v>15</v>
      </c>
      <c r="BV53">
        <v>0</v>
      </c>
      <c r="BW53">
        <v>5</v>
      </c>
      <c r="BX53">
        <v>7</v>
      </c>
      <c r="BY53">
        <v>15</v>
      </c>
      <c r="BZ53">
        <v>0</v>
      </c>
      <c r="CA53">
        <v>10</v>
      </c>
      <c r="CB53">
        <v>5</v>
      </c>
      <c r="CC53">
        <v>13</v>
      </c>
      <c r="CD53">
        <v>3</v>
      </c>
      <c r="CE53">
        <v>9</v>
      </c>
      <c r="CF53">
        <v>0</v>
      </c>
      <c r="CG53">
        <v>12</v>
      </c>
      <c r="CH53">
        <v>7</v>
      </c>
      <c r="CI53">
        <v>5</v>
      </c>
      <c r="CJ53">
        <v>0</v>
      </c>
      <c r="CL53">
        <v>16</v>
      </c>
      <c r="CM53">
        <v>1</v>
      </c>
      <c r="CN53">
        <v>6</v>
      </c>
      <c r="CO53">
        <v>10</v>
      </c>
      <c r="CP53">
        <v>15</v>
      </c>
      <c r="CQ53">
        <v>2</v>
      </c>
      <c r="CR53">
        <v>9</v>
      </c>
      <c r="CS53">
        <v>10</v>
      </c>
      <c r="CT53">
        <v>15</v>
      </c>
      <c r="CU53">
        <v>5</v>
      </c>
      <c r="CV53">
        <v>10</v>
      </c>
      <c r="CW53">
        <v>3</v>
      </c>
      <c r="CX53">
        <v>18</v>
      </c>
      <c r="CY53">
        <v>10</v>
      </c>
      <c r="CZ53">
        <v>8</v>
      </c>
      <c r="DA53">
        <v>3</v>
      </c>
      <c r="DC53">
        <f>((0/15)*100)</f>
        <v>0</v>
      </c>
      <c r="DD53">
        <f>((5/15)*100)</f>
        <v>33.333333333333329</v>
      </c>
      <c r="DE53">
        <f>((7/15)*100)</f>
        <v>46.666666666666664</v>
      </c>
      <c r="DF53">
        <f>((0/15)*100)</f>
        <v>0</v>
      </c>
      <c r="DG53">
        <f>((10/15)*100)</f>
        <v>66.666666666666657</v>
      </c>
      <c r="DH53">
        <f>((5/15)*100)</f>
        <v>33.333333333333329</v>
      </c>
      <c r="DI53">
        <f>((3/13)*100)</f>
        <v>23.076923076923077</v>
      </c>
      <c r="DJ53">
        <f>((9/13)*100)</f>
        <v>69.230769230769226</v>
      </c>
      <c r="DK53">
        <f>((0/13)*100)</f>
        <v>0</v>
      </c>
      <c r="DL53">
        <f>((7/12)*100)</f>
        <v>58.333333333333336</v>
      </c>
      <c r="DM53">
        <f>((5/12)*100)</f>
        <v>41.666666666666671</v>
      </c>
      <c r="DN53">
        <f>((0/12)*100)</f>
        <v>0</v>
      </c>
      <c r="DP53">
        <f>((1/16)*100)</f>
        <v>6.25</v>
      </c>
      <c r="DQ53">
        <f>((6/16)*100)</f>
        <v>37.5</v>
      </c>
      <c r="DR53">
        <f>((10/16)*100)</f>
        <v>62.5</v>
      </c>
      <c r="DS53">
        <f>((2/15)*100)</f>
        <v>13.333333333333334</v>
      </c>
      <c r="DT53">
        <f>((9/15)*100)</f>
        <v>60</v>
      </c>
      <c r="DU53">
        <f>((10/15)*100)</f>
        <v>66.666666666666657</v>
      </c>
      <c r="DV53">
        <f>((5/15)*100)</f>
        <v>33.333333333333329</v>
      </c>
      <c r="DW53">
        <f>((10/15)*100)</f>
        <v>66.666666666666657</v>
      </c>
      <c r="DX53">
        <f>((3/15)*100)</f>
        <v>20</v>
      </c>
      <c r="DY53">
        <f>((10/18)*100)</f>
        <v>55.555555555555557</v>
      </c>
      <c r="DZ53">
        <f>((8/18)*100)</f>
        <v>44.444444444444443</v>
      </c>
      <c r="EA53">
        <f>((3/18)*100)</f>
        <v>16.666666666666664</v>
      </c>
    </row>
    <row r="54" spans="1:131" x14ac:dyDescent="0.25">
      <c r="A54">
        <v>213.121824</v>
      </c>
      <c r="B54">
        <v>10.244146000000001</v>
      </c>
      <c r="C54">
        <v>202.576697</v>
      </c>
      <c r="D54">
        <v>7.2334500000000004</v>
      </c>
      <c r="E54">
        <v>212.481652</v>
      </c>
      <c r="F54">
        <v>10.443156</v>
      </c>
      <c r="G54">
        <v>203.21702099999999</v>
      </c>
      <c r="H54">
        <v>6.130395</v>
      </c>
      <c r="K54">
        <f>(13/200)</f>
        <v>6.5000000000000002E-2</v>
      </c>
      <c r="L54">
        <f>(14/200)</f>
        <v>7.0000000000000007E-2</v>
      </c>
      <c r="M54">
        <f>(16/200)</f>
        <v>0.08</v>
      </c>
      <c r="N54">
        <f>(12/200)</f>
        <v>0.06</v>
      </c>
      <c r="P54">
        <f>(15/200)</f>
        <v>7.4999999999999997E-2</v>
      </c>
      <c r="Q54">
        <f>(15/200)</f>
        <v>7.4999999999999997E-2</v>
      </c>
      <c r="R54">
        <f>(13/200)</f>
        <v>6.5000000000000002E-2</v>
      </c>
      <c r="S54">
        <f>(16/200)</f>
        <v>0.08</v>
      </c>
      <c r="U54">
        <f>0.065+0.075</f>
        <v>0.14000000000000001</v>
      </c>
      <c r="V54">
        <f>0.07+0.075</f>
        <v>0.14500000000000002</v>
      </c>
      <c r="W54">
        <f>0.08+0.065</f>
        <v>0.14500000000000002</v>
      </c>
      <c r="X54">
        <f>0.06+0.08</f>
        <v>0.14000000000000001</v>
      </c>
      <c r="Z54">
        <f>SQRT((ABS($A$55-$A$54)^2+(ABS($B$55-$B$54)^2)))</f>
        <v>17.1710453777388</v>
      </c>
      <c r="AA54">
        <f>SQRT((ABS($C$55-$C$54)^2+(ABS($D$55-$D$54)^2)))</f>
        <v>18.157521808621379</v>
      </c>
      <c r="AB54">
        <f>SQRT((ABS($E$55-$E$54)^2+(ABS($F$55-$F$54)^2)))</f>
        <v>16.653539520572345</v>
      </c>
      <c r="AC54">
        <f>SQRT((ABS($G$55-$G$54)^2+(ABS($H$55-$H$54)^2)))</f>
        <v>17.875009181183678</v>
      </c>
      <c r="AJ54">
        <f>1/0.14</f>
        <v>7.1428571428571423</v>
      </c>
      <c r="AK54">
        <f>1/0.145</f>
        <v>6.8965517241379315</v>
      </c>
      <c r="AL54">
        <f>1/0.145</f>
        <v>6.8965517241379315</v>
      </c>
      <c r="AM54">
        <f>1/0.14</f>
        <v>7.1428571428571423</v>
      </c>
      <c r="AO54">
        <f t="shared" si="12"/>
        <v>122.6503241267057</v>
      </c>
      <c r="AP54">
        <f t="shared" si="13"/>
        <v>125.22428833531984</v>
      </c>
      <c r="AQ54">
        <f t="shared" si="14"/>
        <v>114.85199669360236</v>
      </c>
      <c r="AR54">
        <f t="shared" si="15"/>
        <v>127.67863700845483</v>
      </c>
      <c r="AV54">
        <f>((0.065/0.14)*100)</f>
        <v>46.428571428571423</v>
      </c>
      <c r="AW54">
        <f>((0.07/0.145)*100)</f>
        <v>48.275862068965523</v>
      </c>
      <c r="AX54">
        <f>((0.08/0.145)*100)</f>
        <v>55.172413793103459</v>
      </c>
      <c r="AY54">
        <f>((0.06/0.14)*100)</f>
        <v>42.857142857142847</v>
      </c>
      <c r="BA54">
        <f>((0.075/0.14)*100)</f>
        <v>53.571428571428569</v>
      </c>
      <c r="BB54">
        <f>((0.075/0.145)*100)</f>
        <v>51.724137931034484</v>
      </c>
      <c r="BC54">
        <f>((0.065/0.145)*100)</f>
        <v>44.827586206896555</v>
      </c>
      <c r="BD54">
        <f>((0.08/0.14)*100)</f>
        <v>57.142857142857139</v>
      </c>
      <c r="BF54">
        <f>ABS($B$54-$D$54)</f>
        <v>3.0106960000000003</v>
      </c>
      <c r="BG54">
        <f>ABS($F$54-$H$54)</f>
        <v>4.3127610000000001</v>
      </c>
      <c r="BL54">
        <f>SQRT((ABS($A$54-$E$54)^2+(ABS($B$54-$F$54)^2)))</f>
        <v>0.67039180311516977</v>
      </c>
      <c r="BM54">
        <f>SQRT((ABS($C$54-$G$54)^2+(ABS($D$54-$H$54)^2)))</f>
        <v>1.275439202001017</v>
      </c>
      <c r="BO54">
        <f>SQRT((ABS($A$54-$G$54)^2+(ABS($B$54-$H$54)^2)))</f>
        <v>10.725113974164111</v>
      </c>
      <c r="BP54">
        <f>SQRT((ABS($C$54-$E$54)^2+(ABS($D$54-$F$54)^2)))</f>
        <v>10.412028916520594</v>
      </c>
      <c r="BR54">
        <f>DEGREES(ACOS((10.1739954125699^2+16.3188701067139^2-6.50446193123859^2)/(2*10.1739954125699*16.3188701067139)))</f>
        <v>9.4943411119760803</v>
      </c>
      <c r="BS54">
        <f>DEGREES(ACOS((6.50446193123859^2+14.656923695511^2-8.74179664071025^2)/(2*6.50446193123859*14.656923695511)))</f>
        <v>18.597490433373018</v>
      </c>
      <c r="BU54">
        <v>13</v>
      </c>
      <c r="BV54">
        <v>0</v>
      </c>
      <c r="BW54">
        <v>3</v>
      </c>
      <c r="BX54">
        <v>7</v>
      </c>
      <c r="BY54">
        <v>14</v>
      </c>
      <c r="BZ54">
        <v>0</v>
      </c>
      <c r="CA54">
        <v>9</v>
      </c>
      <c r="CB54">
        <v>5</v>
      </c>
      <c r="CC54">
        <v>16</v>
      </c>
      <c r="CD54">
        <v>4</v>
      </c>
      <c r="CE54">
        <v>11</v>
      </c>
      <c r="CF54">
        <v>2</v>
      </c>
      <c r="CG54">
        <v>12</v>
      </c>
      <c r="CH54">
        <v>7</v>
      </c>
      <c r="CI54">
        <v>5</v>
      </c>
      <c r="CJ54">
        <v>2</v>
      </c>
      <c r="CL54">
        <v>15</v>
      </c>
      <c r="CM54">
        <v>1</v>
      </c>
      <c r="CN54">
        <v>5</v>
      </c>
      <c r="CO54">
        <v>10</v>
      </c>
      <c r="CP54">
        <v>15</v>
      </c>
      <c r="CQ54">
        <v>0</v>
      </c>
      <c r="CR54">
        <v>10</v>
      </c>
      <c r="CS54">
        <v>8</v>
      </c>
      <c r="CT54">
        <v>13</v>
      </c>
      <c r="CU54">
        <v>3</v>
      </c>
      <c r="CV54">
        <v>10</v>
      </c>
      <c r="CW54">
        <v>3</v>
      </c>
      <c r="CX54">
        <v>16</v>
      </c>
      <c r="CY54">
        <v>10</v>
      </c>
      <c r="CZ54">
        <v>7</v>
      </c>
      <c r="DA54">
        <v>3</v>
      </c>
      <c r="DC54">
        <f>((0/13)*100)</f>
        <v>0</v>
      </c>
      <c r="DD54">
        <f>((3/13)*100)</f>
        <v>23.076923076923077</v>
      </c>
      <c r="DE54">
        <f>((7/13)*100)</f>
        <v>53.846153846153847</v>
      </c>
      <c r="DF54">
        <f>((0/14)*100)</f>
        <v>0</v>
      </c>
      <c r="DG54">
        <f>((9/14)*100)</f>
        <v>64.285714285714292</v>
      </c>
      <c r="DH54">
        <f>((5/14)*100)</f>
        <v>35.714285714285715</v>
      </c>
      <c r="DI54">
        <f>((4/16)*100)</f>
        <v>25</v>
      </c>
      <c r="DJ54">
        <f>((11/16)*100)</f>
        <v>68.75</v>
      </c>
      <c r="DK54">
        <f>((2/16)*100)</f>
        <v>12.5</v>
      </c>
      <c r="DL54">
        <f>((7/12)*100)</f>
        <v>58.333333333333336</v>
      </c>
      <c r="DM54">
        <f>((5/12)*100)</f>
        <v>41.666666666666671</v>
      </c>
      <c r="DN54">
        <f>((2/12)*100)</f>
        <v>16.666666666666664</v>
      </c>
      <c r="DP54">
        <f>((1/15)*100)</f>
        <v>6.666666666666667</v>
      </c>
      <c r="DQ54">
        <f>((5/15)*100)</f>
        <v>33.333333333333329</v>
      </c>
      <c r="DR54">
        <f>((10/15)*100)</f>
        <v>66.666666666666657</v>
      </c>
      <c r="DS54">
        <f>((0/15)*100)</f>
        <v>0</v>
      </c>
      <c r="DT54">
        <f>((10/15)*100)</f>
        <v>66.666666666666657</v>
      </c>
      <c r="DU54">
        <f>((8/15)*100)</f>
        <v>53.333333333333336</v>
      </c>
      <c r="DV54">
        <f>((3/13)*100)</f>
        <v>23.076923076923077</v>
      </c>
      <c r="DW54">
        <f>((10/13)*100)</f>
        <v>76.923076923076934</v>
      </c>
      <c r="DX54">
        <f>((3/13)*100)</f>
        <v>23.076923076923077</v>
      </c>
      <c r="DY54">
        <f>((10/16)*100)</f>
        <v>62.5</v>
      </c>
      <c r="DZ54">
        <f>((7/16)*100)</f>
        <v>43.75</v>
      </c>
      <c r="EA54">
        <f>((3/16)*100)</f>
        <v>18.75</v>
      </c>
    </row>
    <row r="55" spans="1:131" x14ac:dyDescent="0.25">
      <c r="A55">
        <v>230.290963</v>
      </c>
      <c r="B55">
        <v>9.9882840000000002</v>
      </c>
      <c r="C55">
        <v>220.73415199999999</v>
      </c>
      <c r="D55">
        <v>7.2827060000000001</v>
      </c>
      <c r="E55">
        <v>229.12968499999999</v>
      </c>
      <c r="F55">
        <v>10.014932</v>
      </c>
      <c r="G55">
        <v>221.08609100000001</v>
      </c>
      <c r="H55">
        <v>6.591145</v>
      </c>
      <c r="K55">
        <f>(15/200)</f>
        <v>7.4999999999999997E-2</v>
      </c>
      <c r="L55">
        <f>(14/200)</f>
        <v>7.0000000000000007E-2</v>
      </c>
      <c r="M55">
        <f>(16/200)</f>
        <v>0.08</v>
      </c>
      <c r="N55">
        <f>(13/200)</f>
        <v>6.5000000000000002E-2</v>
      </c>
      <c r="P55">
        <f>(15/200)</f>
        <v>7.4999999999999997E-2</v>
      </c>
      <c r="Q55">
        <f>(14/200)</f>
        <v>7.0000000000000007E-2</v>
      </c>
      <c r="R55">
        <f>(14/200)</f>
        <v>7.0000000000000007E-2</v>
      </c>
      <c r="S55">
        <f>(16/200)</f>
        <v>0.08</v>
      </c>
      <c r="U55">
        <f>0.075+0.075</f>
        <v>0.15</v>
      </c>
      <c r="V55">
        <f>0.07+0.07</f>
        <v>0.14000000000000001</v>
      </c>
      <c r="W55">
        <f>0.08+0.07</f>
        <v>0.15000000000000002</v>
      </c>
      <c r="X55">
        <f>0.065+0.08</f>
        <v>0.14500000000000002</v>
      </c>
      <c r="Z55">
        <f>SQRT((ABS($A$56-$A$55)^2+(ABS($B$56-$B$55)^2)))</f>
        <v>20.92482532146505</v>
      </c>
      <c r="AA55">
        <f>SQRT((ABS($C$56-$C$55)^2+(ABS($D$56-$D$55)^2)))</f>
        <v>19.742917086483963</v>
      </c>
      <c r="AB55">
        <f>SQRT((ABS($E$56-$E$55)^2+(ABS($F$56-$F$55)^2)))</f>
        <v>18.992464932046737</v>
      </c>
      <c r="AC55">
        <f>SQRT((ABS($G$56-$G$55)^2+(ABS($H$56-$H$55)^2)))</f>
        <v>18.58638240261261</v>
      </c>
      <c r="AJ55">
        <f>1/0.15</f>
        <v>6.666666666666667</v>
      </c>
      <c r="AK55">
        <f>1/0.14</f>
        <v>7.1428571428571423</v>
      </c>
      <c r="AL55">
        <f>1/0.15</f>
        <v>6.666666666666667</v>
      </c>
      <c r="AM55">
        <f>1/0.145</f>
        <v>6.8965517241379315</v>
      </c>
      <c r="AO55">
        <f t="shared" si="12"/>
        <v>139.49883547643367</v>
      </c>
      <c r="AP55">
        <f t="shared" si="13"/>
        <v>141.0208363320283</v>
      </c>
      <c r="AQ55">
        <f t="shared" si="14"/>
        <v>126.61643288031156</v>
      </c>
      <c r="AR55">
        <f t="shared" si="15"/>
        <v>128.18194760422489</v>
      </c>
      <c r="AV55">
        <f>((0.075/0.15)*100)</f>
        <v>50</v>
      </c>
      <c r="AW55">
        <f>((0.07/0.14)*100)</f>
        <v>50</v>
      </c>
      <c r="AX55">
        <f>((0.08/0.15)*100)</f>
        <v>53.333333333333336</v>
      </c>
      <c r="AY55">
        <f>((0.065/0.145)*100)</f>
        <v>44.827586206896555</v>
      </c>
      <c r="BA55">
        <f>((0.075/0.15)*100)</f>
        <v>50</v>
      </c>
      <c r="BB55">
        <f>((0.07/0.14)*100)</f>
        <v>50</v>
      </c>
      <c r="BC55">
        <f>((0.07/0.15)*100)</f>
        <v>46.666666666666671</v>
      </c>
      <c r="BD55">
        <f>((0.08/0.145)*100)</f>
        <v>55.172413793103459</v>
      </c>
      <c r="BF55">
        <f>ABS($B$55-$D$55)</f>
        <v>2.705578</v>
      </c>
      <c r="BG55">
        <f>ABS($F$55-$H$55)</f>
        <v>3.4237869999999999</v>
      </c>
      <c r="BL55">
        <f>SQRT((ABS($A$55-$E$55)^2+(ABS($B$55-$F$55)^2)))</f>
        <v>1.1615837073530357</v>
      </c>
      <c r="BM55">
        <f>SQRT((ABS($C$55-$G$55)^2+(ABS($D$55-$H$55)^2)))</f>
        <v>0.77596241947790956</v>
      </c>
      <c r="BO55">
        <f>SQRT((ABS($A$55-$G$55)^2+(ABS($B$55-$H$55)^2)))</f>
        <v>9.8117389856082546</v>
      </c>
      <c r="BP55">
        <f>SQRT((ABS($C$55-$E$55)^2+(ABS($D$55-$F$55)^2)))</f>
        <v>8.828931604059747</v>
      </c>
      <c r="BR55">
        <f>DEGREES(ACOS((8.74179664071025^2+17.6881467404837^2-9.32134259217126^2)/(2*8.74179664071025*17.6881467404837)))</f>
        <v>12.08201020959692</v>
      </c>
      <c r="BS55">
        <f>DEGREES(ACOS((9.32134259217126^2+19.5711198768687^2-10.7065751055897^2)/(2*9.32134259217126*19.5711198768687)))</f>
        <v>13.153749576635745</v>
      </c>
      <c r="BU55">
        <v>15</v>
      </c>
      <c r="BV55">
        <v>0</v>
      </c>
      <c r="BW55">
        <v>4</v>
      </c>
      <c r="BX55">
        <v>9</v>
      </c>
      <c r="BY55">
        <v>14</v>
      </c>
      <c r="BZ55">
        <v>0</v>
      </c>
      <c r="CA55">
        <v>11</v>
      </c>
      <c r="CB55">
        <v>5</v>
      </c>
      <c r="CC55">
        <v>16</v>
      </c>
      <c r="CD55">
        <v>1</v>
      </c>
      <c r="CE55">
        <v>11</v>
      </c>
      <c r="CF55">
        <v>1</v>
      </c>
      <c r="CG55">
        <v>13</v>
      </c>
      <c r="CH55">
        <v>9</v>
      </c>
      <c r="CI55">
        <v>4</v>
      </c>
      <c r="CJ55">
        <v>1</v>
      </c>
      <c r="CL55">
        <v>15</v>
      </c>
      <c r="CM55">
        <v>1</v>
      </c>
      <c r="CN55">
        <v>3</v>
      </c>
      <c r="CO55">
        <v>10</v>
      </c>
      <c r="CP55">
        <v>14</v>
      </c>
      <c r="CQ55">
        <v>1</v>
      </c>
      <c r="CR55">
        <v>10</v>
      </c>
      <c r="CS55">
        <v>7</v>
      </c>
      <c r="CT55">
        <v>14</v>
      </c>
      <c r="CU55">
        <v>3</v>
      </c>
      <c r="CV55">
        <v>11</v>
      </c>
      <c r="CW55">
        <v>2</v>
      </c>
      <c r="CX55">
        <v>16</v>
      </c>
      <c r="CY55">
        <v>10</v>
      </c>
      <c r="CZ55">
        <v>7</v>
      </c>
      <c r="DA55">
        <v>2</v>
      </c>
      <c r="DC55">
        <f>((0/15)*100)</f>
        <v>0</v>
      </c>
      <c r="DD55">
        <f>((4/15)*100)</f>
        <v>26.666666666666668</v>
      </c>
      <c r="DE55">
        <f>((9/15)*100)</f>
        <v>60</v>
      </c>
      <c r="DF55">
        <f>((0/14)*100)</f>
        <v>0</v>
      </c>
      <c r="DG55">
        <f>((11/14)*100)</f>
        <v>78.571428571428569</v>
      </c>
      <c r="DH55">
        <f>((5/14)*100)</f>
        <v>35.714285714285715</v>
      </c>
      <c r="DI55">
        <f>((1/16)*100)</f>
        <v>6.25</v>
      </c>
      <c r="DJ55">
        <f>((11/16)*100)</f>
        <v>68.75</v>
      </c>
      <c r="DK55">
        <f>((1/16)*100)</f>
        <v>6.25</v>
      </c>
      <c r="DL55">
        <f>((9/13)*100)</f>
        <v>69.230769230769226</v>
      </c>
      <c r="DM55">
        <f>((4/13)*100)</f>
        <v>30.76923076923077</v>
      </c>
      <c r="DN55">
        <f>((1/13)*100)</f>
        <v>7.6923076923076925</v>
      </c>
      <c r="DP55">
        <f>((1/15)*100)</f>
        <v>6.666666666666667</v>
      </c>
      <c r="DQ55">
        <f>((3/15)*100)</f>
        <v>20</v>
      </c>
      <c r="DR55">
        <f>((10/15)*100)</f>
        <v>66.666666666666657</v>
      </c>
      <c r="DS55">
        <f>((1/14)*100)</f>
        <v>7.1428571428571423</v>
      </c>
      <c r="DT55">
        <f>((10/14)*100)</f>
        <v>71.428571428571431</v>
      </c>
      <c r="DU55">
        <f>((7/14)*100)</f>
        <v>50</v>
      </c>
      <c r="DV55">
        <f>((3/14)*100)</f>
        <v>21.428571428571427</v>
      </c>
      <c r="DW55">
        <f>((11/14)*100)</f>
        <v>78.571428571428569</v>
      </c>
      <c r="DX55">
        <f>((2/14)*100)</f>
        <v>14.285714285714285</v>
      </c>
      <c r="DY55">
        <f>((10/16)*100)</f>
        <v>62.5</v>
      </c>
      <c r="DZ55">
        <f>((7/16)*100)</f>
        <v>43.75</v>
      </c>
      <c r="EA55">
        <f>((2/16)*100)</f>
        <v>12.5</v>
      </c>
    </row>
    <row r="56" spans="1:131" x14ac:dyDescent="0.25">
      <c r="A56">
        <v>251.179698</v>
      </c>
      <c r="B56">
        <v>8.7598439999999993</v>
      </c>
      <c r="C56">
        <v>240.47650400000001</v>
      </c>
      <c r="D56">
        <v>7.1333320000000002</v>
      </c>
      <c r="E56">
        <v>248.12197399999999</v>
      </c>
      <c r="F56">
        <v>10.096679999999999</v>
      </c>
      <c r="G56">
        <v>239.661033</v>
      </c>
      <c r="H56">
        <v>5.9391170000000004</v>
      </c>
      <c r="K56">
        <f>(13/200)</f>
        <v>6.5000000000000002E-2</v>
      </c>
      <c r="L56">
        <f>(14/200)</f>
        <v>7.0000000000000007E-2</v>
      </c>
      <c r="N56">
        <f>(12/200)</f>
        <v>0.06</v>
      </c>
      <c r="P56">
        <f>(18/200)</f>
        <v>0.09</v>
      </c>
      <c r="Q56">
        <f>(16/200)</f>
        <v>0.08</v>
      </c>
      <c r="R56">
        <f>(23/200)</f>
        <v>0.115</v>
      </c>
      <c r="S56">
        <f>(21/200)</f>
        <v>0.105</v>
      </c>
      <c r="U56">
        <f>0.065+0.09</f>
        <v>0.155</v>
      </c>
      <c r="V56">
        <f>0.07+0.08</f>
        <v>0.15000000000000002</v>
      </c>
      <c r="X56">
        <f>0.06+0.105</f>
        <v>0.16499999999999998</v>
      </c>
      <c r="Z56">
        <f>SQRT((ABS($A$57-$A$56)^2+(ABS($B$57-$B$56)^2)))</f>
        <v>16.969263589151893</v>
      </c>
      <c r="AA56">
        <f>SQRT((ABS($C$57-$C$56)^2+(ABS($D$57-$D$56)^2)))</f>
        <v>19.885719463337114</v>
      </c>
      <c r="AC56">
        <f>SQRT((ABS($G$57-$G$56)^2+(ABS($H$57-$H$56)^2)))</f>
        <v>17.698855675843259</v>
      </c>
      <c r="AJ56">
        <f>1/0.155</f>
        <v>6.4516129032258069</v>
      </c>
      <c r="AK56">
        <f>1/0.15</f>
        <v>6.666666666666667</v>
      </c>
      <c r="AM56">
        <f>1/0.165</f>
        <v>6.0606060606060606</v>
      </c>
      <c r="AO56">
        <f t="shared" si="12"/>
        <v>109.47911993001222</v>
      </c>
      <c r="AP56">
        <f t="shared" si="13"/>
        <v>132.57146308891407</v>
      </c>
      <c r="AR56">
        <f t="shared" si="15"/>
        <v>107.26579197480764</v>
      </c>
      <c r="AV56">
        <f>((0.065/0.155)*100)</f>
        <v>41.935483870967744</v>
      </c>
      <c r="AW56">
        <f>((0.07/0.15)*100)</f>
        <v>46.666666666666671</v>
      </c>
      <c r="AY56">
        <f>((0.06/0.165)*100)</f>
        <v>36.36363636363636</v>
      </c>
      <c r="BA56">
        <f>((0.09/0.155)*100)</f>
        <v>58.064516129032249</v>
      </c>
      <c r="BB56">
        <f>((0.08/0.15)*100)</f>
        <v>53.333333333333336</v>
      </c>
      <c r="BD56">
        <f>((0.105/0.165)*100)</f>
        <v>63.636363636363633</v>
      </c>
      <c r="BF56">
        <f>ABS($B$56-$D$56)</f>
        <v>1.6265119999999991</v>
      </c>
      <c r="BG56">
        <f>ABS($F$56-$H$56)</f>
        <v>4.1575629999999988</v>
      </c>
      <c r="BL56">
        <f>SQRT((ABS($A$56-$E$56)^2+(ABS($B$56-$F$56)^2)))</f>
        <v>3.3371854235376319</v>
      </c>
      <c r="BM56">
        <f>SQRT((ABS($C$56-$G$56)^2+(ABS($D$56-$H$56)^2)))</f>
        <v>1.4460782890514619</v>
      </c>
      <c r="BO56">
        <f>SQRT((ABS($A$56-$G$56)^2+(ABS($B$56-$H$56)^2)))</f>
        <v>11.859011096662064</v>
      </c>
      <c r="BP56">
        <f>SQRT((ABS($C$56-$E$56)^2+(ABS($D$56-$F$56)^2)))</f>
        <v>8.1996733404449618</v>
      </c>
      <c r="BR56">
        <f>DEGREES(ACOS((10.7065751055897^2+19.6593999673966^2-9.99021331876852^2)/(2*10.7065751055897*19.6593999673966)))</f>
        <v>17.575667652168594</v>
      </c>
      <c r="BS56">
        <f>DEGREES(ACOS((9.99021331876852^2+19.1329480485743^2-10.4861669158259^2)/(2*9.99021331876852*19.1329480485743)))</f>
        <v>21.405670959747241</v>
      </c>
      <c r="BU56">
        <v>13</v>
      </c>
      <c r="BV56">
        <v>0</v>
      </c>
      <c r="BW56">
        <v>1</v>
      </c>
      <c r="BX56">
        <v>6</v>
      </c>
      <c r="BY56">
        <v>14</v>
      </c>
      <c r="BZ56">
        <v>0</v>
      </c>
      <c r="CA56">
        <v>11</v>
      </c>
      <c r="CB56">
        <v>4</v>
      </c>
      <c r="CG56">
        <v>12</v>
      </c>
      <c r="CH56">
        <v>6</v>
      </c>
      <c r="CI56">
        <v>1</v>
      </c>
      <c r="CJ56">
        <v>0</v>
      </c>
      <c r="CL56">
        <v>18</v>
      </c>
      <c r="CM56">
        <v>4</v>
      </c>
      <c r="CN56">
        <v>3</v>
      </c>
      <c r="CO56">
        <v>14</v>
      </c>
      <c r="CP56">
        <v>16</v>
      </c>
      <c r="CQ56">
        <v>1</v>
      </c>
      <c r="CR56">
        <v>11</v>
      </c>
      <c r="CS56">
        <v>7</v>
      </c>
      <c r="CT56">
        <v>23</v>
      </c>
      <c r="CU56">
        <v>11</v>
      </c>
      <c r="CV56">
        <v>17</v>
      </c>
      <c r="CW56">
        <v>11</v>
      </c>
      <c r="CX56">
        <v>21</v>
      </c>
      <c r="CY56">
        <v>14</v>
      </c>
      <c r="CZ56">
        <v>11</v>
      </c>
      <c r="DA56">
        <v>6</v>
      </c>
      <c r="DC56">
        <f>((0/13)*100)</f>
        <v>0</v>
      </c>
      <c r="DD56">
        <f>((1/13)*100)</f>
        <v>7.6923076923076925</v>
      </c>
      <c r="DE56">
        <f>((6/13)*100)</f>
        <v>46.153846153846153</v>
      </c>
      <c r="DF56">
        <f>((0/14)*100)</f>
        <v>0</v>
      </c>
      <c r="DG56">
        <f>((11/14)*100)</f>
        <v>78.571428571428569</v>
      </c>
      <c r="DH56">
        <f>((4/14)*100)</f>
        <v>28.571428571428569</v>
      </c>
      <c r="DL56">
        <f>((6/12)*100)</f>
        <v>50</v>
      </c>
      <c r="DM56">
        <f>((1/12)*100)</f>
        <v>8.3333333333333321</v>
      </c>
      <c r="DN56">
        <f>((0/12)*100)</f>
        <v>0</v>
      </c>
      <c r="DP56">
        <f>((4/18)*100)</f>
        <v>22.222222222222221</v>
      </c>
      <c r="DQ56">
        <f>((3/18)*100)</f>
        <v>16.666666666666664</v>
      </c>
      <c r="DR56">
        <f>((14/18)*100)</f>
        <v>77.777777777777786</v>
      </c>
      <c r="DS56">
        <f>((1/16)*100)</f>
        <v>6.25</v>
      </c>
      <c r="DT56">
        <f>((11/16)*100)</f>
        <v>68.75</v>
      </c>
      <c r="DU56">
        <f>((7/16)*100)</f>
        <v>43.75</v>
      </c>
      <c r="DV56">
        <f>((11/23)*100)</f>
        <v>47.826086956521742</v>
      </c>
      <c r="DW56">
        <f>((17/23)*100)</f>
        <v>73.91304347826086</v>
      </c>
      <c r="DX56">
        <f>((11/23)*100)</f>
        <v>47.826086956521742</v>
      </c>
      <c r="DY56">
        <f>((14/21)*100)</f>
        <v>66.666666666666657</v>
      </c>
      <c r="DZ56">
        <f>((11/21)*100)</f>
        <v>52.380952380952387</v>
      </c>
      <c r="EA56">
        <f>((6/21)*100)</f>
        <v>28.571428571428569</v>
      </c>
    </row>
    <row r="57" spans="1:131" x14ac:dyDescent="0.25">
      <c r="A57">
        <v>268.14895200000001</v>
      </c>
      <c r="B57">
        <v>8.7778840000000002</v>
      </c>
      <c r="C57">
        <v>260.34704899999997</v>
      </c>
      <c r="D57">
        <v>6.3566209999999996</v>
      </c>
      <c r="G57">
        <v>257.35715399999998</v>
      </c>
      <c r="H57">
        <v>5.6280000000000001</v>
      </c>
      <c r="Q57">
        <f>(22/200)</f>
        <v>0.11</v>
      </c>
      <c r="BF57">
        <f>ABS($B$57-$D$57)</f>
        <v>2.4212630000000006</v>
      </c>
      <c r="BI57">
        <v>1.929529</v>
      </c>
      <c r="BJ57">
        <v>3.8106775000000002</v>
      </c>
      <c r="BO57">
        <f>SQRT((ABS($A$57-$G$57)^2+(ABS($B$57-$H$57)^2)))</f>
        <v>11.242093812375906</v>
      </c>
      <c r="BR57">
        <f>DEGREES(ACOS((10.4861669158259^2+16.6531055849714^2-7.90641273102468^2)/(2*10.4861669158259*16.6531055849714)))</f>
        <v>21.579648279536585</v>
      </c>
      <c r="BS57">
        <f>DEGREES(ACOS((7.90641273102468^2+25.7583471795387^2-19.2202339703232^2)/(2*7.90641273102468*25.7583471795387)))</f>
        <v>28.90029305708126</v>
      </c>
      <c r="CP57">
        <v>22</v>
      </c>
      <c r="CQ57">
        <v>9</v>
      </c>
      <c r="CR57">
        <v>17</v>
      </c>
      <c r="CS57">
        <v>11</v>
      </c>
      <c r="DS57">
        <f>((9/22)*100)</f>
        <v>40.909090909090914</v>
      </c>
      <c r="DT57">
        <f>((17/22)*100)</f>
        <v>77.272727272727266</v>
      </c>
      <c r="DU57">
        <f>((11/22)*100)</f>
        <v>50</v>
      </c>
    </row>
    <row r="58" spans="1:131" x14ac:dyDescent="0.25">
      <c r="A58" t="s">
        <v>22</v>
      </c>
      <c r="B58" t="s">
        <v>22</v>
      </c>
      <c r="C58" t="s">
        <v>22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BR58">
        <f>DEGREES(ACOS((19.2202339703232^2+26.2457362465723^2-8.14310062431707^2)/(2*19.2202339703232*26.2457362465723)))</f>
        <v>10.518155393751959</v>
      </c>
      <c r="BS58">
        <f>DEGREES(ACOS((8.14310062431707^2+16.3505653188509^2-9.87863634526089^2)/(2*8.14310062431707*16.3505653188509)))</f>
        <v>27.563888134148158</v>
      </c>
    </row>
    <row r="59" spans="1:131" x14ac:dyDescent="0.25">
      <c r="A59">
        <v>43.902756000000004</v>
      </c>
      <c r="B59">
        <v>10.811560999999999</v>
      </c>
      <c r="C59">
        <v>53.850334000000004</v>
      </c>
      <c r="D59">
        <v>8.4508749999999999</v>
      </c>
      <c r="E59">
        <v>44.210758000000006</v>
      </c>
      <c r="F59">
        <v>11.077857</v>
      </c>
      <c r="G59">
        <v>35.080452000000001</v>
      </c>
      <c r="H59">
        <v>9.6434809999999995</v>
      </c>
      <c r="K59">
        <f>(14/200)</f>
        <v>7.0000000000000007E-2</v>
      </c>
      <c r="L59">
        <f>(11/200)</f>
        <v>5.5E-2</v>
      </c>
      <c r="M59">
        <f>(12/200)</f>
        <v>0.06</v>
      </c>
      <c r="N59">
        <f>(11/200)</f>
        <v>5.5E-2</v>
      </c>
      <c r="P59">
        <f>(18/200)</f>
        <v>0.09</v>
      </c>
      <c r="Q59">
        <f>(16/200)</f>
        <v>0.08</v>
      </c>
      <c r="R59">
        <f>(16/200)</f>
        <v>0.08</v>
      </c>
      <c r="S59">
        <f>(19/200)</f>
        <v>9.5000000000000001E-2</v>
      </c>
      <c r="U59">
        <f>0.07+0.09</f>
        <v>0.16</v>
      </c>
      <c r="V59">
        <f>0.055+0.08</f>
        <v>0.13500000000000001</v>
      </c>
      <c r="W59">
        <f>0.06+0.08</f>
        <v>0.14000000000000001</v>
      </c>
      <c r="X59">
        <f>0.055+0.095</f>
        <v>0.15</v>
      </c>
      <c r="Z59">
        <f>SQRT((ABS($A$60-$A$59)^2+(ABS($B$60-$B$59)^2)))</f>
        <v>18.014690696755519</v>
      </c>
      <c r="AA59">
        <f>SQRT((ABS($C$60-$C$59)^2+(ABS($D$60-$D$59)^2)))</f>
        <v>16.571373998508903</v>
      </c>
      <c r="AB59">
        <f>SQRT((ABS($E$60-$E$59)^2+(ABS($F$60-$F$59)^2)))</f>
        <v>18.176191801895605</v>
      </c>
      <c r="AC59">
        <f>SQRT((ABS($G$60-$G$59)^2+(ABS($H$60-$H$59)^2)))</f>
        <v>18.724808457414245</v>
      </c>
      <c r="AJ59">
        <f>1/0.16</f>
        <v>6.25</v>
      </c>
      <c r="AK59">
        <f>1/0.135</f>
        <v>7.4074074074074066</v>
      </c>
      <c r="AL59">
        <f>1/0.14</f>
        <v>7.1428571428571423</v>
      </c>
      <c r="AM59">
        <f>1/0.15</f>
        <v>6.666666666666667</v>
      </c>
      <c r="AO59">
        <f t="shared" ref="AO59:AO71" si="16">$Z59/$U59</f>
        <v>112.591816854722</v>
      </c>
      <c r="AP59">
        <f t="shared" ref="AP59:AP70" si="17">$AA59/$V59</f>
        <v>122.75091850747336</v>
      </c>
      <c r="AQ59">
        <f t="shared" ref="AQ59:AQ69" si="18">$AB59/$W59</f>
        <v>129.82994144211145</v>
      </c>
      <c r="AR59">
        <f t="shared" ref="AR59:AR70" si="19">$AC59/$X59</f>
        <v>124.83205638276164</v>
      </c>
      <c r="AV59">
        <f>((0.07/0.16)*100)</f>
        <v>43.750000000000007</v>
      </c>
      <c r="AW59">
        <f>((0.055/0.135)*100)</f>
        <v>40.74074074074074</v>
      </c>
      <c r="AX59">
        <f>((0.06/0.14)*100)</f>
        <v>42.857142857142847</v>
      </c>
      <c r="AY59">
        <f>((0.055/0.15)*100)</f>
        <v>36.666666666666671</v>
      </c>
      <c r="BA59">
        <f>((0.09/0.16)*100)</f>
        <v>56.25</v>
      </c>
      <c r="BB59">
        <f>((0.08/0.135)*100)</f>
        <v>59.259259259259252</v>
      </c>
      <c r="BC59">
        <f>((0.08/0.14)*100)</f>
        <v>57.142857142857139</v>
      </c>
      <c r="BD59">
        <f>((0.095/0.15)*100)</f>
        <v>63.333333333333343</v>
      </c>
      <c r="BF59">
        <f>ABS($B$59-$D$59)</f>
        <v>2.3606859999999994</v>
      </c>
      <c r="BG59">
        <f>ABS($F$59-$H$59)</f>
        <v>1.4343760000000003</v>
      </c>
      <c r="BL59">
        <f>SQRT((ABS($A$59-$E$59)^2+(ABS($B$59-$F$59)^2)))</f>
        <v>0.40715941794339161</v>
      </c>
      <c r="BM59">
        <f>SQRT((ABS($C$59-$G$60)^2+(ABS($D$59-$H$60)^2)))</f>
        <v>0.37882953938150066</v>
      </c>
      <c r="BO59">
        <f>SQRT((ABS($A$59-$G$59)^2+(ABS($B$59-$H$59)^2)))</f>
        <v>8.8992954077733621</v>
      </c>
      <c r="BP59">
        <f>SQRT((ABS($C$59-$E$59)^2+(ABS($D$59-$F$59)^2)))</f>
        <v>9.9911190508420997</v>
      </c>
      <c r="BR59">
        <f>DEGREES(ACOS((9.87863634526089^2+18.5089483467405^2-10.3877237437323^2)/(2*9.87863634526089*18.5089483467405)))</f>
        <v>24.686952060253866</v>
      </c>
      <c r="BS59">
        <f>DEGREES(ACOS((10.3877237437323^2+19.767911394657^2-11.0606466171374^2)/(2*10.3877237437323*19.767911394657)))</f>
        <v>23.600427361190881</v>
      </c>
      <c r="BU59">
        <v>14</v>
      </c>
      <c r="BV59">
        <v>0</v>
      </c>
      <c r="BW59">
        <v>9</v>
      </c>
      <c r="BX59">
        <v>3</v>
      </c>
      <c r="BY59">
        <v>11</v>
      </c>
      <c r="BZ59">
        <v>0</v>
      </c>
      <c r="CA59">
        <v>1</v>
      </c>
      <c r="CB59">
        <v>7</v>
      </c>
      <c r="CC59">
        <v>12</v>
      </c>
      <c r="CD59">
        <v>7</v>
      </c>
      <c r="CE59">
        <v>1</v>
      </c>
      <c r="CF59">
        <v>0</v>
      </c>
      <c r="CG59">
        <v>11</v>
      </c>
      <c r="CH59">
        <v>3</v>
      </c>
      <c r="CI59">
        <v>7</v>
      </c>
      <c r="CJ59">
        <v>0</v>
      </c>
      <c r="CL59">
        <v>18</v>
      </c>
      <c r="CM59">
        <v>1</v>
      </c>
      <c r="CN59">
        <v>0</v>
      </c>
      <c r="CO59">
        <v>8</v>
      </c>
      <c r="CP59">
        <v>16</v>
      </c>
      <c r="CQ59">
        <v>2</v>
      </c>
      <c r="CR59">
        <v>6</v>
      </c>
      <c r="CS59">
        <v>12</v>
      </c>
      <c r="CT59">
        <v>16</v>
      </c>
      <c r="CU59">
        <v>11</v>
      </c>
      <c r="CV59">
        <v>6</v>
      </c>
      <c r="CW59">
        <v>5</v>
      </c>
      <c r="CX59">
        <v>19</v>
      </c>
      <c r="CY59">
        <v>8</v>
      </c>
      <c r="CZ59">
        <v>12</v>
      </c>
      <c r="DA59">
        <v>2</v>
      </c>
      <c r="DC59">
        <f>((0/14)*100)</f>
        <v>0</v>
      </c>
      <c r="DD59">
        <f>((9/14)*100)</f>
        <v>64.285714285714292</v>
      </c>
      <c r="DE59">
        <f>((3/14)*100)</f>
        <v>21.428571428571427</v>
      </c>
      <c r="DF59">
        <f>((0/11)*100)</f>
        <v>0</v>
      </c>
      <c r="DG59">
        <f>((1/11)*100)</f>
        <v>9.0909090909090917</v>
      </c>
      <c r="DH59">
        <f>((7/11)*100)</f>
        <v>63.636363636363633</v>
      </c>
      <c r="DI59">
        <f>((7/12)*100)</f>
        <v>58.333333333333336</v>
      </c>
      <c r="DJ59">
        <f>((1/12)*100)</f>
        <v>8.3333333333333321</v>
      </c>
      <c r="DK59">
        <f>((0/12)*100)</f>
        <v>0</v>
      </c>
      <c r="DL59">
        <f>((3/11)*100)</f>
        <v>27.27272727272727</v>
      </c>
      <c r="DM59">
        <f>((7/11)*100)</f>
        <v>63.636363636363633</v>
      </c>
      <c r="DN59">
        <f>((0/11)*100)</f>
        <v>0</v>
      </c>
      <c r="DP59">
        <f>((1/18)*100)</f>
        <v>5.5555555555555554</v>
      </c>
      <c r="DQ59">
        <f>((0/18)*100)</f>
        <v>0</v>
      </c>
      <c r="DR59">
        <f>((8/18)*100)</f>
        <v>44.444444444444443</v>
      </c>
      <c r="DS59">
        <f>((2/16)*100)</f>
        <v>12.5</v>
      </c>
      <c r="DT59">
        <f>((6/16)*100)</f>
        <v>37.5</v>
      </c>
      <c r="DU59">
        <f>((12/16)*100)</f>
        <v>75</v>
      </c>
      <c r="DV59">
        <f>((11/16)*100)</f>
        <v>68.75</v>
      </c>
      <c r="DW59">
        <f>((6/16)*100)</f>
        <v>37.5</v>
      </c>
      <c r="DX59">
        <f>((5/16)*100)</f>
        <v>31.25</v>
      </c>
      <c r="DY59">
        <f>((8/19)*100)</f>
        <v>42.105263157894733</v>
      </c>
      <c r="DZ59">
        <f>((12/19)*100)</f>
        <v>63.157894736842103</v>
      </c>
      <c r="EA59">
        <f>((2/19)*100)</f>
        <v>10.526315789473683</v>
      </c>
    </row>
    <row r="60" spans="1:131" x14ac:dyDescent="0.25">
      <c r="A60">
        <v>61.910145</v>
      </c>
      <c r="B60">
        <v>11.324418</v>
      </c>
      <c r="C60">
        <v>70.421683000000002</v>
      </c>
      <c r="D60">
        <v>8.422091</v>
      </c>
      <c r="E60">
        <v>62.327194000000006</v>
      </c>
      <c r="F60">
        <v>9.6052079999999993</v>
      </c>
      <c r="G60">
        <v>53.740566000000001</v>
      </c>
      <c r="H60">
        <v>8.0882970000000007</v>
      </c>
      <c r="K60">
        <f>(10/200)</f>
        <v>0.05</v>
      </c>
      <c r="L60">
        <f>(14/200)</f>
        <v>7.0000000000000007E-2</v>
      </c>
      <c r="M60">
        <f>(15/200)</f>
        <v>7.4999999999999997E-2</v>
      </c>
      <c r="N60">
        <f>(15/200)</f>
        <v>7.4999999999999997E-2</v>
      </c>
      <c r="P60">
        <f>(16/200)</f>
        <v>0.08</v>
      </c>
      <c r="Q60">
        <f>(16/200)</f>
        <v>0.08</v>
      </c>
      <c r="R60">
        <f>(16/200)</f>
        <v>0.08</v>
      </c>
      <c r="S60">
        <f>(16/200)</f>
        <v>0.08</v>
      </c>
      <c r="U60">
        <f>0.05+0.08</f>
        <v>0.13</v>
      </c>
      <c r="V60">
        <f>0.07+0.08</f>
        <v>0.15000000000000002</v>
      </c>
      <c r="W60">
        <f>0.075+0.08</f>
        <v>0.155</v>
      </c>
      <c r="X60">
        <f>0.075+0.08</f>
        <v>0.155</v>
      </c>
      <c r="Z60">
        <f>SQRT((ABS($A$61-$A$60)^2+(ABS($B$61-$B$60)^2)))</f>
        <v>14.715212761373621</v>
      </c>
      <c r="AA60">
        <f>SQRT((ABS($C$61-$C$60)^2+(ABS($D$61-$D$60)^2)))</f>
        <v>13.537496971467251</v>
      </c>
      <c r="AB60">
        <f>SQRT((ABS($E$61-$E$60)^2+(ABS($F$61-$F$60)^2)))</f>
        <v>16.318870106713941</v>
      </c>
      <c r="AC60">
        <f>SQRT((ABS($G$61-$G$60)^2+(ABS($H$61-$H$60)^2)))</f>
        <v>18.701947950524122</v>
      </c>
      <c r="AJ60">
        <f>1/0.13</f>
        <v>7.6923076923076916</v>
      </c>
      <c r="AK60">
        <f>1/0.15</f>
        <v>6.666666666666667</v>
      </c>
      <c r="AL60">
        <f>1/0.155</f>
        <v>6.4516129032258069</v>
      </c>
      <c r="AM60">
        <f>1/0.155</f>
        <v>6.4516129032258069</v>
      </c>
      <c r="AO60">
        <f t="shared" si="16"/>
        <v>113.19394431825862</v>
      </c>
      <c r="AP60">
        <f t="shared" si="17"/>
        <v>90.249979809781664</v>
      </c>
      <c r="AQ60">
        <f t="shared" si="18"/>
        <v>105.28303294654155</v>
      </c>
      <c r="AR60">
        <f t="shared" si="19"/>
        <v>120.65772871305886</v>
      </c>
      <c r="AV60">
        <f>((0.05/0.13)*100)</f>
        <v>38.461538461538467</v>
      </c>
      <c r="AW60">
        <f>((0.07/0.15)*100)</f>
        <v>46.666666666666671</v>
      </c>
      <c r="AX60">
        <f>((0.075/0.155)*100)</f>
        <v>48.387096774193544</v>
      </c>
      <c r="AY60">
        <f>((0.075/0.155)*100)</f>
        <v>48.387096774193544</v>
      </c>
      <c r="BA60">
        <f>((0.08/0.13)*100)</f>
        <v>61.53846153846154</v>
      </c>
      <c r="BB60">
        <f>((0.08/0.15)*100)</f>
        <v>53.333333333333336</v>
      </c>
      <c r="BC60">
        <f>((0.08/0.155)*100)</f>
        <v>51.612903225806448</v>
      </c>
      <c r="BD60">
        <f>((0.08/0.155)*100)</f>
        <v>51.612903225806448</v>
      </c>
      <c r="BF60">
        <f>ABS($B$60-$D$60)</f>
        <v>2.9023269999999997</v>
      </c>
      <c r="BG60">
        <f>ABS($F$60-$H$60)</f>
        <v>1.5169109999999986</v>
      </c>
      <c r="BL60">
        <f>SQRT((ABS($A$60-$E$60)^2+(ABS($B$60-$F$60)^2)))</f>
        <v>1.7690711948649793</v>
      </c>
      <c r="BM60">
        <f>SQRT((ABS($C$60-$G$61)^2+(ABS($D$60-$H$61)^2)))</f>
        <v>2.0175400202999798</v>
      </c>
      <c r="BO60">
        <f>SQRT((ABS($A$60-$G$60)^2+(ABS($B$60-$H$60)^2)))</f>
        <v>8.7871781684384871</v>
      </c>
      <c r="BP60">
        <f>SQRT((ABS($C$60-$E$60)^2+(ABS($D$60-$F$60)^2)))</f>
        <v>8.1804961956356852</v>
      </c>
      <c r="BR60">
        <f>DEGREES(ACOS((11.0606466171374^2+20.5551613750446^2-10.6161076890477^2)/(2*11.0606466171374*20.5551613750446)))</f>
        <v>18.122334881616805</v>
      </c>
      <c r="BS60">
        <f>DEGREES(ACOS((10.6161076890477^2+19.8890711790532^2-10.3602107325867^2)/(2*10.6161076890477*19.8890711790532)))</f>
        <v>18.295266901527427</v>
      </c>
      <c r="BU60">
        <v>10</v>
      </c>
      <c r="BV60">
        <v>0</v>
      </c>
      <c r="BW60">
        <v>7</v>
      </c>
      <c r="BX60">
        <v>2</v>
      </c>
      <c r="BY60">
        <v>14</v>
      </c>
      <c r="BZ60">
        <v>0</v>
      </c>
      <c r="CA60">
        <v>3</v>
      </c>
      <c r="CB60">
        <v>11</v>
      </c>
      <c r="CC60">
        <v>15</v>
      </c>
      <c r="CD60">
        <v>11</v>
      </c>
      <c r="CE60">
        <v>3</v>
      </c>
      <c r="CF60">
        <v>0</v>
      </c>
      <c r="CG60">
        <v>15</v>
      </c>
      <c r="CH60">
        <v>2</v>
      </c>
      <c r="CI60">
        <v>11</v>
      </c>
      <c r="CJ60">
        <v>0</v>
      </c>
      <c r="CL60">
        <v>16</v>
      </c>
      <c r="CM60">
        <v>5</v>
      </c>
      <c r="CN60">
        <v>11</v>
      </c>
      <c r="CO60">
        <v>8</v>
      </c>
      <c r="CP60">
        <v>16</v>
      </c>
      <c r="CQ60">
        <v>6</v>
      </c>
      <c r="CR60">
        <v>5</v>
      </c>
      <c r="CS60">
        <v>12</v>
      </c>
      <c r="CT60">
        <v>16</v>
      </c>
      <c r="CU60">
        <v>13</v>
      </c>
      <c r="CV60">
        <v>5</v>
      </c>
      <c r="CW60">
        <v>1</v>
      </c>
      <c r="CX60">
        <v>16</v>
      </c>
      <c r="CY60">
        <v>8</v>
      </c>
      <c r="CZ60">
        <v>12</v>
      </c>
      <c r="DA60">
        <v>4</v>
      </c>
      <c r="DC60">
        <f>((0/10)*100)</f>
        <v>0</v>
      </c>
      <c r="DD60">
        <f>((7/10)*100)</f>
        <v>70</v>
      </c>
      <c r="DE60">
        <f>((2/10)*100)</f>
        <v>20</v>
      </c>
      <c r="DF60">
        <f>((0/14)*100)</f>
        <v>0</v>
      </c>
      <c r="DG60">
        <f>((3/14)*100)</f>
        <v>21.428571428571427</v>
      </c>
      <c r="DH60">
        <f>((11/14)*100)</f>
        <v>78.571428571428569</v>
      </c>
      <c r="DI60">
        <f>((11/15)*100)</f>
        <v>73.333333333333329</v>
      </c>
      <c r="DJ60">
        <f>((3/15)*100)</f>
        <v>20</v>
      </c>
      <c r="DK60">
        <f>((0/15)*100)</f>
        <v>0</v>
      </c>
      <c r="DL60">
        <f>((2/15)*100)</f>
        <v>13.333333333333334</v>
      </c>
      <c r="DM60">
        <f>((11/15)*100)</f>
        <v>73.333333333333329</v>
      </c>
      <c r="DN60">
        <f>((0/15)*100)</f>
        <v>0</v>
      </c>
      <c r="DP60">
        <f>((5/16)*100)</f>
        <v>31.25</v>
      </c>
      <c r="DQ60">
        <f>((11/16)*100)</f>
        <v>68.75</v>
      </c>
      <c r="DR60">
        <f>((8/16)*100)</f>
        <v>50</v>
      </c>
      <c r="DS60">
        <f>((6/16)*100)</f>
        <v>37.5</v>
      </c>
      <c r="DT60">
        <f>((5/16)*100)</f>
        <v>31.25</v>
      </c>
      <c r="DU60">
        <f>((12/16)*100)</f>
        <v>75</v>
      </c>
      <c r="DV60">
        <f>((13/16)*100)</f>
        <v>81.25</v>
      </c>
      <c r="DW60">
        <f>((5/16)*100)</f>
        <v>31.25</v>
      </c>
      <c r="DX60">
        <f>((1/16)*100)</f>
        <v>6.25</v>
      </c>
      <c r="DY60">
        <f>((8/16)*100)</f>
        <v>50</v>
      </c>
      <c r="DZ60">
        <f>((12/16)*100)</f>
        <v>75</v>
      </c>
      <c r="EA60">
        <f>((4/16)*100)</f>
        <v>25</v>
      </c>
    </row>
    <row r="61" spans="1:131" x14ac:dyDescent="0.25">
      <c r="A61">
        <v>76.610612000000003</v>
      </c>
      <c r="B61">
        <v>10.665816</v>
      </c>
      <c r="C61">
        <v>83.957245</v>
      </c>
      <c r="D61">
        <v>8.6509699999999992</v>
      </c>
      <c r="E61">
        <v>78.621735000000001</v>
      </c>
      <c r="F61">
        <v>10.495969000000001</v>
      </c>
      <c r="G61">
        <v>72.438469000000012</v>
      </c>
      <c r="H61">
        <v>8.4772449999999999</v>
      </c>
      <c r="K61">
        <f>(14/200)</f>
        <v>7.0000000000000007E-2</v>
      </c>
      <c r="L61">
        <f>(13/200)</f>
        <v>6.5000000000000002E-2</v>
      </c>
      <c r="M61">
        <f>(15/200)</f>
        <v>7.4999999999999997E-2</v>
      </c>
      <c r="N61">
        <f>(12/200)</f>
        <v>0.06</v>
      </c>
      <c r="P61">
        <f>(17/200)</f>
        <v>8.5000000000000006E-2</v>
      </c>
      <c r="Q61">
        <f>(15/200)</f>
        <v>7.4999999999999997E-2</v>
      </c>
      <c r="R61">
        <f>(16/200)</f>
        <v>0.08</v>
      </c>
      <c r="S61">
        <f>(18/200)</f>
        <v>0.09</v>
      </c>
      <c r="U61">
        <f>0.07+0.085</f>
        <v>0.15500000000000003</v>
      </c>
      <c r="V61">
        <f>0.065+0.075</f>
        <v>0.14000000000000001</v>
      </c>
      <c r="W61">
        <f>0.075+0.08</f>
        <v>0.155</v>
      </c>
      <c r="X61">
        <f>0.06+0.09</f>
        <v>0.15</v>
      </c>
      <c r="Z61">
        <f>SQRT((ABS($A$62-$A$61)^2+(ABS($B$62-$B$61)^2)))</f>
        <v>16.138701932448136</v>
      </c>
      <c r="AA61">
        <f>SQRT((ABS($C$62-$C$61)^2+(ABS($D$62-$D$61)^2)))</f>
        <v>16.991638583979189</v>
      </c>
      <c r="AB61">
        <f>SQRT((ABS($E$62-$E$61)^2+(ABS($F$62-$F$61)^2)))</f>
        <v>17.688146740483742</v>
      </c>
      <c r="AC61">
        <f>SQRT((ABS($G$62-$G$61)^2+(ABS($H$62-$H$61)^2)))</f>
        <v>14.656923695511042</v>
      </c>
      <c r="AJ61">
        <f>1/0.155</f>
        <v>6.4516129032258069</v>
      </c>
      <c r="AK61">
        <f>1/0.14</f>
        <v>7.1428571428571423</v>
      </c>
      <c r="AL61">
        <f>1/0.155</f>
        <v>6.4516129032258069</v>
      </c>
      <c r="AM61">
        <f>1/0.15</f>
        <v>6.666666666666667</v>
      </c>
      <c r="AO61">
        <f t="shared" si="16"/>
        <v>104.12065762869763</v>
      </c>
      <c r="AP61">
        <f t="shared" si="17"/>
        <v>121.36884702842276</v>
      </c>
      <c r="AQ61">
        <f t="shared" si="18"/>
        <v>114.1170757450564</v>
      </c>
      <c r="AR61">
        <f t="shared" si="19"/>
        <v>97.71282463674028</v>
      </c>
      <c r="AV61">
        <f>((0.07/0.155)*100)</f>
        <v>45.161290322580648</v>
      </c>
      <c r="AW61">
        <f>((0.065/0.14)*100)</f>
        <v>46.428571428571423</v>
      </c>
      <c r="AX61">
        <f>((0.075/0.155)*100)</f>
        <v>48.387096774193544</v>
      </c>
      <c r="AY61">
        <f>((0.06/0.15)*100)</f>
        <v>40</v>
      </c>
      <c r="BA61">
        <f>((0.085/0.155)*100)</f>
        <v>54.838709677419359</v>
      </c>
      <c r="BB61">
        <f>((0.075/0.14)*100)</f>
        <v>53.571428571428569</v>
      </c>
      <c r="BC61">
        <f>((0.08/0.155)*100)</f>
        <v>51.612903225806448</v>
      </c>
      <c r="BD61">
        <f>((0.09/0.15)*100)</f>
        <v>60</v>
      </c>
      <c r="BF61">
        <f>ABS($B$61-$D$61)</f>
        <v>2.0148460000000004</v>
      </c>
      <c r="BG61">
        <f>ABS($F$61-$H$61)</f>
        <v>2.0187240000000006</v>
      </c>
      <c r="BL61">
        <f>SQRT((ABS($A$61-$E$61)^2+(ABS($B$61-$F$61)^2)))</f>
        <v>2.0182823698724595</v>
      </c>
      <c r="BM61">
        <f>SQRT((ABS($C$61-$G$62)^2+(ABS($D$61-$H$62)^2)))</f>
        <v>3.1524256987482011</v>
      </c>
      <c r="BO61">
        <f>SQRT((ABS($A$61-$G$61)^2+(ABS($B$61-$H$61)^2)))</f>
        <v>4.7113289244638743</v>
      </c>
      <c r="BP61">
        <f>SQRT((ABS($C$61-$E$61)^2+(ABS($D$61-$F$61)^2)))</f>
        <v>5.6455015959701047</v>
      </c>
      <c r="BR61">
        <f>DEGREES(ACOS((10.3602107325867^2+18.6903928106623^2-10.2460418064804^2)/(2*10.3602107325867*18.6903928106623)))</f>
        <v>24.75557841833708</v>
      </c>
      <c r="BS61">
        <f>DEGREES(ACOS((10.2460418064804^2+17.6444197726506^2-9.2376059231544^2)/(2*10.2460418064804*17.6444197726506)))</f>
        <v>23.740736246315127</v>
      </c>
      <c r="BU61">
        <v>14</v>
      </c>
      <c r="BV61">
        <v>0</v>
      </c>
      <c r="BW61">
        <v>11</v>
      </c>
      <c r="BX61">
        <v>0</v>
      </c>
      <c r="BY61">
        <v>13</v>
      </c>
      <c r="BZ61">
        <v>0</v>
      </c>
      <c r="CA61">
        <v>0</v>
      </c>
      <c r="CB61">
        <v>12</v>
      </c>
      <c r="CC61">
        <v>15</v>
      </c>
      <c r="CD61">
        <v>12</v>
      </c>
      <c r="CE61">
        <v>0</v>
      </c>
      <c r="CF61">
        <v>0</v>
      </c>
      <c r="CG61">
        <v>12</v>
      </c>
      <c r="CH61">
        <v>0</v>
      </c>
      <c r="CI61">
        <v>12</v>
      </c>
      <c r="CJ61">
        <v>0</v>
      </c>
      <c r="CL61">
        <v>17</v>
      </c>
      <c r="CM61">
        <v>3</v>
      </c>
      <c r="CN61">
        <v>13</v>
      </c>
      <c r="CO61">
        <v>4</v>
      </c>
      <c r="CP61">
        <v>15</v>
      </c>
      <c r="CQ61">
        <v>1</v>
      </c>
      <c r="CR61">
        <v>3</v>
      </c>
      <c r="CS61">
        <v>15</v>
      </c>
      <c r="CT61">
        <v>16</v>
      </c>
      <c r="CU61">
        <v>13</v>
      </c>
      <c r="CV61">
        <v>3</v>
      </c>
      <c r="CW61">
        <v>4</v>
      </c>
      <c r="CX61">
        <v>18</v>
      </c>
      <c r="CY61">
        <v>4</v>
      </c>
      <c r="CZ61">
        <v>15</v>
      </c>
      <c r="DA61">
        <v>3</v>
      </c>
      <c r="DC61">
        <f>((0/14)*100)</f>
        <v>0</v>
      </c>
      <c r="DD61">
        <f>((11/14)*100)</f>
        <v>78.571428571428569</v>
      </c>
      <c r="DE61">
        <f>((0/14)*100)</f>
        <v>0</v>
      </c>
      <c r="DF61">
        <f>((0/13)*100)</f>
        <v>0</v>
      </c>
      <c r="DG61">
        <f>((0/13)*100)</f>
        <v>0</v>
      </c>
      <c r="DH61">
        <f>((12/13)*100)</f>
        <v>92.307692307692307</v>
      </c>
      <c r="DI61">
        <f>((12/15)*100)</f>
        <v>80</v>
      </c>
      <c r="DJ61">
        <f>((0/15)*100)</f>
        <v>0</v>
      </c>
      <c r="DK61">
        <f>((0/15)*100)</f>
        <v>0</v>
      </c>
      <c r="DL61">
        <f>((0/12)*100)</f>
        <v>0</v>
      </c>
      <c r="DM61">
        <f>((12/12)*100)</f>
        <v>100</v>
      </c>
      <c r="DN61">
        <f>((0/12)*100)</f>
        <v>0</v>
      </c>
      <c r="DP61">
        <f>((3/17)*100)</f>
        <v>17.647058823529413</v>
      </c>
      <c r="DQ61">
        <f>((13/17)*100)</f>
        <v>76.470588235294116</v>
      </c>
      <c r="DR61">
        <f>((4/17)*100)</f>
        <v>23.52941176470588</v>
      </c>
      <c r="DS61">
        <f>((1/15)*100)</f>
        <v>6.666666666666667</v>
      </c>
      <c r="DT61">
        <f>((3/15)*100)</f>
        <v>20</v>
      </c>
      <c r="DU61">
        <f>((15/15)*100)</f>
        <v>100</v>
      </c>
      <c r="DV61">
        <f>((13/16)*100)</f>
        <v>81.25</v>
      </c>
      <c r="DW61">
        <f>((3/16)*100)</f>
        <v>18.75</v>
      </c>
      <c r="DX61">
        <f>((4/16)*100)</f>
        <v>25</v>
      </c>
      <c r="DY61">
        <f>((4/18)*100)</f>
        <v>22.222222222222221</v>
      </c>
      <c r="DZ61">
        <f>((15/18)*100)</f>
        <v>83.333333333333343</v>
      </c>
      <c r="EA61">
        <f>((3/18)*100)</f>
        <v>16.666666666666664</v>
      </c>
    </row>
    <row r="62" spans="1:131" x14ac:dyDescent="0.25">
      <c r="A62">
        <v>92.743725000000012</v>
      </c>
      <c r="B62">
        <v>10.241122000000001</v>
      </c>
      <c r="C62">
        <v>100.94112200000001</v>
      </c>
      <c r="D62">
        <v>8.1374490000000002</v>
      </c>
      <c r="E62">
        <v>96.297296000000017</v>
      </c>
      <c r="F62">
        <v>9.8288270000000004</v>
      </c>
      <c r="G62">
        <v>87.094797000000014</v>
      </c>
      <c r="H62">
        <v>8.3451020000000007</v>
      </c>
      <c r="K62">
        <f>(13/200)</f>
        <v>6.5000000000000002E-2</v>
      </c>
      <c r="L62">
        <f>(13/200)</f>
        <v>6.5000000000000002E-2</v>
      </c>
      <c r="M62">
        <f>(16/200)</f>
        <v>0.08</v>
      </c>
      <c r="N62">
        <f>(14/200)</f>
        <v>7.0000000000000007E-2</v>
      </c>
      <c r="P62">
        <f>(16/200)</f>
        <v>0.08</v>
      </c>
      <c r="Q62">
        <f>(17/200)</f>
        <v>8.5000000000000006E-2</v>
      </c>
      <c r="R62">
        <f>(17/200)</f>
        <v>8.5000000000000006E-2</v>
      </c>
      <c r="S62">
        <f>(18/200)</f>
        <v>0.09</v>
      </c>
      <c r="U62">
        <f>0.065+0.08</f>
        <v>0.14500000000000002</v>
      </c>
      <c r="V62">
        <f>0.065+0.085</f>
        <v>0.15000000000000002</v>
      </c>
      <c r="W62">
        <f>0.08+0.085</f>
        <v>0.16500000000000001</v>
      </c>
      <c r="X62">
        <f>0.07+0.09</f>
        <v>0.16</v>
      </c>
      <c r="Z62">
        <f>SQRT((ABS($A$63-$A$62)^2+(ABS($B$63-$B$62)^2)))</f>
        <v>18.248595638575722</v>
      </c>
      <c r="AA62">
        <f>SQRT((ABS($C$63-$C$62)^2+(ABS($D$63-$D$62)^2)))</f>
        <v>18.647402391185018</v>
      </c>
      <c r="AB62">
        <f>SQRT((ABS($E$63-$E$62)^2+(ABS($F$63-$F$62)^2)))</f>
        <v>19.659399967396585</v>
      </c>
      <c r="AC62">
        <f>SQRT((ABS($G$63-$G$62)^2+(ABS($H$63-$H$62)^2)))</f>
        <v>19.571119876868686</v>
      </c>
      <c r="AJ62">
        <f>1/0.145</f>
        <v>6.8965517241379315</v>
      </c>
      <c r="AK62">
        <f>1/0.15</f>
        <v>6.666666666666667</v>
      </c>
      <c r="AL62">
        <f>1/0.165</f>
        <v>6.0606060606060606</v>
      </c>
      <c r="AM62">
        <f>1/0.16</f>
        <v>6.25</v>
      </c>
      <c r="AO62">
        <f t="shared" si="16"/>
        <v>125.85238371431531</v>
      </c>
      <c r="AP62">
        <f t="shared" si="17"/>
        <v>124.31601594123343</v>
      </c>
      <c r="AQ62">
        <f t="shared" si="18"/>
        <v>119.14787859028233</v>
      </c>
      <c r="AR62">
        <f t="shared" si="19"/>
        <v>122.31949923042929</v>
      </c>
      <c r="AV62">
        <f>((0.065/0.145)*100)</f>
        <v>44.827586206896555</v>
      </c>
      <c r="AW62">
        <f>((0.065/0.15)*100)</f>
        <v>43.333333333333336</v>
      </c>
      <c r="AX62">
        <f>((0.08/0.165)*100)</f>
        <v>48.484848484848484</v>
      </c>
      <c r="AY62">
        <f>((0.07/0.16)*100)</f>
        <v>43.750000000000007</v>
      </c>
      <c r="BA62">
        <f>((0.08/0.145)*100)</f>
        <v>55.172413793103459</v>
      </c>
      <c r="BB62">
        <f>((0.085/0.15)*100)</f>
        <v>56.666666666666679</v>
      </c>
      <c r="BC62">
        <f>((0.085/0.165)*100)</f>
        <v>51.515151515151516</v>
      </c>
      <c r="BD62">
        <f>((0.09/0.16)*100)</f>
        <v>56.25</v>
      </c>
      <c r="BF62">
        <f>ABS($B$62-$D$62)</f>
        <v>2.1036730000000006</v>
      </c>
      <c r="BG62">
        <f>ABS($F$62-$H$62)</f>
        <v>1.4837249999999997</v>
      </c>
      <c r="BL62">
        <f>SQRT((ABS($A$62-$E$62)^2+(ABS($B$62-$F$62)^2)))</f>
        <v>3.5774088414753544</v>
      </c>
      <c r="BO62">
        <f>SQRT((ABS($A$62-$G$62)^2+(ABS($B$62-$H$62)^2)))</f>
        <v>5.9586306639683562</v>
      </c>
      <c r="BP62">
        <f>SQRT((ABS($C$62-$E$62)^2+(ABS($D$62-$F$62)^2)))</f>
        <v>4.9422544913389386</v>
      </c>
      <c r="BR62">
        <f>DEGREES(ACOS((9.2376059231544^2+17.4346422777871^2-9.66885130715335^2)/(2*9.2376059231544*17.4346422777871)))</f>
        <v>23.31175675804522</v>
      </c>
      <c r="BS62">
        <f>DEGREES(ACOS((9.66885130715335^2+19.1603174830712^2-11.1862668368832^2)/(2*9.66885130715335*19.1603174830712)))</f>
        <v>25.120521385766921</v>
      </c>
      <c r="BU62">
        <v>13</v>
      </c>
      <c r="BV62">
        <v>0</v>
      </c>
      <c r="BW62">
        <v>12</v>
      </c>
      <c r="BX62">
        <v>0</v>
      </c>
      <c r="BY62">
        <v>13</v>
      </c>
      <c r="BZ62">
        <v>0</v>
      </c>
      <c r="CA62">
        <v>0</v>
      </c>
      <c r="CB62">
        <v>13</v>
      </c>
      <c r="CC62">
        <v>16</v>
      </c>
      <c r="CD62">
        <v>12</v>
      </c>
      <c r="CE62">
        <v>2</v>
      </c>
      <c r="CF62">
        <v>0</v>
      </c>
      <c r="CG62">
        <v>14</v>
      </c>
      <c r="CH62">
        <v>0</v>
      </c>
      <c r="CI62">
        <v>13</v>
      </c>
      <c r="CJ62">
        <v>0</v>
      </c>
      <c r="CL62">
        <v>16</v>
      </c>
      <c r="CM62">
        <v>3</v>
      </c>
      <c r="CN62">
        <v>13</v>
      </c>
      <c r="CO62">
        <v>4</v>
      </c>
      <c r="CP62">
        <v>17</v>
      </c>
      <c r="CQ62">
        <v>4</v>
      </c>
      <c r="CR62">
        <v>2</v>
      </c>
      <c r="CS62">
        <v>17</v>
      </c>
      <c r="CT62">
        <v>17</v>
      </c>
      <c r="CU62">
        <v>16</v>
      </c>
      <c r="CV62">
        <v>4</v>
      </c>
      <c r="CW62">
        <v>3</v>
      </c>
      <c r="CX62">
        <v>18</v>
      </c>
      <c r="CY62">
        <v>5</v>
      </c>
      <c r="CZ62">
        <v>17</v>
      </c>
      <c r="DA62">
        <v>3</v>
      </c>
      <c r="DC62">
        <f>((0/13)*100)</f>
        <v>0</v>
      </c>
      <c r="DD62">
        <f>((12/13)*100)</f>
        <v>92.307692307692307</v>
      </c>
      <c r="DE62">
        <f>((0/13)*100)</f>
        <v>0</v>
      </c>
      <c r="DF62">
        <f>((0/13)*100)</f>
        <v>0</v>
      </c>
      <c r="DG62">
        <f>((0/13)*100)</f>
        <v>0</v>
      </c>
      <c r="DH62">
        <f>((13/13)*100)</f>
        <v>100</v>
      </c>
      <c r="DI62">
        <f>((12/16)*100)</f>
        <v>75</v>
      </c>
      <c r="DJ62">
        <f>((2/16)*100)</f>
        <v>12.5</v>
      </c>
      <c r="DK62">
        <f>((0/16)*100)</f>
        <v>0</v>
      </c>
      <c r="DL62">
        <f>((0/14)*100)</f>
        <v>0</v>
      </c>
      <c r="DM62">
        <f>((13/14)*100)</f>
        <v>92.857142857142861</v>
      </c>
      <c r="DN62">
        <f>((0/14)*100)</f>
        <v>0</v>
      </c>
      <c r="DP62">
        <f>((3/16)*100)</f>
        <v>18.75</v>
      </c>
      <c r="DQ62">
        <f>((13/16)*100)</f>
        <v>81.25</v>
      </c>
      <c r="DR62">
        <f>((4/16)*100)</f>
        <v>25</v>
      </c>
      <c r="DS62">
        <f>((4/17)*100)</f>
        <v>23.52941176470588</v>
      </c>
      <c r="DT62">
        <f>((2/17)*100)</f>
        <v>11.76470588235294</v>
      </c>
      <c r="DU62">
        <f>((17/17)*100)</f>
        <v>100</v>
      </c>
      <c r="DV62">
        <f>((16/17)*100)</f>
        <v>94.117647058823522</v>
      </c>
      <c r="DW62">
        <f>((4/17)*100)</f>
        <v>23.52941176470588</v>
      </c>
      <c r="DX62">
        <f>((3/17)*100)</f>
        <v>17.647058823529413</v>
      </c>
      <c r="DY62">
        <f>((5/18)*100)</f>
        <v>27.777777777777779</v>
      </c>
      <c r="DZ62">
        <f>((17/18)*100)</f>
        <v>94.444444444444443</v>
      </c>
      <c r="EA62">
        <f>((3/18)*100)</f>
        <v>16.666666666666664</v>
      </c>
    </row>
    <row r="63" spans="1:131" x14ac:dyDescent="0.25">
      <c r="A63">
        <v>110.97250200000001</v>
      </c>
      <c r="B63">
        <v>9.3908679999999993</v>
      </c>
      <c r="C63">
        <v>119.585104</v>
      </c>
      <c r="D63">
        <v>7.7803060000000004</v>
      </c>
      <c r="E63">
        <v>115.94280800000001</v>
      </c>
      <c r="F63">
        <v>10.567653999999999</v>
      </c>
      <c r="G63">
        <v>106.618368</v>
      </c>
      <c r="H63">
        <v>6.9816839999999996</v>
      </c>
      <c r="K63">
        <f>(12/200)</f>
        <v>0.06</v>
      </c>
      <c r="L63">
        <f>(12/200)</f>
        <v>0.06</v>
      </c>
      <c r="M63">
        <f>(14/200)</f>
        <v>7.0000000000000007E-2</v>
      </c>
      <c r="N63">
        <f>(16/200)</f>
        <v>0.08</v>
      </c>
      <c r="P63">
        <f>(16/200)</f>
        <v>0.08</v>
      </c>
      <c r="Q63">
        <f>(16/200)</f>
        <v>0.08</v>
      </c>
      <c r="R63">
        <f>(19/200)</f>
        <v>9.5000000000000001E-2</v>
      </c>
      <c r="S63">
        <f>(19/200)</f>
        <v>9.5000000000000001E-2</v>
      </c>
      <c r="U63">
        <f>0.06+0.08</f>
        <v>0.14000000000000001</v>
      </c>
      <c r="V63">
        <f>0.06+0.08</f>
        <v>0.14000000000000001</v>
      </c>
      <c r="W63">
        <f>0.07+0.095</f>
        <v>0.16500000000000001</v>
      </c>
      <c r="X63">
        <f>0.08+0.095</f>
        <v>0.17499999999999999</v>
      </c>
      <c r="Z63">
        <f>SQRT((ABS($A$64-$A$63)^2+(ABS($B$64-$B$63)^2)))</f>
        <v>16.441307811294724</v>
      </c>
      <c r="AA63">
        <f>SQRT((ABS($C$64-$C$63)^2+(ABS($D$64-$D$63)^2)))</f>
        <v>14.589580680781745</v>
      </c>
      <c r="AB63">
        <f>SQRT((ABS($E$64-$E$63)^2+(ABS($F$64-$F$63)^2)))</f>
        <v>16.653105584971378</v>
      </c>
      <c r="AC63">
        <f>SQRT((ABS($G$64-$G$63)^2+(ABS($H$64-$H$63)^2)))</f>
        <v>19.132948048574281</v>
      </c>
      <c r="AJ63">
        <f>1/0.14</f>
        <v>7.1428571428571423</v>
      </c>
      <c r="AK63">
        <f>1/0.14</f>
        <v>7.1428571428571423</v>
      </c>
      <c r="AL63">
        <f>1/0.165</f>
        <v>6.0606060606060606</v>
      </c>
      <c r="AM63">
        <f>1/0.175</f>
        <v>5.7142857142857144</v>
      </c>
      <c r="AO63">
        <f t="shared" si="16"/>
        <v>117.43791293781945</v>
      </c>
      <c r="AP63">
        <f t="shared" si="17"/>
        <v>104.21129057701246</v>
      </c>
      <c r="AQ63">
        <f t="shared" si="18"/>
        <v>100.92791263619017</v>
      </c>
      <c r="AR63">
        <f t="shared" si="19"/>
        <v>109.33113170613876</v>
      </c>
      <c r="AV63">
        <f>((0.06/0.14)*100)</f>
        <v>42.857142857142847</v>
      </c>
      <c r="AW63">
        <f>((0.06/0.14)*100)</f>
        <v>42.857142857142847</v>
      </c>
      <c r="AX63">
        <f>((0.07/0.165)*100)</f>
        <v>42.424242424242422</v>
      </c>
      <c r="AY63">
        <f>((0.08/0.175)*100)</f>
        <v>45.714285714285715</v>
      </c>
      <c r="BA63">
        <f>((0.08/0.14)*100)</f>
        <v>57.142857142857139</v>
      </c>
      <c r="BB63">
        <f>((0.08/0.14)*100)</f>
        <v>57.142857142857139</v>
      </c>
      <c r="BC63">
        <f>((0.095/0.165)*100)</f>
        <v>57.575757575757571</v>
      </c>
      <c r="BD63">
        <f>((0.095/0.175)*100)</f>
        <v>54.285714285714292</v>
      </c>
      <c r="BF63">
        <f>ABS($B$63-$D$63)</f>
        <v>1.6105619999999989</v>
      </c>
      <c r="BG63">
        <f>ABS($F$63-$H$63)</f>
        <v>3.5859699999999997</v>
      </c>
      <c r="BM63">
        <f>SQRT((ABS($C$63-$G$63)^2+(ABS($D$63-$H$63)^2)))</f>
        <v>12.99130630816547</v>
      </c>
      <c r="BO63">
        <f>SQRT((ABS($A$63-$G$63)^2+(ABS($B$63-$H$63)^2)))</f>
        <v>4.9762084397472757</v>
      </c>
      <c r="BP63">
        <f>SQRT((ABS($C$63-$E$63)^2+(ABS($D$63-$F$63)^2)))</f>
        <v>4.5864614927763103</v>
      </c>
      <c r="BR63">
        <f>DEGREES(ACOS((11.1862668368832^2+18.6788358111254^2-9.38665762868649^2)/(2*11.1862668368832*18.6788358111254)))</f>
        <v>22.55745171125254</v>
      </c>
      <c r="BS63">
        <f>DEGREES(ACOS((9.38665762868649^2+18.2018391836083^2-10.891171299197^2)/(2*9.38665762868649*18.2018391836083)))</f>
        <v>28.324124984968769</v>
      </c>
      <c r="BU63">
        <v>12</v>
      </c>
      <c r="BV63">
        <v>0</v>
      </c>
      <c r="BW63">
        <v>12</v>
      </c>
      <c r="BX63">
        <v>0</v>
      </c>
      <c r="BY63">
        <v>12</v>
      </c>
      <c r="BZ63">
        <v>0</v>
      </c>
      <c r="CA63">
        <v>2</v>
      </c>
      <c r="CB63">
        <v>8</v>
      </c>
      <c r="CC63">
        <v>14</v>
      </c>
      <c r="CD63">
        <v>6</v>
      </c>
      <c r="CE63">
        <v>6</v>
      </c>
      <c r="CF63">
        <v>0</v>
      </c>
      <c r="CG63">
        <v>16</v>
      </c>
      <c r="CH63">
        <v>5</v>
      </c>
      <c r="CI63">
        <v>8</v>
      </c>
      <c r="CJ63">
        <v>0</v>
      </c>
      <c r="CL63">
        <v>16</v>
      </c>
      <c r="CM63">
        <v>3</v>
      </c>
      <c r="CN63">
        <v>16</v>
      </c>
      <c r="CO63">
        <v>2</v>
      </c>
      <c r="CP63">
        <v>16</v>
      </c>
      <c r="CQ63">
        <v>4</v>
      </c>
      <c r="CR63">
        <v>2</v>
      </c>
      <c r="CS63">
        <v>15</v>
      </c>
      <c r="CT63">
        <v>19</v>
      </c>
      <c r="CU63">
        <v>13</v>
      </c>
      <c r="CV63">
        <v>9</v>
      </c>
      <c r="CW63">
        <v>3</v>
      </c>
      <c r="CX63">
        <v>19</v>
      </c>
      <c r="CY63">
        <v>7</v>
      </c>
      <c r="CZ63">
        <v>15</v>
      </c>
      <c r="DA63">
        <v>3</v>
      </c>
      <c r="DC63">
        <f>((0/12)*100)</f>
        <v>0</v>
      </c>
      <c r="DD63">
        <f>((12/12)*100)</f>
        <v>100</v>
      </c>
      <c r="DE63">
        <f>((0/12)*100)</f>
        <v>0</v>
      </c>
      <c r="DF63">
        <f>((0/12)*100)</f>
        <v>0</v>
      </c>
      <c r="DG63">
        <f>((2/12)*100)</f>
        <v>16.666666666666664</v>
      </c>
      <c r="DH63">
        <f>((8/12)*100)</f>
        <v>66.666666666666657</v>
      </c>
      <c r="DI63">
        <f>((6/14)*100)</f>
        <v>42.857142857142854</v>
      </c>
      <c r="DJ63">
        <f>((6/14)*100)</f>
        <v>42.857142857142854</v>
      </c>
      <c r="DK63">
        <f>((0/14)*100)</f>
        <v>0</v>
      </c>
      <c r="DL63">
        <f>((5/16)*100)</f>
        <v>31.25</v>
      </c>
      <c r="DM63">
        <f>((8/16)*100)</f>
        <v>50</v>
      </c>
      <c r="DN63">
        <f>((0/16)*100)</f>
        <v>0</v>
      </c>
      <c r="DP63">
        <f>((3/16)*100)</f>
        <v>18.75</v>
      </c>
      <c r="DQ63">
        <f>((16/16)*100)</f>
        <v>100</v>
      </c>
      <c r="DR63">
        <f>((2/16)*100)</f>
        <v>12.5</v>
      </c>
      <c r="DS63">
        <f>((4/16)*100)</f>
        <v>25</v>
      </c>
      <c r="DT63">
        <f>((2/16)*100)</f>
        <v>12.5</v>
      </c>
      <c r="DU63">
        <f>((15/16)*100)</f>
        <v>93.75</v>
      </c>
      <c r="DV63">
        <f>((13/19)*100)</f>
        <v>68.421052631578945</v>
      </c>
      <c r="DW63">
        <f>((9/19)*100)</f>
        <v>47.368421052631575</v>
      </c>
      <c r="DX63">
        <f>((3/19)*100)</f>
        <v>15.789473684210526</v>
      </c>
      <c r="DY63">
        <f>((7/19)*100)</f>
        <v>36.84210526315789</v>
      </c>
      <c r="DZ63">
        <f>((15/19)*100)</f>
        <v>78.94736842105263</v>
      </c>
      <c r="EA63">
        <f>((3/19)*100)</f>
        <v>15.789473684210526</v>
      </c>
    </row>
    <row r="64" spans="1:131" x14ac:dyDescent="0.25">
      <c r="A64">
        <v>127.407656</v>
      </c>
      <c r="B64">
        <v>9.8406629999999993</v>
      </c>
      <c r="C64">
        <v>134.17174</v>
      </c>
      <c r="D64">
        <v>7.4871939999999997</v>
      </c>
      <c r="E64">
        <v>132.59402700000001</v>
      </c>
      <c r="F64">
        <v>10.818315999999999</v>
      </c>
      <c r="G64">
        <v>125.75091700000002</v>
      </c>
      <c r="H64">
        <v>6.8581130000000003</v>
      </c>
      <c r="K64">
        <f>(12/200)</f>
        <v>0.06</v>
      </c>
      <c r="L64">
        <f>(12/200)</f>
        <v>0.06</v>
      </c>
      <c r="M64">
        <f>(16/200)</f>
        <v>0.08</v>
      </c>
      <c r="N64">
        <f>(14/200)</f>
        <v>7.0000000000000007E-2</v>
      </c>
      <c r="P64">
        <f>(17/200)</f>
        <v>8.5000000000000006E-2</v>
      </c>
      <c r="Q64">
        <f>(17/200)</f>
        <v>8.5000000000000006E-2</v>
      </c>
      <c r="R64">
        <f>(20/200)</f>
        <v>0.1</v>
      </c>
      <c r="S64">
        <f>(20/200)</f>
        <v>0.1</v>
      </c>
      <c r="U64">
        <f>0.06+0.085</f>
        <v>0.14500000000000002</v>
      </c>
      <c r="V64">
        <f>0.06+0.085</f>
        <v>0.14500000000000002</v>
      </c>
      <c r="W64">
        <f>0.08+0.1</f>
        <v>0.18</v>
      </c>
      <c r="X64">
        <f>0.07+0.1</f>
        <v>0.17</v>
      </c>
      <c r="Z64">
        <f>SQRT((ABS($A$65-$A$64)^2+(ABS($B$65-$B$64)^2)))</f>
        <v>23.371328776837341</v>
      </c>
      <c r="AA64">
        <f>SQRT((ABS($C$65-$C$64)^2+(ABS($D$65-$D$64)^2)))</f>
        <v>21.552573766034584</v>
      </c>
      <c r="AB64">
        <f>SQRT((ABS($E$65-$E$64)^2+(ABS($F$65-$F$64)^2)))</f>
        <v>26.245736246572339</v>
      </c>
      <c r="AC64">
        <f>SQRT((ABS($G$65-$G$64)^2+(ABS($H$65-$H$64)^2)))</f>
        <v>25.758347179538752</v>
      </c>
      <c r="AJ64">
        <f>1/0.145</f>
        <v>6.8965517241379315</v>
      </c>
      <c r="AK64">
        <f>1/0.145</f>
        <v>6.8965517241379315</v>
      </c>
      <c r="AL64">
        <f>1/0.18</f>
        <v>5.5555555555555554</v>
      </c>
      <c r="AM64">
        <f>1/0.17</f>
        <v>5.8823529411764701</v>
      </c>
      <c r="AO64">
        <f t="shared" si="16"/>
        <v>161.18157777129198</v>
      </c>
      <c r="AP64">
        <f t="shared" si="17"/>
        <v>148.63843976575572</v>
      </c>
      <c r="AQ64">
        <f t="shared" si="18"/>
        <v>145.80964581429077</v>
      </c>
      <c r="AR64">
        <f t="shared" si="19"/>
        <v>151.5196892914044</v>
      </c>
      <c r="AV64">
        <f>((0.06/0.145)*100)</f>
        <v>41.379310344827587</v>
      </c>
      <c r="AW64">
        <f>((0.06/0.145)*100)</f>
        <v>41.379310344827587</v>
      </c>
      <c r="AX64">
        <f>((0.08/0.18)*100)</f>
        <v>44.44444444444445</v>
      </c>
      <c r="AY64">
        <f>((0.07/0.17)*100)</f>
        <v>41.176470588235297</v>
      </c>
      <c r="BA64">
        <f>((0.085/0.145)*100)</f>
        <v>58.62068965517242</v>
      </c>
      <c r="BB64">
        <f>((0.085/0.145)*100)</f>
        <v>58.62068965517242</v>
      </c>
      <c r="BC64">
        <f>((0.1/0.18)*100)</f>
        <v>55.555555555555557</v>
      </c>
      <c r="BD64">
        <f>((0.1/0.17)*100)</f>
        <v>58.82352941176471</v>
      </c>
      <c r="BF64">
        <f>ABS($B$64-$D$64)</f>
        <v>2.3534689999999996</v>
      </c>
      <c r="BG64">
        <f>ABS($F$64-$H$64)</f>
        <v>3.960202999999999</v>
      </c>
      <c r="BL64">
        <f>SQRT((ABS($A$64-$E$63)^2+(ABS($B$64-$F$63)^2)))</f>
        <v>11.487874284530832</v>
      </c>
      <c r="BM64">
        <f>SQRT((ABS($C$64-$G$64)^2+(ABS($D$64-$H$64)^2)))</f>
        <v>8.4442881820725262</v>
      </c>
      <c r="BO64">
        <f>SQRT((ABS($A$64-$G$64)^2+(ABS($B$64-$H$64)^2)))</f>
        <v>3.4118013741454751</v>
      </c>
      <c r="BP64">
        <f>SQRT((ABS($C$64-$E$64)^2+(ABS($D$64-$F$64)^2)))</f>
        <v>3.6858583924579849</v>
      </c>
      <c r="BU64">
        <v>12</v>
      </c>
      <c r="BV64">
        <v>0</v>
      </c>
      <c r="BW64">
        <v>6</v>
      </c>
      <c r="BX64">
        <v>5</v>
      </c>
      <c r="BY64">
        <v>12</v>
      </c>
      <c r="BZ64">
        <v>0</v>
      </c>
      <c r="CA64">
        <v>6</v>
      </c>
      <c r="CB64">
        <v>1</v>
      </c>
      <c r="CC64">
        <v>16</v>
      </c>
      <c r="CD64">
        <v>1</v>
      </c>
      <c r="CE64">
        <v>11</v>
      </c>
      <c r="CF64">
        <v>0</v>
      </c>
      <c r="CG64">
        <v>14</v>
      </c>
      <c r="CH64">
        <v>11</v>
      </c>
      <c r="CI64">
        <v>1</v>
      </c>
      <c r="CJ64">
        <v>0</v>
      </c>
      <c r="CL64">
        <v>17</v>
      </c>
      <c r="CM64">
        <v>5</v>
      </c>
      <c r="CN64">
        <v>13</v>
      </c>
      <c r="CO64">
        <v>6</v>
      </c>
      <c r="CP64">
        <v>17</v>
      </c>
      <c r="CQ64">
        <v>5</v>
      </c>
      <c r="CR64">
        <v>9</v>
      </c>
      <c r="CS64">
        <v>9</v>
      </c>
      <c r="CT64">
        <v>20</v>
      </c>
      <c r="CU64">
        <v>8</v>
      </c>
      <c r="CV64">
        <v>14</v>
      </c>
      <c r="CW64">
        <v>6</v>
      </c>
      <c r="CX64">
        <v>20</v>
      </c>
      <c r="CY64">
        <v>13</v>
      </c>
      <c r="CZ64">
        <v>9</v>
      </c>
      <c r="DA64">
        <v>6</v>
      </c>
      <c r="DC64">
        <f>((0/12)*100)</f>
        <v>0</v>
      </c>
      <c r="DD64">
        <f>((6/12)*100)</f>
        <v>50</v>
      </c>
      <c r="DE64">
        <f>((5/12)*100)</f>
        <v>41.666666666666671</v>
      </c>
      <c r="DF64">
        <f>((0/12)*100)</f>
        <v>0</v>
      </c>
      <c r="DG64">
        <f>((6/12)*100)</f>
        <v>50</v>
      </c>
      <c r="DH64">
        <f>((1/12)*100)</f>
        <v>8.3333333333333321</v>
      </c>
      <c r="DI64">
        <f>((1/16)*100)</f>
        <v>6.25</v>
      </c>
      <c r="DJ64">
        <f>((11/16)*100)</f>
        <v>68.75</v>
      </c>
      <c r="DK64">
        <f>((0/16)*100)</f>
        <v>0</v>
      </c>
      <c r="DL64">
        <f>((11/14)*100)</f>
        <v>78.571428571428569</v>
      </c>
      <c r="DM64">
        <f>((1/14)*100)</f>
        <v>7.1428571428571423</v>
      </c>
      <c r="DN64">
        <f>((0/14)*100)</f>
        <v>0</v>
      </c>
      <c r="DP64">
        <f>((5/17)*100)</f>
        <v>29.411764705882355</v>
      </c>
      <c r="DQ64">
        <f>((13/17)*100)</f>
        <v>76.470588235294116</v>
      </c>
      <c r="DR64">
        <f>((6/17)*100)</f>
        <v>35.294117647058826</v>
      </c>
      <c r="DS64">
        <f>((5/17)*100)</f>
        <v>29.411764705882355</v>
      </c>
      <c r="DT64">
        <f>((9/17)*100)</f>
        <v>52.941176470588239</v>
      </c>
      <c r="DU64">
        <f>((9/17)*100)</f>
        <v>52.941176470588239</v>
      </c>
      <c r="DV64">
        <f>((8/20)*100)</f>
        <v>40</v>
      </c>
      <c r="DW64">
        <f>((14/20)*100)</f>
        <v>70</v>
      </c>
      <c r="DX64">
        <f>((6/20)*100)</f>
        <v>30</v>
      </c>
      <c r="DY64">
        <f>((13/20)*100)</f>
        <v>65</v>
      </c>
      <c r="DZ64">
        <f>((9/20)*100)</f>
        <v>45</v>
      </c>
      <c r="EA64">
        <f>((6/20)*100)</f>
        <v>30</v>
      </c>
    </row>
    <row r="65" spans="1:131" x14ac:dyDescent="0.25">
      <c r="A65">
        <v>150.77368100000001</v>
      </c>
      <c r="B65">
        <v>10.338543</v>
      </c>
      <c r="C65">
        <v>155.723781</v>
      </c>
      <c r="D65">
        <v>7.6387349999999996</v>
      </c>
      <c r="E65">
        <v>158.83958799999999</v>
      </c>
      <c r="F65">
        <v>10.914227</v>
      </c>
      <c r="G65">
        <v>151.50400100000002</v>
      </c>
      <c r="H65">
        <v>7.3787989999999999</v>
      </c>
      <c r="K65">
        <f>(13/200)</f>
        <v>6.5000000000000002E-2</v>
      </c>
      <c r="L65">
        <f>(11/200)</f>
        <v>5.5E-2</v>
      </c>
      <c r="M65">
        <f>(16/200)</f>
        <v>0.08</v>
      </c>
      <c r="N65">
        <f>(15/200)</f>
        <v>7.4999999999999997E-2</v>
      </c>
      <c r="P65">
        <f>(16/200)</f>
        <v>0.08</v>
      </c>
      <c r="Q65">
        <f>(17/200)</f>
        <v>8.5000000000000006E-2</v>
      </c>
      <c r="R65">
        <f>(15/200)</f>
        <v>7.4999999999999997E-2</v>
      </c>
      <c r="S65">
        <f>(17/200)</f>
        <v>8.5000000000000006E-2</v>
      </c>
      <c r="U65">
        <f>0.065+0.08</f>
        <v>0.14500000000000002</v>
      </c>
      <c r="V65">
        <f>0.055+0.085</f>
        <v>0.14000000000000001</v>
      </c>
      <c r="W65">
        <f>0.08+0.075</f>
        <v>0.155</v>
      </c>
      <c r="X65">
        <f>0.075+0.085</f>
        <v>0.16</v>
      </c>
      <c r="Z65">
        <f>SQRT((ABS($A$66-$A$65)^2+(ABS($B$66-$B$65)^2)))</f>
        <v>12.163878505159863</v>
      </c>
      <c r="AA65">
        <f>SQRT((ABS($C$66-$C$65)^2+(ABS($D$66-$D$65)^2)))</f>
        <v>14.330347665109212</v>
      </c>
      <c r="AB65">
        <f>SQRT((ABS($E$66-$E$65)^2+(ABS($F$66-$F$65)^2)))</f>
        <v>18.508948346740524</v>
      </c>
      <c r="AC65">
        <f>SQRT((ABS($G$66-$G$65)^2+(ABS($H$66-$H$65)^2)))</f>
        <v>16.350565318850872</v>
      </c>
      <c r="AJ65">
        <f>1/0.145</f>
        <v>6.8965517241379315</v>
      </c>
      <c r="AK65">
        <f>1/0.14</f>
        <v>7.1428571428571423</v>
      </c>
      <c r="AL65">
        <f>1/0.155</f>
        <v>6.4516129032258069</v>
      </c>
      <c r="AM65">
        <f>1/0.16</f>
        <v>6.25</v>
      </c>
      <c r="AO65">
        <f t="shared" si="16"/>
        <v>83.888817276964559</v>
      </c>
      <c r="AP65">
        <f t="shared" si="17"/>
        <v>102.35962617935151</v>
      </c>
      <c r="AQ65">
        <f t="shared" si="18"/>
        <v>119.41256997897112</v>
      </c>
      <c r="AR65">
        <f t="shared" si="19"/>
        <v>102.19103324281795</v>
      </c>
      <c r="AV65">
        <f>((0.065/0.145)*100)</f>
        <v>44.827586206896555</v>
      </c>
      <c r="AW65">
        <f>((0.055/0.14)*100)</f>
        <v>39.285714285714285</v>
      </c>
      <c r="AX65">
        <f>((0.08/0.155)*100)</f>
        <v>51.612903225806448</v>
      </c>
      <c r="AY65">
        <f>((0.075/0.16)*100)</f>
        <v>46.875</v>
      </c>
      <c r="BA65">
        <f>((0.08/0.145)*100)</f>
        <v>55.172413793103459</v>
      </c>
      <c r="BB65">
        <f>((0.085/0.14)*100)</f>
        <v>60.714285714285708</v>
      </c>
      <c r="BC65">
        <f>((0.075/0.155)*100)</f>
        <v>48.387096774193544</v>
      </c>
      <c r="BD65">
        <f>((0.085/0.16)*100)</f>
        <v>53.125</v>
      </c>
      <c r="BF65">
        <f>ABS($B$65-$D$65)</f>
        <v>2.699808</v>
      </c>
      <c r="BG65">
        <f>ABS($F$65-$H$65)</f>
        <v>3.5354280000000005</v>
      </c>
      <c r="BL65">
        <f>SQRT((ABS($A$65-$E$64)^2+(ABS($B$65-$F$64)^2)))</f>
        <v>18.185983660260035</v>
      </c>
      <c r="BM65">
        <f>SQRT((ABS($C$65-$G$65)^2+(ABS($D$65-$H$65)^2)))</f>
        <v>4.2277783731524856</v>
      </c>
      <c r="BO65">
        <f>SQRT((ABS($A$65-$G$65)^2+(ABS($B$65-$H$65)^2)))</f>
        <v>3.0485163355206097</v>
      </c>
      <c r="BP65">
        <f>SQRT((ABS($C$65-$E$65)^2+(ABS($D$65-$F$65)^2)))</f>
        <v>4.5207412117166079</v>
      </c>
      <c r="BU65">
        <v>13</v>
      </c>
      <c r="BV65">
        <v>0</v>
      </c>
      <c r="BW65">
        <v>1</v>
      </c>
      <c r="BX65">
        <v>11</v>
      </c>
      <c r="BY65">
        <v>11</v>
      </c>
      <c r="BZ65">
        <v>0</v>
      </c>
      <c r="CA65">
        <v>11</v>
      </c>
      <c r="CB65">
        <v>0</v>
      </c>
      <c r="CC65">
        <v>16</v>
      </c>
      <c r="CD65">
        <v>2</v>
      </c>
      <c r="CE65">
        <v>13</v>
      </c>
      <c r="CF65">
        <v>0</v>
      </c>
      <c r="CG65">
        <v>15</v>
      </c>
      <c r="CH65">
        <v>11</v>
      </c>
      <c r="CI65">
        <v>1</v>
      </c>
      <c r="CJ65">
        <v>0</v>
      </c>
      <c r="CL65">
        <v>16</v>
      </c>
      <c r="CM65">
        <v>4</v>
      </c>
      <c r="CN65">
        <v>8</v>
      </c>
      <c r="CO65">
        <v>13</v>
      </c>
      <c r="CP65">
        <v>17</v>
      </c>
      <c r="CQ65">
        <v>4</v>
      </c>
      <c r="CR65">
        <v>14</v>
      </c>
      <c r="CS65">
        <v>4</v>
      </c>
      <c r="CT65">
        <v>15</v>
      </c>
      <c r="CU65">
        <v>4</v>
      </c>
      <c r="CV65">
        <v>14</v>
      </c>
      <c r="CW65">
        <v>0</v>
      </c>
      <c r="CX65">
        <v>17</v>
      </c>
      <c r="CY65">
        <v>15</v>
      </c>
      <c r="CZ65">
        <v>6</v>
      </c>
      <c r="DA65">
        <v>1</v>
      </c>
      <c r="DC65">
        <f>((0/13)*100)</f>
        <v>0</v>
      </c>
      <c r="DD65">
        <f>((1/13)*100)</f>
        <v>7.6923076923076925</v>
      </c>
      <c r="DE65">
        <f>((11/13)*100)</f>
        <v>84.615384615384613</v>
      </c>
      <c r="DF65">
        <f>((0/11)*100)</f>
        <v>0</v>
      </c>
      <c r="DG65">
        <f>((11/11)*100)</f>
        <v>100</v>
      </c>
      <c r="DH65">
        <f>((0/11)*100)</f>
        <v>0</v>
      </c>
      <c r="DI65">
        <f>((2/16)*100)</f>
        <v>12.5</v>
      </c>
      <c r="DJ65">
        <f>((13/16)*100)</f>
        <v>81.25</v>
      </c>
      <c r="DK65">
        <f>((0/16)*100)</f>
        <v>0</v>
      </c>
      <c r="DL65">
        <f>((11/15)*100)</f>
        <v>73.333333333333329</v>
      </c>
      <c r="DM65">
        <f>((1/15)*100)</f>
        <v>6.666666666666667</v>
      </c>
      <c r="DN65">
        <f>((0/15)*100)</f>
        <v>0</v>
      </c>
      <c r="DP65">
        <f>((4/16)*100)</f>
        <v>25</v>
      </c>
      <c r="DQ65">
        <f>((8/16)*100)</f>
        <v>50</v>
      </c>
      <c r="DR65">
        <f>((13/16)*100)</f>
        <v>81.25</v>
      </c>
      <c r="DS65">
        <f>((4/17)*100)</f>
        <v>23.52941176470588</v>
      </c>
      <c r="DT65">
        <f>((14/17)*100)</f>
        <v>82.35294117647058</v>
      </c>
      <c r="DU65">
        <f>((4/17)*100)</f>
        <v>23.52941176470588</v>
      </c>
      <c r="DV65">
        <f>((4/15)*100)</f>
        <v>26.666666666666668</v>
      </c>
      <c r="DW65">
        <f>((14/15)*100)</f>
        <v>93.333333333333329</v>
      </c>
      <c r="DX65">
        <f>((0/15)*100)</f>
        <v>0</v>
      </c>
      <c r="DY65">
        <f>((15/17)*100)</f>
        <v>88.235294117647058</v>
      </c>
      <c r="DZ65">
        <f>((6/17)*100)</f>
        <v>35.294117647058826</v>
      </c>
      <c r="EA65">
        <f>((1/17)*100)</f>
        <v>5.8823529411764701</v>
      </c>
    </row>
    <row r="66" spans="1:131" x14ac:dyDescent="0.25">
      <c r="A66">
        <v>162.92315200000002</v>
      </c>
      <c r="B66">
        <v>9.7466860000000004</v>
      </c>
      <c r="C66">
        <v>170.053391</v>
      </c>
      <c r="D66">
        <v>7.4933339999999999</v>
      </c>
      <c r="E66">
        <v>177.34800999999999</v>
      </c>
      <c r="F66">
        <v>11.053812000000001</v>
      </c>
      <c r="G66">
        <v>167.84620999999999</v>
      </c>
      <c r="H66">
        <v>6.856122</v>
      </c>
      <c r="K66">
        <f>(11/200)</f>
        <v>5.5E-2</v>
      </c>
      <c r="L66">
        <f>(14/200)</f>
        <v>7.0000000000000007E-2</v>
      </c>
      <c r="M66">
        <f>(17/200)</f>
        <v>8.5000000000000006E-2</v>
      </c>
      <c r="N66">
        <f>(14/200)</f>
        <v>7.0000000000000007E-2</v>
      </c>
      <c r="P66">
        <f>(17/200)</f>
        <v>8.5000000000000006E-2</v>
      </c>
      <c r="Q66">
        <f>(16/200)</f>
        <v>0.08</v>
      </c>
      <c r="R66">
        <f>(14/200)</f>
        <v>7.0000000000000007E-2</v>
      </c>
      <c r="S66">
        <f>(16/200)</f>
        <v>0.08</v>
      </c>
      <c r="U66">
        <f>0.055+0.085</f>
        <v>0.14000000000000001</v>
      </c>
      <c r="V66">
        <f>0.07+0.08</f>
        <v>0.15000000000000002</v>
      </c>
      <c r="W66">
        <f>0.085+0.07</f>
        <v>0.15500000000000003</v>
      </c>
      <c r="X66">
        <f>0.07+0.08</f>
        <v>0.15000000000000002</v>
      </c>
      <c r="Z66">
        <f>SQRT((ABS($A$67-$A$66)^2+(ABS($B$67-$B$66)^2)))</f>
        <v>16.633587340086795</v>
      </c>
      <c r="AA66">
        <f>SQRT((ABS($C$67-$C$66)^2+(ABS($D$67-$D$66)^2)))</f>
        <v>19.327998073192095</v>
      </c>
      <c r="AB66">
        <f>SQRT((ABS($E$67-$E$66)^2+(ABS($F$67-$F$66)^2)))</f>
        <v>20.555161375044602</v>
      </c>
      <c r="AC66">
        <f>SQRT((ABS($G$67-$G$66)^2+(ABS($H$67-$H$66)^2)))</f>
        <v>19.767911394657066</v>
      </c>
      <c r="AJ66">
        <f>1/0.14</f>
        <v>7.1428571428571423</v>
      </c>
      <c r="AK66">
        <f>1/0.15</f>
        <v>6.666666666666667</v>
      </c>
      <c r="AL66">
        <f>1/0.155</f>
        <v>6.4516129032258069</v>
      </c>
      <c r="AM66">
        <f>1/0.15</f>
        <v>6.666666666666667</v>
      </c>
      <c r="AO66">
        <f t="shared" si="16"/>
        <v>118.81133814347709</v>
      </c>
      <c r="AP66">
        <f t="shared" si="17"/>
        <v>128.85332048794729</v>
      </c>
      <c r="AQ66">
        <f t="shared" si="18"/>
        <v>132.61394435512645</v>
      </c>
      <c r="AR66">
        <f t="shared" si="19"/>
        <v>131.78607596438042</v>
      </c>
      <c r="AV66">
        <f>((0.055/0.14)*100)</f>
        <v>39.285714285714285</v>
      </c>
      <c r="AW66">
        <f>((0.07/0.15)*100)</f>
        <v>46.666666666666671</v>
      </c>
      <c r="AX66">
        <f>((0.085/0.155)*100)</f>
        <v>54.838709677419359</v>
      </c>
      <c r="AY66">
        <f>((0.07/0.15)*100)</f>
        <v>46.666666666666671</v>
      </c>
      <c r="BA66">
        <f>((0.085/0.14)*100)</f>
        <v>60.714285714285708</v>
      </c>
      <c r="BB66">
        <f>((0.08/0.15)*100)</f>
        <v>53.333333333333336</v>
      </c>
      <c r="BC66">
        <f>((0.07/0.155)*100)</f>
        <v>45.161290322580648</v>
      </c>
      <c r="BD66">
        <f>((0.08/0.15)*100)</f>
        <v>53.333333333333336</v>
      </c>
      <c r="BF66">
        <f>ABS($B$66-$D$66)</f>
        <v>2.2533520000000005</v>
      </c>
      <c r="BG66">
        <f>ABS($F$66-$H$66)</f>
        <v>4.1976900000000006</v>
      </c>
      <c r="BL66">
        <f>SQRT((ABS($A$66-$E$65)^2+(ABS($B$66-$F$65)^2)))</f>
        <v>4.2471928292434757</v>
      </c>
      <c r="BM66">
        <f>SQRT((ABS($C$66-$G$66)^2+(ABS($D$66-$H$66)^2)))</f>
        <v>2.2973217231604908</v>
      </c>
      <c r="BO66">
        <f>SQRT((ABS($A$66-$G$66)^2+(ABS($B$66-$H$66)^2)))</f>
        <v>5.7089281226391089</v>
      </c>
      <c r="BP66">
        <f>SQRT((ABS($C$66-$E$66)^2+(ABS($D$66-$F$66)^2)))</f>
        <v>8.1171713018541602</v>
      </c>
      <c r="BR66">
        <f>DEGREES(ACOS((9.36883939497892^2+15.254330770332^2-8.11479096935971^2)/(2*9.36883939497892*15.254330770332)))</f>
        <v>27.0252171087335</v>
      </c>
      <c r="BS66">
        <f>DEGREES(ACOS((8.11479096935971^2+16.3522622511359^2-9.63085921332635^2)/(2*8.11479096935971*16.3522622511359)))</f>
        <v>25.016599381693286</v>
      </c>
      <c r="BU66">
        <v>11</v>
      </c>
      <c r="BV66">
        <v>0</v>
      </c>
      <c r="BW66">
        <v>0</v>
      </c>
      <c r="BX66">
        <v>11</v>
      </c>
      <c r="BY66">
        <v>14</v>
      </c>
      <c r="BZ66">
        <v>0</v>
      </c>
      <c r="CA66">
        <v>13</v>
      </c>
      <c r="CB66">
        <v>1</v>
      </c>
      <c r="CC66">
        <v>17</v>
      </c>
      <c r="CD66">
        <v>3</v>
      </c>
      <c r="CE66">
        <v>13</v>
      </c>
      <c r="CF66">
        <v>0</v>
      </c>
      <c r="CG66">
        <v>14</v>
      </c>
      <c r="CH66">
        <v>12</v>
      </c>
      <c r="CI66">
        <v>2</v>
      </c>
      <c r="CJ66">
        <v>0</v>
      </c>
      <c r="CL66">
        <v>17</v>
      </c>
      <c r="CM66">
        <v>6</v>
      </c>
      <c r="CN66">
        <v>2</v>
      </c>
      <c r="CO66">
        <v>15</v>
      </c>
      <c r="CP66">
        <v>16</v>
      </c>
      <c r="CQ66">
        <v>5</v>
      </c>
      <c r="CR66">
        <v>14</v>
      </c>
      <c r="CS66">
        <v>2</v>
      </c>
      <c r="CT66">
        <v>14</v>
      </c>
      <c r="CU66">
        <v>2</v>
      </c>
      <c r="CV66">
        <v>12</v>
      </c>
      <c r="CW66">
        <v>0</v>
      </c>
      <c r="CX66">
        <v>16</v>
      </c>
      <c r="CY66">
        <v>14</v>
      </c>
      <c r="CZ66">
        <v>3</v>
      </c>
      <c r="DA66">
        <v>0</v>
      </c>
      <c r="DC66">
        <f>((0/11)*100)</f>
        <v>0</v>
      </c>
      <c r="DD66">
        <f>((0/11)*100)</f>
        <v>0</v>
      </c>
      <c r="DE66">
        <f>((11/11)*100)</f>
        <v>100</v>
      </c>
      <c r="DF66">
        <f>((0/14)*100)</f>
        <v>0</v>
      </c>
      <c r="DG66">
        <f>((13/14)*100)</f>
        <v>92.857142857142861</v>
      </c>
      <c r="DH66">
        <f>((1/14)*100)</f>
        <v>7.1428571428571423</v>
      </c>
      <c r="DI66">
        <f>((3/17)*100)</f>
        <v>17.647058823529413</v>
      </c>
      <c r="DJ66">
        <f>((13/17)*100)</f>
        <v>76.470588235294116</v>
      </c>
      <c r="DK66">
        <f>((0/17)*100)</f>
        <v>0</v>
      </c>
      <c r="DL66">
        <f>((12/14)*100)</f>
        <v>85.714285714285708</v>
      </c>
      <c r="DM66">
        <f>((2/14)*100)</f>
        <v>14.285714285714285</v>
      </c>
      <c r="DN66">
        <f>((0/14)*100)</f>
        <v>0</v>
      </c>
      <c r="DP66">
        <f>((6/17)*100)</f>
        <v>35.294117647058826</v>
      </c>
      <c r="DQ66">
        <f>((2/17)*100)</f>
        <v>11.76470588235294</v>
      </c>
      <c r="DR66">
        <f>((15/17)*100)</f>
        <v>88.235294117647058</v>
      </c>
      <c r="DS66">
        <f>((5/16)*100)</f>
        <v>31.25</v>
      </c>
      <c r="DT66">
        <f>((14/16)*100)</f>
        <v>87.5</v>
      </c>
      <c r="DU66">
        <f>((2/16)*100)</f>
        <v>12.5</v>
      </c>
      <c r="DV66">
        <f>((2/14)*100)</f>
        <v>14.285714285714285</v>
      </c>
      <c r="DW66">
        <f>((12/14)*100)</f>
        <v>85.714285714285708</v>
      </c>
      <c r="DX66">
        <f>((0/14)*100)</f>
        <v>0</v>
      </c>
      <c r="DY66">
        <f>((14/16)*100)</f>
        <v>87.5</v>
      </c>
      <c r="DZ66">
        <f>((3/16)*100)</f>
        <v>18.75</v>
      </c>
      <c r="EA66">
        <f>((0/16)*100)</f>
        <v>0</v>
      </c>
    </row>
    <row r="67" spans="1:131" x14ac:dyDescent="0.25">
      <c r="A67">
        <v>179.556262</v>
      </c>
      <c r="B67">
        <v>9.8727</v>
      </c>
      <c r="C67">
        <v>189.38024000000001</v>
      </c>
      <c r="D67">
        <v>7.7040879999999996</v>
      </c>
      <c r="E67">
        <v>197.859645</v>
      </c>
      <c r="F67">
        <v>9.7168419999999998</v>
      </c>
      <c r="G67">
        <v>187.613956</v>
      </c>
      <c r="H67">
        <v>6.9369860000000001</v>
      </c>
      <c r="K67">
        <f>(14/200)</f>
        <v>7.0000000000000007E-2</v>
      </c>
      <c r="L67">
        <f>(15/200)</f>
        <v>7.4999999999999997E-2</v>
      </c>
      <c r="M67">
        <f>(16/200)</f>
        <v>0.08</v>
      </c>
      <c r="N67">
        <f>(13/200)</f>
        <v>6.5000000000000002E-2</v>
      </c>
      <c r="P67">
        <f>(16/200)</f>
        <v>0.08</v>
      </c>
      <c r="Q67">
        <f>(15/200)</f>
        <v>7.4999999999999997E-2</v>
      </c>
      <c r="R67">
        <f>(13/200)</f>
        <v>6.5000000000000002E-2</v>
      </c>
      <c r="S67">
        <f>(17/200)</f>
        <v>8.5000000000000006E-2</v>
      </c>
      <c r="U67">
        <f>0.07+0.08</f>
        <v>0.15000000000000002</v>
      </c>
      <c r="V67">
        <f>0.075+0.075</f>
        <v>0.15</v>
      </c>
      <c r="W67">
        <f>0.08+0.065</f>
        <v>0.14500000000000002</v>
      </c>
      <c r="X67">
        <f>0.065+0.085</f>
        <v>0.15000000000000002</v>
      </c>
      <c r="Z67">
        <f>SQRT((ABS($A$68-$A$67)^2+(ABS($B$68-$B$67)^2)))</f>
        <v>19.774907011947874</v>
      </c>
      <c r="AA67">
        <f>SQRT((ABS($C$68-$C$67)^2+(ABS($D$68-$D$67)^2)))</f>
        <v>19.06102161481888</v>
      </c>
      <c r="AB67">
        <f>SQRT((ABS($E$68-$E$67)^2+(ABS($F$68-$F$67)^2)))</f>
        <v>18.690392810662328</v>
      </c>
      <c r="AC67">
        <f>SQRT((ABS($G$68-$G$67)^2+(ABS($H$68-$H$67)^2)))</f>
        <v>19.889071179053182</v>
      </c>
      <c r="AJ67">
        <f>1/0.15</f>
        <v>6.666666666666667</v>
      </c>
      <c r="AK67">
        <f>1/0.15</f>
        <v>6.666666666666667</v>
      </c>
      <c r="AL67">
        <f>1/0.145</f>
        <v>6.8965517241379315</v>
      </c>
      <c r="AM67">
        <f>1/0.15</f>
        <v>6.666666666666667</v>
      </c>
      <c r="AO67">
        <f t="shared" si="16"/>
        <v>131.83271341298581</v>
      </c>
      <c r="AP67">
        <f t="shared" si="17"/>
        <v>127.07347743212587</v>
      </c>
      <c r="AQ67">
        <f t="shared" si="18"/>
        <v>128.89926076318844</v>
      </c>
      <c r="AR67">
        <f t="shared" si="19"/>
        <v>132.59380786035453</v>
      </c>
      <c r="AV67">
        <f>((0.07/0.15)*100)</f>
        <v>46.666666666666671</v>
      </c>
      <c r="AW67">
        <f>((0.075/0.15)*100)</f>
        <v>50</v>
      </c>
      <c r="AX67">
        <f>((0.08/0.145)*100)</f>
        <v>55.172413793103459</v>
      </c>
      <c r="AY67">
        <f>((0.065/0.15)*100)</f>
        <v>43.333333333333336</v>
      </c>
      <c r="BA67">
        <f>((0.08/0.15)*100)</f>
        <v>53.333333333333336</v>
      </c>
      <c r="BB67">
        <f>((0.075/0.15)*100)</f>
        <v>50</v>
      </c>
      <c r="BC67">
        <f>((0.065/0.145)*100)</f>
        <v>44.827586206896555</v>
      </c>
      <c r="BD67">
        <f>((0.085/0.15)*100)</f>
        <v>56.666666666666679</v>
      </c>
      <c r="BF67">
        <f>ABS($B$67-$D$67)</f>
        <v>2.1686120000000004</v>
      </c>
      <c r="BG67">
        <f>ABS($F$67-$H$67)</f>
        <v>2.7798559999999997</v>
      </c>
      <c r="BL67">
        <f>SQRT((ABS($A$67-$E$66)^2+(ABS($B$67-$F$66)^2)))</f>
        <v>2.504276832150965</v>
      </c>
      <c r="BM67">
        <f>SQRT((ABS($C$67-$G$67)^2+(ABS($D$67-$H$67)^2)))</f>
        <v>1.9256699216272879</v>
      </c>
      <c r="BO67">
        <f>SQRT((ABS($A$67-$G$67)^2+(ABS($B$67-$H$67)^2)))</f>
        <v>8.5758293644073849</v>
      </c>
      <c r="BP67">
        <f>SQRT((ABS($C$67-$E$67)^2+(ABS($D$67-$F$67)^2)))</f>
        <v>8.7150150785033507</v>
      </c>
      <c r="BR67">
        <f>DEGREES(ACOS((9.63085921332635^2+16.9517183041763^2-8.95936812405931^2)/(2*9.63085921332635*16.9517183041763)))</f>
        <v>23.3206089370603</v>
      </c>
      <c r="BS67">
        <f>DEGREES(ACOS((8.95936812405931^2+16.9773531147656^2-9.66696774496005^2)/(2*8.95936812405931*16.9773531147656)))</f>
        <v>25.292451474585121</v>
      </c>
      <c r="BU67">
        <v>14</v>
      </c>
      <c r="BV67">
        <v>0</v>
      </c>
      <c r="BW67">
        <v>2</v>
      </c>
      <c r="BX67">
        <v>12</v>
      </c>
      <c r="BY67">
        <v>15</v>
      </c>
      <c r="BZ67">
        <v>0</v>
      </c>
      <c r="CA67">
        <v>13</v>
      </c>
      <c r="CB67">
        <v>2</v>
      </c>
      <c r="CC67">
        <v>16</v>
      </c>
      <c r="CD67">
        <v>3</v>
      </c>
      <c r="CE67">
        <v>11</v>
      </c>
      <c r="CF67">
        <v>0</v>
      </c>
      <c r="CG67">
        <v>13</v>
      </c>
      <c r="CH67">
        <v>11</v>
      </c>
      <c r="CI67">
        <v>2</v>
      </c>
      <c r="CJ67">
        <v>0</v>
      </c>
      <c r="CL67">
        <v>16</v>
      </c>
      <c r="CM67">
        <v>2</v>
      </c>
      <c r="CN67">
        <v>2</v>
      </c>
      <c r="CO67">
        <v>14</v>
      </c>
      <c r="CP67">
        <v>15</v>
      </c>
      <c r="CQ67">
        <v>1</v>
      </c>
      <c r="CR67">
        <v>12</v>
      </c>
      <c r="CS67">
        <v>3</v>
      </c>
      <c r="CT67">
        <v>13</v>
      </c>
      <c r="CU67">
        <v>2</v>
      </c>
      <c r="CV67">
        <v>11</v>
      </c>
      <c r="CW67">
        <v>0</v>
      </c>
      <c r="CX67">
        <v>17</v>
      </c>
      <c r="CY67">
        <v>14</v>
      </c>
      <c r="CZ67">
        <v>4</v>
      </c>
      <c r="DA67">
        <v>0</v>
      </c>
      <c r="DC67">
        <f>((0/14)*100)</f>
        <v>0</v>
      </c>
      <c r="DD67">
        <f>((2/14)*100)</f>
        <v>14.285714285714285</v>
      </c>
      <c r="DE67">
        <f>((12/14)*100)</f>
        <v>85.714285714285708</v>
      </c>
      <c r="DF67">
        <f>((0/15)*100)</f>
        <v>0</v>
      </c>
      <c r="DG67">
        <f>((13/15)*100)</f>
        <v>86.666666666666671</v>
      </c>
      <c r="DH67">
        <f>((2/15)*100)</f>
        <v>13.333333333333334</v>
      </c>
      <c r="DI67">
        <f>((3/16)*100)</f>
        <v>18.75</v>
      </c>
      <c r="DJ67">
        <f>((11/16)*100)</f>
        <v>68.75</v>
      </c>
      <c r="DK67">
        <f>((0/16)*100)</f>
        <v>0</v>
      </c>
      <c r="DL67">
        <f>((11/13)*100)</f>
        <v>84.615384615384613</v>
      </c>
      <c r="DM67">
        <f>((2/13)*100)</f>
        <v>15.384615384615385</v>
      </c>
      <c r="DN67">
        <f>((0/13)*100)</f>
        <v>0</v>
      </c>
      <c r="DP67">
        <f>((2/16)*100)</f>
        <v>12.5</v>
      </c>
      <c r="DQ67">
        <f>((2/16)*100)</f>
        <v>12.5</v>
      </c>
      <c r="DR67">
        <f>((14/16)*100)</f>
        <v>87.5</v>
      </c>
      <c r="DS67">
        <f>((1/15)*100)</f>
        <v>6.666666666666667</v>
      </c>
      <c r="DT67">
        <f>((12/15)*100)</f>
        <v>80</v>
      </c>
      <c r="DU67">
        <f>((3/15)*100)</f>
        <v>20</v>
      </c>
      <c r="DV67">
        <f>((2/13)*100)</f>
        <v>15.384615384615385</v>
      </c>
      <c r="DW67">
        <f>((11/13)*100)</f>
        <v>84.615384615384613</v>
      </c>
      <c r="DX67">
        <f>((0/13)*100)</f>
        <v>0</v>
      </c>
      <c r="DY67">
        <f>((14/17)*100)</f>
        <v>82.35294117647058</v>
      </c>
      <c r="DZ67">
        <f>((4/17)*100)</f>
        <v>23.52941176470588</v>
      </c>
      <c r="EA67">
        <f>((0/17)*100)</f>
        <v>0</v>
      </c>
    </row>
    <row r="68" spans="1:131" x14ac:dyDescent="0.25">
      <c r="A68">
        <v>199.32498100000001</v>
      </c>
      <c r="B68">
        <v>9.3780319999999993</v>
      </c>
      <c r="C68">
        <v>208.437972</v>
      </c>
      <c r="D68">
        <v>7.3499749999999997</v>
      </c>
      <c r="E68">
        <v>216.526488</v>
      </c>
      <c r="F68">
        <v>10.654795</v>
      </c>
      <c r="G68">
        <v>207.473636</v>
      </c>
      <c r="H68">
        <v>5.8561240000000003</v>
      </c>
      <c r="K68">
        <f>(14/200)</f>
        <v>7.0000000000000007E-2</v>
      </c>
      <c r="L68">
        <f>(13/200)</f>
        <v>6.5000000000000002E-2</v>
      </c>
      <c r="M68">
        <f>(16/200)</f>
        <v>0.08</v>
      </c>
      <c r="N68">
        <f>(13/200)</f>
        <v>6.5000000000000002E-2</v>
      </c>
      <c r="P68">
        <f>(16/200)</f>
        <v>0.08</v>
      </c>
      <c r="Q68">
        <f>(15/200)</f>
        <v>7.4999999999999997E-2</v>
      </c>
      <c r="R68">
        <f>(15/200)</f>
        <v>7.4999999999999997E-2</v>
      </c>
      <c r="S68">
        <f>(18/200)</f>
        <v>0.09</v>
      </c>
      <c r="U68">
        <f>0.07+0.08</f>
        <v>0.15000000000000002</v>
      </c>
      <c r="V68">
        <f>0.065+0.075</f>
        <v>0.14000000000000001</v>
      </c>
      <c r="W68">
        <f>0.08+0.075</f>
        <v>0.155</v>
      </c>
      <c r="X68">
        <f>0.065+0.09</f>
        <v>0.155</v>
      </c>
      <c r="Z68">
        <f>SQRT((ABS($A$69-$A$68)^2+(ABS($B$69-$B$68)^2)))</f>
        <v>18.295921233916179</v>
      </c>
      <c r="AA68">
        <f>SQRT((ABS($C$69-$C$68)^2+(ABS($D$69-$D$68)^2)))</f>
        <v>17.19370689949378</v>
      </c>
      <c r="AB68">
        <f>SQRT((ABS($E$69-$E$68)^2+(ABS($F$69-$F$68)^2)))</f>
        <v>17.43464227778707</v>
      </c>
      <c r="AC68">
        <f>SQRT((ABS($G$69-$G$68)^2+(ABS($H$69-$H$68)^2)))</f>
        <v>17.644419772650625</v>
      </c>
      <c r="AJ68">
        <f>1/0.15</f>
        <v>6.666666666666667</v>
      </c>
      <c r="AK68">
        <f>1/0.14</f>
        <v>7.1428571428571423</v>
      </c>
      <c r="AL68">
        <f>1/0.155</f>
        <v>6.4516129032258069</v>
      </c>
      <c r="AM68">
        <f>1/0.155</f>
        <v>6.4516129032258069</v>
      </c>
      <c r="AO68">
        <f t="shared" si="16"/>
        <v>121.97280822610784</v>
      </c>
      <c r="AP68">
        <f t="shared" si="17"/>
        <v>122.81219213924128</v>
      </c>
      <c r="AQ68">
        <f t="shared" si="18"/>
        <v>112.48156308249723</v>
      </c>
      <c r="AR68">
        <f t="shared" si="19"/>
        <v>113.83496627516533</v>
      </c>
      <c r="AV68">
        <f>((0.07/0.15)*100)</f>
        <v>46.666666666666671</v>
      </c>
      <c r="AW68">
        <f>((0.065/0.14)*100)</f>
        <v>46.428571428571423</v>
      </c>
      <c r="AX68">
        <f>((0.08/0.155)*100)</f>
        <v>51.612903225806448</v>
      </c>
      <c r="AY68">
        <f>((0.065/0.155)*100)</f>
        <v>41.935483870967744</v>
      </c>
      <c r="BA68">
        <f>((0.08/0.15)*100)</f>
        <v>53.333333333333336</v>
      </c>
      <c r="BB68">
        <f>((0.075/0.14)*100)</f>
        <v>53.571428571428569</v>
      </c>
      <c r="BC68">
        <f>((0.075/0.155)*100)</f>
        <v>48.387096774193544</v>
      </c>
      <c r="BD68">
        <f>((0.09/0.155)*100)</f>
        <v>58.064516129032249</v>
      </c>
      <c r="BF68">
        <f>ABS($B$68-$D$68)</f>
        <v>2.0280569999999996</v>
      </c>
      <c r="BG68">
        <f>ABS($F$68-$H$68)</f>
        <v>4.7986709999999997</v>
      </c>
      <c r="BL68">
        <f>SQRT((ABS($A$68-$E$67)^2+(ABS($B$68-$F$67)^2)))</f>
        <v>1.5039952822386189</v>
      </c>
      <c r="BM68">
        <f>SQRT((ABS($C$68-$G$68)^2+(ABS($D$68-$H$68)^2)))</f>
        <v>1.7780705079093473</v>
      </c>
      <c r="BO68">
        <f>SQRT((ABS($A$68-$G$68)^2+(ABS($B$68-$H$68)^2)))</f>
        <v>8.8771850419763609</v>
      </c>
      <c r="BP68">
        <f>SQRT((ABS($C$68-$E$68)^2+(ABS($D$68-$F$68)^2)))</f>
        <v>8.7376155966405378</v>
      </c>
      <c r="BR68">
        <f>DEGREES(ACOS((9.66696774496005^2+16.1956171192803^2-7.61924721316811^2)/(2*9.66696774496005*16.1956171192803)))</f>
        <v>18.061620241141465</v>
      </c>
      <c r="BS68">
        <f>DEGREES(ACOS((7.61924721316811^2+14.0077441051363^2-8.1480008956584^2)/(2*7.61924721316811*14.0077441051363)))</f>
        <v>28.336264384595601</v>
      </c>
      <c r="BU68">
        <v>14</v>
      </c>
      <c r="BV68">
        <v>0</v>
      </c>
      <c r="BW68">
        <v>3</v>
      </c>
      <c r="BX68">
        <v>11</v>
      </c>
      <c r="BY68">
        <v>13</v>
      </c>
      <c r="BZ68">
        <v>0</v>
      </c>
      <c r="CA68">
        <v>11</v>
      </c>
      <c r="CB68">
        <v>2</v>
      </c>
      <c r="CC68">
        <v>16</v>
      </c>
      <c r="CD68">
        <v>3</v>
      </c>
      <c r="CE68">
        <v>10</v>
      </c>
      <c r="CF68">
        <v>0</v>
      </c>
      <c r="CG68">
        <v>13</v>
      </c>
      <c r="CH68">
        <v>9</v>
      </c>
      <c r="CI68">
        <v>4</v>
      </c>
      <c r="CJ68">
        <v>0</v>
      </c>
      <c r="CL68">
        <v>16</v>
      </c>
      <c r="CM68">
        <v>1</v>
      </c>
      <c r="CN68">
        <v>2</v>
      </c>
      <c r="CO68">
        <v>14</v>
      </c>
      <c r="CP68">
        <v>15</v>
      </c>
      <c r="CQ68">
        <v>1</v>
      </c>
      <c r="CR68">
        <v>11</v>
      </c>
      <c r="CS68">
        <v>4</v>
      </c>
      <c r="CT68">
        <v>15</v>
      </c>
      <c r="CU68">
        <v>4</v>
      </c>
      <c r="CV68">
        <v>11</v>
      </c>
      <c r="CW68">
        <v>2</v>
      </c>
      <c r="CX68">
        <v>18</v>
      </c>
      <c r="CY68">
        <v>13</v>
      </c>
      <c r="CZ68">
        <v>7</v>
      </c>
      <c r="DA68">
        <v>2</v>
      </c>
      <c r="DC68">
        <f>((0/14)*100)</f>
        <v>0</v>
      </c>
      <c r="DD68">
        <f>((3/14)*100)</f>
        <v>21.428571428571427</v>
      </c>
      <c r="DE68">
        <f>((11/14)*100)</f>
        <v>78.571428571428569</v>
      </c>
      <c r="DF68">
        <f>((0/13)*100)</f>
        <v>0</v>
      </c>
      <c r="DG68">
        <f>((11/13)*100)</f>
        <v>84.615384615384613</v>
      </c>
      <c r="DH68">
        <f>((2/13)*100)</f>
        <v>15.384615384615385</v>
      </c>
      <c r="DI68">
        <f>((3/16)*100)</f>
        <v>18.75</v>
      </c>
      <c r="DJ68">
        <f>((10/16)*100)</f>
        <v>62.5</v>
      </c>
      <c r="DK68">
        <f>((0/16)*100)</f>
        <v>0</v>
      </c>
      <c r="DL68">
        <f>((9/13)*100)</f>
        <v>69.230769230769226</v>
      </c>
      <c r="DM68">
        <f>((4/13)*100)</f>
        <v>30.76923076923077</v>
      </c>
      <c r="DN68">
        <f>((0/13)*100)</f>
        <v>0</v>
      </c>
      <c r="DP68">
        <f>((1/16)*100)</f>
        <v>6.25</v>
      </c>
      <c r="DQ68">
        <f>((2/16)*100)</f>
        <v>12.5</v>
      </c>
      <c r="DR68">
        <f>((14/16)*100)</f>
        <v>87.5</v>
      </c>
      <c r="DS68">
        <f>((1/15)*100)</f>
        <v>6.666666666666667</v>
      </c>
      <c r="DT68">
        <f>((11/15)*100)</f>
        <v>73.333333333333329</v>
      </c>
      <c r="DU68">
        <f>((4/15)*100)</f>
        <v>26.666666666666668</v>
      </c>
      <c r="DV68">
        <f>((4/15)*100)</f>
        <v>26.666666666666668</v>
      </c>
      <c r="DW68">
        <f>((11/15)*100)</f>
        <v>73.333333333333329</v>
      </c>
      <c r="DX68">
        <f>((2/15)*100)</f>
        <v>13.333333333333334</v>
      </c>
      <c r="DY68">
        <f>((13/18)*100)</f>
        <v>72.222222222222214</v>
      </c>
      <c r="DZ68">
        <f>((7/18)*100)</f>
        <v>38.888888888888893</v>
      </c>
      <c r="EA68">
        <f>((2/18)*100)</f>
        <v>11.111111111111111</v>
      </c>
    </row>
    <row r="69" spans="1:131" x14ac:dyDescent="0.25">
      <c r="A69">
        <v>217.58241200000001</v>
      </c>
      <c r="B69">
        <v>10.56418</v>
      </c>
      <c r="C69">
        <v>225.611006</v>
      </c>
      <c r="D69">
        <v>8.1928629999999991</v>
      </c>
      <c r="E69">
        <v>233.95860400000001</v>
      </c>
      <c r="F69">
        <v>10.951582999999999</v>
      </c>
      <c r="G69">
        <v>225.07098400000001</v>
      </c>
      <c r="H69">
        <v>7.1441039999999996</v>
      </c>
      <c r="K69">
        <f>(14/200)</f>
        <v>7.0000000000000007E-2</v>
      </c>
      <c r="L69">
        <f>(14/200)</f>
        <v>7.0000000000000007E-2</v>
      </c>
      <c r="M69">
        <f>(16/200)</f>
        <v>0.08</v>
      </c>
      <c r="N69">
        <f>(13/200)</f>
        <v>6.5000000000000002E-2</v>
      </c>
      <c r="P69">
        <f>(15/200)</f>
        <v>7.4999999999999997E-2</v>
      </c>
      <c r="Q69">
        <f>(16/200)</f>
        <v>0.08</v>
      </c>
      <c r="R69">
        <f>(15/200)</f>
        <v>7.4999999999999997E-2</v>
      </c>
      <c r="S69">
        <f>(18/200)</f>
        <v>0.09</v>
      </c>
      <c r="U69">
        <f>0.07+0.075</f>
        <v>0.14500000000000002</v>
      </c>
      <c r="V69">
        <f>0.07+0.08</f>
        <v>0.15000000000000002</v>
      </c>
      <c r="W69">
        <f>0.08+0.075</f>
        <v>0.155</v>
      </c>
      <c r="X69">
        <f>0.065+0.09</f>
        <v>0.155</v>
      </c>
      <c r="Z69">
        <f>SQRT((ABS($A$70-$A$69)^2+(ABS($B$70-$B$69)^2)))</f>
        <v>17.646195797888261</v>
      </c>
      <c r="AA69">
        <f>SQRT((ABS($C$70-$C$69)^2+(ABS($D$70-$D$69)^2)))</f>
        <v>19.546765838315999</v>
      </c>
      <c r="AB69">
        <f>SQRT((ABS($E$70-$E$69)^2+(ABS($F$70-$F$69)^2)))</f>
        <v>18.678835811125357</v>
      </c>
      <c r="AC69">
        <f>SQRT((ABS($G$70-$G$69)^2+(ABS($H$70-$H$69)^2)))</f>
        <v>19.160317483071207</v>
      </c>
      <c r="AJ69">
        <f>1/0.145</f>
        <v>6.8965517241379315</v>
      </c>
      <c r="AK69">
        <f>1/0.15</f>
        <v>6.666666666666667</v>
      </c>
      <c r="AL69">
        <f>1/0.155</f>
        <v>6.4516129032258069</v>
      </c>
      <c r="AM69">
        <f>1/0.155</f>
        <v>6.4516129032258069</v>
      </c>
      <c r="AO69">
        <f t="shared" si="16"/>
        <v>121.69790205440178</v>
      </c>
      <c r="AP69">
        <f t="shared" si="17"/>
        <v>130.31177225543996</v>
      </c>
      <c r="AQ69">
        <f t="shared" si="18"/>
        <v>120.50861813629263</v>
      </c>
      <c r="AR69">
        <f t="shared" si="19"/>
        <v>123.61495150368521</v>
      </c>
      <c r="AV69">
        <f>((0.07/0.145)*100)</f>
        <v>48.275862068965523</v>
      </c>
      <c r="AW69">
        <f>((0.07/0.15)*100)</f>
        <v>46.666666666666671</v>
      </c>
      <c r="AX69">
        <f>((0.08/0.155)*100)</f>
        <v>51.612903225806448</v>
      </c>
      <c r="AY69">
        <f>((0.065/0.155)*100)</f>
        <v>41.935483870967744</v>
      </c>
      <c r="BA69">
        <f>((0.075/0.145)*100)</f>
        <v>51.724137931034484</v>
      </c>
      <c r="BB69">
        <f>((0.08/0.15)*100)</f>
        <v>53.333333333333336</v>
      </c>
      <c r="BC69">
        <f>((0.075/0.155)*100)</f>
        <v>48.387096774193544</v>
      </c>
      <c r="BD69">
        <f>((0.09/0.155)*100)</f>
        <v>58.064516129032249</v>
      </c>
      <c r="BF69">
        <f>ABS($B$69-$D$69)</f>
        <v>2.3713170000000012</v>
      </c>
      <c r="BG69">
        <f>ABS($F$69-$H$69)</f>
        <v>3.8074789999999998</v>
      </c>
      <c r="BL69">
        <f>SQRT((ABS($A$69-$E$68)^2+(ABS($B$69-$F$68)^2)))</f>
        <v>1.0598049688508775</v>
      </c>
      <c r="BM69">
        <f>SQRT((ABS($C$69-$G$69)^2+(ABS($D$69-$H$69)^2)))</f>
        <v>1.1796267208591842</v>
      </c>
      <c r="BO69">
        <f>SQRT((ABS($A$69-$G$69)^2+(ABS($B$69-$H$69)^2)))</f>
        <v>8.2325956080060241</v>
      </c>
      <c r="BP69">
        <f>SQRT((ABS($C$69-$E$69)^2+(ABS($D$69-$F$69)^2)))</f>
        <v>8.7916396882495178</v>
      </c>
      <c r="BR69">
        <f>DEGREES(ACOS((8.1480008956584^2+16.0110238499396^2-9.57132430839667^2)/(2*8.1480008956584*16.0110238499396)))</f>
        <v>27.643503525695991</v>
      </c>
      <c r="BS69">
        <f>DEGREES(ACOS((9.57132430839667^2+18.3356444080717^2-10.3883059403343^2)/(2*9.57132430839667*18.3356444080717)))</f>
        <v>24.302690006494835</v>
      </c>
      <c r="BU69">
        <v>14</v>
      </c>
      <c r="BV69">
        <v>0</v>
      </c>
      <c r="BW69">
        <v>3</v>
      </c>
      <c r="BX69">
        <v>9</v>
      </c>
      <c r="BY69">
        <v>14</v>
      </c>
      <c r="BZ69">
        <v>0</v>
      </c>
      <c r="CA69">
        <v>10</v>
      </c>
      <c r="CB69">
        <v>4</v>
      </c>
      <c r="CC69">
        <v>16</v>
      </c>
      <c r="CD69">
        <v>2</v>
      </c>
      <c r="CE69">
        <v>10</v>
      </c>
      <c r="CF69">
        <v>0</v>
      </c>
      <c r="CG69">
        <v>13</v>
      </c>
      <c r="CH69">
        <v>8</v>
      </c>
      <c r="CI69">
        <v>4</v>
      </c>
      <c r="CJ69">
        <v>0</v>
      </c>
      <c r="CL69">
        <v>15</v>
      </c>
      <c r="CM69">
        <v>2</v>
      </c>
      <c r="CN69">
        <v>2</v>
      </c>
      <c r="CO69">
        <v>13</v>
      </c>
      <c r="CP69">
        <v>16</v>
      </c>
      <c r="CQ69">
        <v>2</v>
      </c>
      <c r="CR69">
        <v>11</v>
      </c>
      <c r="CS69">
        <v>7</v>
      </c>
      <c r="CT69">
        <v>15</v>
      </c>
      <c r="CU69">
        <v>5</v>
      </c>
      <c r="CV69">
        <v>11</v>
      </c>
      <c r="CW69">
        <v>2</v>
      </c>
      <c r="CX69">
        <v>18</v>
      </c>
      <c r="CY69">
        <v>13</v>
      </c>
      <c r="CZ69">
        <v>8</v>
      </c>
      <c r="DA69">
        <v>2</v>
      </c>
      <c r="DC69">
        <f>((0/14)*100)</f>
        <v>0</v>
      </c>
      <c r="DD69">
        <f>((3/14)*100)</f>
        <v>21.428571428571427</v>
      </c>
      <c r="DE69">
        <f>((9/14)*100)</f>
        <v>64.285714285714292</v>
      </c>
      <c r="DF69">
        <f>((0/14)*100)</f>
        <v>0</v>
      </c>
      <c r="DG69">
        <f>((10/14)*100)</f>
        <v>71.428571428571431</v>
      </c>
      <c r="DH69">
        <f>((4/14)*100)</f>
        <v>28.571428571428569</v>
      </c>
      <c r="DI69">
        <f>((2/16)*100)</f>
        <v>12.5</v>
      </c>
      <c r="DJ69">
        <f>((10/16)*100)</f>
        <v>62.5</v>
      </c>
      <c r="DK69">
        <f>((0/16)*100)</f>
        <v>0</v>
      </c>
      <c r="DL69">
        <f>((8/13)*100)</f>
        <v>61.53846153846154</v>
      </c>
      <c r="DM69">
        <f>((4/13)*100)</f>
        <v>30.76923076923077</v>
      </c>
      <c r="DN69">
        <f>((0/13)*100)</f>
        <v>0</v>
      </c>
      <c r="DP69">
        <f>((2/15)*100)</f>
        <v>13.333333333333334</v>
      </c>
      <c r="DQ69">
        <f>((2/15)*100)</f>
        <v>13.333333333333334</v>
      </c>
      <c r="DR69">
        <f>((13/15)*100)</f>
        <v>86.666666666666671</v>
      </c>
      <c r="DS69">
        <f>((2/16)*100)</f>
        <v>12.5</v>
      </c>
      <c r="DT69">
        <f>((11/16)*100)</f>
        <v>68.75</v>
      </c>
      <c r="DU69">
        <f>((7/16)*100)</f>
        <v>43.75</v>
      </c>
      <c r="DV69">
        <f>((5/15)*100)</f>
        <v>33.333333333333329</v>
      </c>
      <c r="DW69">
        <f>((11/15)*100)</f>
        <v>73.333333333333329</v>
      </c>
      <c r="DX69">
        <f>((2/15)*100)</f>
        <v>13.333333333333334</v>
      </c>
      <c r="DY69">
        <f>((13/18)*100)</f>
        <v>72.222222222222214</v>
      </c>
      <c r="DZ69">
        <f>((8/18)*100)</f>
        <v>44.444444444444443</v>
      </c>
      <c r="EA69">
        <f>((2/18)*100)</f>
        <v>11.111111111111111</v>
      </c>
    </row>
    <row r="70" spans="1:131" x14ac:dyDescent="0.25">
      <c r="A70">
        <v>235.22178400000001</v>
      </c>
      <c r="B70">
        <v>10.073485</v>
      </c>
      <c r="C70">
        <v>245.14316500000001</v>
      </c>
      <c r="D70">
        <v>7.4373370000000003</v>
      </c>
      <c r="E70">
        <v>252.63513799999998</v>
      </c>
      <c r="F70">
        <v>10.658351</v>
      </c>
      <c r="G70">
        <v>244.22043099999999</v>
      </c>
      <c r="H70">
        <v>6.4987779999999997</v>
      </c>
      <c r="K70">
        <f>(13/200)</f>
        <v>6.5000000000000002E-2</v>
      </c>
      <c r="L70">
        <f>(14/200)</f>
        <v>7.0000000000000007E-2</v>
      </c>
      <c r="N70">
        <f>(13/200)</f>
        <v>6.5000000000000002E-2</v>
      </c>
      <c r="P70">
        <f>(17/200)</f>
        <v>8.5000000000000006E-2</v>
      </c>
      <c r="Q70">
        <f>(17/200)</f>
        <v>8.5000000000000006E-2</v>
      </c>
      <c r="R70">
        <f>(19/200)</f>
        <v>9.5000000000000001E-2</v>
      </c>
      <c r="S70">
        <f>(21/200)</f>
        <v>0.105</v>
      </c>
      <c r="U70">
        <f>0.065+0.085</f>
        <v>0.15000000000000002</v>
      </c>
      <c r="V70">
        <f>0.07+0.085</f>
        <v>0.15500000000000003</v>
      </c>
      <c r="X70">
        <f>0.065+0.105</f>
        <v>0.16999999999999998</v>
      </c>
      <c r="Z70">
        <f>SQRT((ABS($A$71-$A$70)^2+(ABS($B$71-$B$70)^2)))</f>
        <v>20.253205088992132</v>
      </c>
      <c r="AA70">
        <f>SQRT((ABS($C$71-$C$70)^2+(ABS($D$71-$D$70)^2)))</f>
        <v>19.229556641207562</v>
      </c>
      <c r="AC70">
        <f>SQRT((ABS($G$71-$G$70)^2+(ABS($H$71-$H$70)^2)))</f>
        <v>18.201839183608257</v>
      </c>
      <c r="AJ70">
        <f>1/0.15</f>
        <v>6.666666666666667</v>
      </c>
      <c r="AK70">
        <f>1/0.155</f>
        <v>6.4516129032258069</v>
      </c>
      <c r="AM70">
        <f>1/0.17</f>
        <v>5.8823529411764701</v>
      </c>
      <c r="AO70">
        <f t="shared" si="16"/>
        <v>135.02136725994754</v>
      </c>
      <c r="AP70">
        <f t="shared" si="17"/>
        <v>124.06165574972619</v>
      </c>
      <c r="AR70">
        <f t="shared" si="19"/>
        <v>107.06964225651917</v>
      </c>
      <c r="AV70">
        <f>((0.065/0.15)*100)</f>
        <v>43.333333333333336</v>
      </c>
      <c r="AW70">
        <f>((0.07/0.155)*100)</f>
        <v>45.161290322580648</v>
      </c>
      <c r="AY70">
        <f>((0.065/0.17)*100)</f>
        <v>38.235294117647058</v>
      </c>
      <c r="BA70">
        <f>((0.085/0.15)*100)</f>
        <v>56.666666666666679</v>
      </c>
      <c r="BB70">
        <f>((0.085/0.155)*100)</f>
        <v>54.838709677419359</v>
      </c>
      <c r="BD70">
        <f>((0.105/0.17)*100)</f>
        <v>61.764705882352935</v>
      </c>
      <c r="BF70">
        <f>ABS($B$70-$D$70)</f>
        <v>2.6361479999999995</v>
      </c>
      <c r="BG70">
        <f>ABS($F$70-$H$70)</f>
        <v>4.159573</v>
      </c>
      <c r="BL70">
        <f>SQRT((ABS($A$70-$E$69)^2+(ABS($B$70-$F$69)^2)))</f>
        <v>1.5384017063186108</v>
      </c>
      <c r="BM70">
        <f>SQRT((ABS($C$70-$G$70)^2+(ABS($D$70-$H$70)^2)))</f>
        <v>1.3161804706183104</v>
      </c>
      <c r="BO70">
        <f>SQRT((ABS($A$70-$G$70)^2+(ABS($B$70-$H$70)^2)))</f>
        <v>9.6826741123750306</v>
      </c>
      <c r="BP70">
        <f>SQRT((ABS($C$70-$E$70)^2+(ABS($D$70-$F$70)^2)))</f>
        <v>8.1550346793207815</v>
      </c>
      <c r="BR70">
        <f>DEGREES(ACOS((10.3883059403343^2+18.7351890352613^2-10.2400422420943^2)/(2*10.3883059403343*18.7351890352613)))</f>
        <v>24.549678854227562</v>
      </c>
      <c r="BS70">
        <f>DEGREES(ACOS((10.2400422420943^2+18.4278254437958^2-10.3119697889317^2)/(2*10.2400422420943*18.4278254437958)))</f>
        <v>26.37888735320832</v>
      </c>
      <c r="BU70">
        <v>13</v>
      </c>
      <c r="BV70">
        <v>0</v>
      </c>
      <c r="BW70">
        <v>3</v>
      </c>
      <c r="BX70">
        <v>8</v>
      </c>
      <c r="BY70">
        <v>14</v>
      </c>
      <c r="BZ70">
        <v>0</v>
      </c>
      <c r="CA70">
        <v>10</v>
      </c>
      <c r="CB70">
        <v>4</v>
      </c>
      <c r="CG70">
        <v>13</v>
      </c>
      <c r="CH70">
        <v>7</v>
      </c>
      <c r="CI70">
        <v>3</v>
      </c>
      <c r="CJ70">
        <v>0</v>
      </c>
      <c r="CL70">
        <v>17</v>
      </c>
      <c r="CM70">
        <v>3</v>
      </c>
      <c r="CN70">
        <v>4</v>
      </c>
      <c r="CO70">
        <v>13</v>
      </c>
      <c r="CP70">
        <v>17</v>
      </c>
      <c r="CQ70">
        <v>4</v>
      </c>
      <c r="CR70">
        <v>11</v>
      </c>
      <c r="CS70">
        <v>8</v>
      </c>
      <c r="CT70">
        <v>19</v>
      </c>
      <c r="CU70">
        <v>7</v>
      </c>
      <c r="CV70">
        <v>15</v>
      </c>
      <c r="CW70">
        <v>6</v>
      </c>
      <c r="CX70">
        <v>21</v>
      </c>
      <c r="CY70">
        <v>14</v>
      </c>
      <c r="CZ70">
        <v>11</v>
      </c>
      <c r="DA70">
        <v>5</v>
      </c>
      <c r="DC70">
        <f>((0/13)*100)</f>
        <v>0</v>
      </c>
      <c r="DD70">
        <f>((3/13)*100)</f>
        <v>23.076923076923077</v>
      </c>
      <c r="DE70">
        <f>((8/13)*100)</f>
        <v>61.53846153846154</v>
      </c>
      <c r="DF70">
        <f>((0/14)*100)</f>
        <v>0</v>
      </c>
      <c r="DG70">
        <f>((10/14)*100)</f>
        <v>71.428571428571431</v>
      </c>
      <c r="DH70">
        <f>((4/14)*100)</f>
        <v>28.571428571428569</v>
      </c>
      <c r="DL70">
        <f>((7/13)*100)</f>
        <v>53.846153846153847</v>
      </c>
      <c r="DM70">
        <f>((3/13)*100)</f>
        <v>23.076923076923077</v>
      </c>
      <c r="DN70">
        <f>((0/13)*100)</f>
        <v>0</v>
      </c>
      <c r="DP70">
        <f>((3/17)*100)</f>
        <v>17.647058823529413</v>
      </c>
      <c r="DQ70">
        <f>((4/17)*100)</f>
        <v>23.52941176470588</v>
      </c>
      <c r="DR70">
        <f>((13/17)*100)</f>
        <v>76.470588235294116</v>
      </c>
      <c r="DS70">
        <f>((4/17)*100)</f>
        <v>23.52941176470588</v>
      </c>
      <c r="DT70">
        <f>((11/17)*100)</f>
        <v>64.705882352941174</v>
      </c>
      <c r="DU70">
        <f>((8/17)*100)</f>
        <v>47.058823529411761</v>
      </c>
      <c r="DV70">
        <f>((7/19)*100)</f>
        <v>36.84210526315789</v>
      </c>
      <c r="DW70">
        <f>((15/19)*100)</f>
        <v>78.94736842105263</v>
      </c>
      <c r="DX70">
        <f>((6/19)*100)</f>
        <v>31.578947368421051</v>
      </c>
      <c r="DY70">
        <f>((14/21)*100)</f>
        <v>66.666666666666657</v>
      </c>
      <c r="DZ70">
        <f>((11/21)*100)</f>
        <v>52.380952380952387</v>
      </c>
      <c r="EA70">
        <f>((5/21)*100)</f>
        <v>23.809523809523807</v>
      </c>
    </row>
    <row r="71" spans="1:131" x14ac:dyDescent="0.25">
      <c r="A71">
        <v>255.46096699999998</v>
      </c>
      <c r="B71">
        <v>9.3199679999999994</v>
      </c>
      <c r="C71">
        <v>264.36333400000001</v>
      </c>
      <c r="D71">
        <v>6.836544</v>
      </c>
      <c r="G71">
        <v>262.41095999999999</v>
      </c>
      <c r="H71">
        <v>5.8572139999999999</v>
      </c>
      <c r="K71">
        <f>(14/200)</f>
        <v>7.0000000000000007E-2</v>
      </c>
      <c r="P71">
        <f>(19/200)</f>
        <v>9.5000000000000001E-2</v>
      </c>
      <c r="Q71">
        <f>(21/200)</f>
        <v>0.105</v>
      </c>
      <c r="U71">
        <f>0.07+0.095</f>
        <v>0.16500000000000001</v>
      </c>
      <c r="Z71">
        <f>SQRT((ABS($A$72-$A$71)^2+(ABS($B$72-$B$71)^2)))</f>
        <v>17.168454342607873</v>
      </c>
      <c r="AJ71">
        <f>1/0.165</f>
        <v>6.0606060606060606</v>
      </c>
      <c r="AO71">
        <f t="shared" si="16"/>
        <v>104.05123844004771</v>
      </c>
      <c r="AV71">
        <f>((0.07/0.165)*100)</f>
        <v>42.424242424242422</v>
      </c>
      <c r="BA71">
        <f>((0.095/0.165)*100)</f>
        <v>57.575757575757571</v>
      </c>
      <c r="BF71">
        <f>ABS($B$71-$D$71)</f>
        <v>2.4834239999999994</v>
      </c>
      <c r="BI71">
        <v>2.3559089999999991</v>
      </c>
      <c r="BJ71">
        <v>2.7345819999999996</v>
      </c>
      <c r="BO71">
        <f>SQRT((ABS($A$71-$G$71)^2+(ABS($B$71-$H$71)^2)))</f>
        <v>7.7648611040098512</v>
      </c>
      <c r="BR71">
        <f>DEGREES(ACOS((10.3119697889317^2+18.2186414987267^2-9.64053953827255^2)/(2*10.3119697889317*18.2186414987267)))</f>
        <v>23.215650298539057</v>
      </c>
      <c r="BS71">
        <f>DEGREES(ACOS((9.64053953827255^2+27.2603300656433^2-18.448598531298^2)/(2*9.64053953827255*27.2603300656433)))</f>
        <v>19.416766753896837</v>
      </c>
      <c r="BU71">
        <v>14</v>
      </c>
      <c r="BV71">
        <v>0</v>
      </c>
      <c r="BW71">
        <v>2</v>
      </c>
      <c r="BX71">
        <v>7</v>
      </c>
      <c r="CL71">
        <v>19</v>
      </c>
      <c r="CM71">
        <v>5</v>
      </c>
      <c r="CN71">
        <v>5</v>
      </c>
      <c r="CO71">
        <v>14</v>
      </c>
      <c r="CP71">
        <v>21</v>
      </c>
      <c r="CQ71">
        <v>7</v>
      </c>
      <c r="CR71">
        <v>15</v>
      </c>
      <c r="CS71">
        <v>11</v>
      </c>
      <c r="DC71">
        <f>((0/14)*100)</f>
        <v>0</v>
      </c>
      <c r="DD71">
        <f>((2/14)*100)</f>
        <v>14.285714285714285</v>
      </c>
      <c r="DE71">
        <f>((7/14)*100)</f>
        <v>50</v>
      </c>
      <c r="DP71">
        <f>((5/19)*100)</f>
        <v>26.315789473684209</v>
      </c>
      <c r="DQ71">
        <f>((5/19)*100)</f>
        <v>26.315789473684209</v>
      </c>
      <c r="DR71">
        <f>((14/19)*100)</f>
        <v>73.68421052631578</v>
      </c>
      <c r="DS71">
        <f>((7/21)*100)</f>
        <v>33.333333333333329</v>
      </c>
      <c r="DT71">
        <f>((15/21)*100)</f>
        <v>71.428571428571431</v>
      </c>
      <c r="DU71">
        <f>((11/21)*100)</f>
        <v>52.380952380952387</v>
      </c>
    </row>
    <row r="72" spans="1:131" x14ac:dyDescent="0.25">
      <c r="A72">
        <v>272.60907600000002</v>
      </c>
      <c r="B72">
        <v>8.4843949999999992</v>
      </c>
      <c r="BR72">
        <f>DEGREES(ACOS((18.448598531298^2+25.2737805694473^2-7.43969761102386^2)/(2*18.448598531298*25.2737805694473)))</f>
        <v>7.8622551248643706</v>
      </c>
      <c r="BS72">
        <f>DEGREES(ACOS((7.43969761102386^2+14.3050666231968^2-8.11138354070289^2)/(2*7.43969761102386*14.3050666231968)))</f>
        <v>24.17105950772843</v>
      </c>
    </row>
    <row r="73" spans="1:131" x14ac:dyDescent="0.25">
      <c r="A73" t="s">
        <v>22</v>
      </c>
      <c r="B73" t="s">
        <v>22</v>
      </c>
      <c r="C73" t="s">
        <v>22</v>
      </c>
      <c r="D73" t="s">
        <v>22</v>
      </c>
      <c r="E73" t="s">
        <v>22</v>
      </c>
      <c r="F73" t="s">
        <v>22</v>
      </c>
      <c r="G73" t="s">
        <v>22</v>
      </c>
      <c r="H73" t="s">
        <v>22</v>
      </c>
      <c r="BR73">
        <f>DEGREES(ACOS((8.11138354070289^2+16.7995630582658^2-10.1447510843786^2)/(2*8.11138354070289*16.7995630582658)))</f>
        <v>25.927637159173479</v>
      </c>
      <c r="BS73">
        <f>DEGREES(ACOS((10.1447510843786^2+18.3365772114827^2-9.5780752379864^2)/(2*10.1447510843786*18.3365772114827)))</f>
        <v>20.966786382231195</v>
      </c>
    </row>
    <row r="74" spans="1:131" x14ac:dyDescent="0.25">
      <c r="A74">
        <v>40.682200999999999</v>
      </c>
      <c r="B74">
        <v>9.0972449999999991</v>
      </c>
      <c r="C74">
        <v>47.769886</v>
      </c>
      <c r="D74">
        <v>6.7522330000000004</v>
      </c>
      <c r="E74">
        <v>30.010979000000006</v>
      </c>
      <c r="F74">
        <v>10.207420000000001</v>
      </c>
      <c r="G74">
        <v>38.245232000000001</v>
      </c>
      <c r="H74">
        <v>5.7383899999999999</v>
      </c>
      <c r="K74">
        <f>(14/200)</f>
        <v>7.0000000000000007E-2</v>
      </c>
      <c r="L74">
        <f>(18/200)</f>
        <v>0.09</v>
      </c>
      <c r="M74">
        <f>(16/200)</f>
        <v>0.08</v>
      </c>
      <c r="N74">
        <f>(16/200)</f>
        <v>0.08</v>
      </c>
      <c r="P74">
        <f>(24/200)</f>
        <v>0.12</v>
      </c>
      <c r="Q74">
        <f>(23/200)</f>
        <v>0.115</v>
      </c>
      <c r="R74">
        <f>(26/200)</f>
        <v>0.13</v>
      </c>
      <c r="S74">
        <f>(28/200)</f>
        <v>0.14000000000000001</v>
      </c>
      <c r="U74">
        <f>0.07+0.12</f>
        <v>0.19</v>
      </c>
      <c r="V74">
        <f>0.09+0.115</f>
        <v>0.20500000000000002</v>
      </c>
      <c r="W74">
        <f>0.08+0.13</f>
        <v>0.21000000000000002</v>
      </c>
      <c r="X74">
        <f>0.08+0.14</f>
        <v>0.22000000000000003</v>
      </c>
      <c r="Z74">
        <f>SQRT((ABS($A$75-$A$74)^2+(ABS($B$75-$B$74)^2)))</f>
        <v>13.674057517394207</v>
      </c>
      <c r="AA74">
        <f>SQRT((ABS($C$75-$C$74)^2+(ABS($D$75-$D$74)^2)))</f>
        <v>13.99798841649371</v>
      </c>
      <c r="AB74">
        <f>SQRT((ABS($E$75-$E$74)^2+(ABS($F$75-$F$74)^2)))</f>
        <v>15.254330770331972</v>
      </c>
      <c r="AC74">
        <f>SQRT((ABS($G$75-$G$74)^2+(ABS($H$75-$H$74)^2)))</f>
        <v>16.352262251135929</v>
      </c>
      <c r="AJ74">
        <f>1/0.19</f>
        <v>5.2631578947368425</v>
      </c>
      <c r="AK74">
        <f>1/0.205</f>
        <v>4.8780487804878048</v>
      </c>
      <c r="AL74">
        <f>1/0.21</f>
        <v>4.7619047619047619</v>
      </c>
      <c r="AM74">
        <f>1/0.22</f>
        <v>4.5454545454545459</v>
      </c>
      <c r="AO74">
        <f t="shared" ref="AO74:AO86" si="20">$Z74/$U74</f>
        <v>71.968723775758988</v>
      </c>
      <c r="AP74">
        <f t="shared" ref="AP74:AP85" si="21">$AA74/$V74</f>
        <v>68.28287032435955</v>
      </c>
      <c r="AQ74">
        <f t="shared" ref="AQ74:AQ85" si="22">$AB74/$W74</f>
        <v>72.639670334914143</v>
      </c>
      <c r="AR74">
        <f t="shared" ref="AR74:AR85" si="23">$AC74/$X74</f>
        <v>74.328464777890574</v>
      </c>
      <c r="AV74">
        <f>((0.07/0.19)*100)</f>
        <v>36.842105263157897</v>
      </c>
      <c r="AW74">
        <f>((0.09/0.205)*100)</f>
        <v>43.902439024390247</v>
      </c>
      <c r="AX74">
        <f>((0.08/0.21)*100)</f>
        <v>38.095238095238102</v>
      </c>
      <c r="AY74">
        <f>((0.08/0.22)*100)</f>
        <v>36.363636363636367</v>
      </c>
      <c r="BA74">
        <f>((0.12/0.19)*100)</f>
        <v>63.157894736842103</v>
      </c>
      <c r="BB74">
        <f>((0.115/0.205)*100)</f>
        <v>56.09756097560976</v>
      </c>
      <c r="BC74">
        <f>((0.13/0.21)*100)</f>
        <v>61.904761904761905</v>
      </c>
      <c r="BD74">
        <f>((0.14/0.22)*100)</f>
        <v>63.636363636363647</v>
      </c>
      <c r="BF74">
        <f>ABS($B$74-$D$74)</f>
        <v>2.3450119999999988</v>
      </c>
      <c r="BG74">
        <f>ABS($F$74-$H$74)</f>
        <v>4.4690300000000009</v>
      </c>
      <c r="BL74">
        <f>SQRT((ABS($A$74-$E$74)^2+(ABS($B$74-$F$74)^2)))</f>
        <v>10.728814822892083</v>
      </c>
      <c r="BM74">
        <f>SQRT((ABS($C$74-$G$74)^2+(ABS($D$74-$H$74)^2)))</f>
        <v>9.5784608078941869</v>
      </c>
      <c r="BO74">
        <f>SQRT((ABS($A$74-$G$74)^2+(ABS($B$74-$H$74)^2)))</f>
        <v>4.1497861171373618</v>
      </c>
      <c r="BP74">
        <f>SQRT((ABS($C$74-$E$75)^2+(ABS($D$74-$F$75)^2)))</f>
        <v>3.9614594935696363</v>
      </c>
      <c r="BR74">
        <f>DEGREES(ACOS((9.5780752379864^2+19.0197398331778^2-10.6228158591933^2)/(2*9.5780752379864*19.0197398331778)))</f>
        <v>20.779286142496755</v>
      </c>
      <c r="BS74">
        <f>DEGREES(ACOS((10.6228158591933^2+20.3201602913633^2-10.6635297853979^2)/(2*10.6228158591933*20.3201602913633)))</f>
        <v>17.363240896873535</v>
      </c>
      <c r="BU74">
        <v>14</v>
      </c>
      <c r="BV74">
        <v>0</v>
      </c>
      <c r="BW74">
        <v>1</v>
      </c>
      <c r="BX74">
        <v>9</v>
      </c>
      <c r="BY74">
        <v>18</v>
      </c>
      <c r="BZ74">
        <v>0</v>
      </c>
      <c r="CA74">
        <v>10</v>
      </c>
      <c r="CB74">
        <v>0</v>
      </c>
      <c r="CC74">
        <v>16</v>
      </c>
      <c r="CD74">
        <v>1</v>
      </c>
      <c r="CE74">
        <v>10</v>
      </c>
      <c r="CF74">
        <v>0</v>
      </c>
      <c r="CG74">
        <v>16</v>
      </c>
      <c r="CH74">
        <v>13</v>
      </c>
      <c r="CI74">
        <v>0</v>
      </c>
      <c r="CJ74">
        <v>0</v>
      </c>
      <c r="CL74">
        <v>24</v>
      </c>
      <c r="CM74">
        <v>4</v>
      </c>
      <c r="CN74">
        <v>13</v>
      </c>
      <c r="CO74">
        <v>0</v>
      </c>
      <c r="CP74">
        <v>23</v>
      </c>
      <c r="CQ74">
        <v>9</v>
      </c>
      <c r="CR74">
        <v>17</v>
      </c>
      <c r="CS74">
        <v>10</v>
      </c>
      <c r="CT74">
        <v>26</v>
      </c>
      <c r="CU74">
        <v>13</v>
      </c>
      <c r="CV74">
        <v>17</v>
      </c>
      <c r="CW74">
        <v>4</v>
      </c>
      <c r="CX74">
        <v>28</v>
      </c>
      <c r="CY74">
        <v>23</v>
      </c>
      <c r="CZ74">
        <v>10</v>
      </c>
      <c r="DA74">
        <v>12</v>
      </c>
      <c r="DC74">
        <f>((0/14)*100)</f>
        <v>0</v>
      </c>
      <c r="DD74">
        <f>((1/14)*100)</f>
        <v>7.1428571428571423</v>
      </c>
      <c r="DE74">
        <f>((9/14)*100)</f>
        <v>64.285714285714292</v>
      </c>
      <c r="DF74">
        <f>((0/18)*100)</f>
        <v>0</v>
      </c>
      <c r="DG74">
        <f>((10/18)*100)</f>
        <v>55.555555555555557</v>
      </c>
      <c r="DH74">
        <f>((0/18)*100)</f>
        <v>0</v>
      </c>
      <c r="DI74">
        <f>((1/16)*100)</f>
        <v>6.25</v>
      </c>
      <c r="DJ74">
        <f>((10/16)*100)</f>
        <v>62.5</v>
      </c>
      <c r="DK74">
        <f>((0/16)*100)</f>
        <v>0</v>
      </c>
      <c r="DL74">
        <f>((13/16)*100)</f>
        <v>81.25</v>
      </c>
      <c r="DM74">
        <f>((0/16)*100)</f>
        <v>0</v>
      </c>
      <c r="DN74">
        <f>((0/16)*100)</f>
        <v>0</v>
      </c>
      <c r="DP74">
        <f>((4/24)*100)</f>
        <v>16.666666666666664</v>
      </c>
      <c r="DQ74">
        <f>((13/24)*100)</f>
        <v>54.166666666666664</v>
      </c>
      <c r="DR74">
        <f>((0/24)*100)</f>
        <v>0</v>
      </c>
      <c r="DS74">
        <f>((9/23)*100)</f>
        <v>39.130434782608695</v>
      </c>
      <c r="DT74">
        <f>((17/23)*100)</f>
        <v>73.91304347826086</v>
      </c>
      <c r="DU74">
        <f>((10/23)*100)</f>
        <v>43.478260869565219</v>
      </c>
      <c r="DV74">
        <f>((13/26)*100)</f>
        <v>50</v>
      </c>
      <c r="DW74">
        <f>((17/26)*100)</f>
        <v>65.384615384615387</v>
      </c>
      <c r="DX74">
        <f>((4/26)*100)</f>
        <v>15.384615384615385</v>
      </c>
      <c r="DY74">
        <f>((23/28)*100)</f>
        <v>82.142857142857139</v>
      </c>
      <c r="DZ74">
        <f>((10/28)*100)</f>
        <v>35.714285714285715</v>
      </c>
      <c r="EA74">
        <f>((12/28)*100)</f>
        <v>42.857142857142854</v>
      </c>
    </row>
    <row r="75" spans="1:131" x14ac:dyDescent="0.25">
      <c r="A75">
        <v>54.356059999999999</v>
      </c>
      <c r="B75">
        <v>9.1709270000000007</v>
      </c>
      <c r="C75">
        <v>61.754662000000003</v>
      </c>
      <c r="D75">
        <v>7.3602790000000002</v>
      </c>
      <c r="E75">
        <v>45.260323</v>
      </c>
      <c r="F75">
        <v>9.8174010000000003</v>
      </c>
      <c r="G75">
        <v>54.531231000000005</v>
      </c>
      <c r="H75">
        <v>7.2090079999999999</v>
      </c>
      <c r="K75">
        <f>(13/200)</f>
        <v>6.5000000000000002E-2</v>
      </c>
      <c r="L75">
        <f>(15/200)</f>
        <v>7.4999999999999997E-2</v>
      </c>
      <c r="M75">
        <f>(13/200)</f>
        <v>6.5000000000000002E-2</v>
      </c>
      <c r="N75">
        <f>(18/200)</f>
        <v>0.09</v>
      </c>
      <c r="P75">
        <f>(25/200)</f>
        <v>0.125</v>
      </c>
      <c r="Q75">
        <f>(23/200)</f>
        <v>0.115</v>
      </c>
      <c r="R75">
        <f>(28/200)</f>
        <v>0.14000000000000001</v>
      </c>
      <c r="S75">
        <f>(19/200)</f>
        <v>9.5000000000000001E-2</v>
      </c>
      <c r="U75">
        <f>0.065+0.125</f>
        <v>0.19</v>
      </c>
      <c r="V75">
        <f>0.075+0.115</f>
        <v>0.19</v>
      </c>
      <c r="W75">
        <f>0.065+0.14</f>
        <v>0.20500000000000002</v>
      </c>
      <c r="X75">
        <f>0.09+0.095</f>
        <v>0.185</v>
      </c>
      <c r="Z75">
        <f>SQRT((ABS($A$76-$A$75)^2+(ABS($B$76-$B$75)^2)))</f>
        <v>15.171887282984448</v>
      </c>
      <c r="AA75">
        <f>SQRT((ABS($C$76-$C$75)^2+(ABS($D$76-$D$75)^2)))</f>
        <v>13.909102248010841</v>
      </c>
      <c r="AB75">
        <f>SQRT((ABS($E$76-$E$75)^2+(ABS($F$76-$F$75)^2)))</f>
        <v>16.951718304176278</v>
      </c>
      <c r="AC75">
        <f>SQRT((ABS($G$76-$G$75)^2+(ABS($H$76-$H$75)^2)))</f>
        <v>16.97735311476557</v>
      </c>
      <c r="AJ75">
        <f>1/0.19</f>
        <v>5.2631578947368425</v>
      </c>
      <c r="AK75">
        <f>1/0.19</f>
        <v>5.2631578947368425</v>
      </c>
      <c r="AL75">
        <f>1/0.205</f>
        <v>4.8780487804878048</v>
      </c>
      <c r="AM75">
        <f>1/0.185</f>
        <v>5.4054054054054053</v>
      </c>
      <c r="AO75">
        <f t="shared" si="20"/>
        <v>79.852038331497099</v>
      </c>
      <c r="AP75">
        <f t="shared" si="21"/>
        <v>73.205801305320222</v>
      </c>
      <c r="AQ75">
        <f t="shared" si="22"/>
        <v>82.691308800859886</v>
      </c>
      <c r="AR75">
        <f t="shared" si="23"/>
        <v>91.769476296030106</v>
      </c>
      <c r="AV75">
        <f>((0.065/0.19)*100)</f>
        <v>34.210526315789473</v>
      </c>
      <c r="AW75">
        <f>((0.075/0.19)*100)</f>
        <v>39.473684210526315</v>
      </c>
      <c r="AX75">
        <f>((0.065/0.205)*100)</f>
        <v>31.707317073170731</v>
      </c>
      <c r="AY75">
        <f>((0.09/0.185)*100)</f>
        <v>48.648648648648646</v>
      </c>
      <c r="BA75">
        <f>((0.125/0.19)*100)</f>
        <v>65.789473684210535</v>
      </c>
      <c r="BB75">
        <f>((0.115/0.19)*100)</f>
        <v>60.526315789473685</v>
      </c>
      <c r="BC75">
        <f>((0.14/0.205)*100)</f>
        <v>68.292682926829272</v>
      </c>
      <c r="BD75">
        <f>((0.095/0.185)*100)</f>
        <v>51.351351351351347</v>
      </c>
      <c r="BF75">
        <f>ABS($B$75-$D$75)</f>
        <v>1.8106480000000005</v>
      </c>
      <c r="BG75">
        <f>ABS($F$75-$H$75)</f>
        <v>2.6083930000000004</v>
      </c>
      <c r="BL75">
        <f>SQRT((ABS($A$75-$E$75)^2+(ABS($B$75-$F$75)^2)))</f>
        <v>9.1186819335825611</v>
      </c>
      <c r="BM75">
        <f>SQRT((ABS($C$75-$G$75)^2+(ABS($D$75-$H$75)^2)))</f>
        <v>7.225014763113081</v>
      </c>
      <c r="BO75">
        <f>SQRT((ABS($A$75-$G$75)^2+(ABS($B$75-$H$75)^2)))</f>
        <v>1.9697235952798062</v>
      </c>
      <c r="BP75">
        <f>SQRT((ABS($C$75-$E$76)^2+(ABS($D$75-$F$76)^2)))</f>
        <v>4.7111028068854539</v>
      </c>
      <c r="BR75">
        <f>DEGREES(ACOS((10.6635297853979^2+19.8949367997137^2-11.6523733880432^2)/(2*10.6635297853979*19.8949367997137)))</f>
        <v>28.255936565561242</v>
      </c>
      <c r="BS75">
        <f>DEGREES(ACOS((11.6523733880432^2+17.5319446611505^2-8.32696845663701^2)/(2*11.6523733880432*17.5319446611505)))</f>
        <v>23.808156749715064</v>
      </c>
      <c r="BU75">
        <v>13</v>
      </c>
      <c r="BV75">
        <v>0</v>
      </c>
      <c r="BW75">
        <v>0</v>
      </c>
      <c r="BX75">
        <v>13</v>
      </c>
      <c r="BY75">
        <v>15</v>
      </c>
      <c r="BZ75">
        <v>1</v>
      </c>
      <c r="CA75">
        <v>10</v>
      </c>
      <c r="CB75">
        <v>3</v>
      </c>
      <c r="CC75">
        <v>13</v>
      </c>
      <c r="CD75">
        <v>0</v>
      </c>
      <c r="CE75">
        <v>10</v>
      </c>
      <c r="CF75">
        <v>0</v>
      </c>
      <c r="CG75">
        <v>18</v>
      </c>
      <c r="CH75">
        <v>13</v>
      </c>
      <c r="CI75">
        <v>3</v>
      </c>
      <c r="CJ75">
        <v>0</v>
      </c>
      <c r="CL75">
        <v>25</v>
      </c>
      <c r="CM75">
        <v>7</v>
      </c>
      <c r="CN75">
        <v>10</v>
      </c>
      <c r="CO75">
        <v>23</v>
      </c>
      <c r="CP75">
        <v>23</v>
      </c>
      <c r="CQ75">
        <v>10</v>
      </c>
      <c r="CR75">
        <v>20</v>
      </c>
      <c r="CS75">
        <v>7</v>
      </c>
      <c r="CT75">
        <v>28</v>
      </c>
      <c r="CU75">
        <v>15</v>
      </c>
      <c r="CV75">
        <v>20</v>
      </c>
      <c r="CW75">
        <v>12</v>
      </c>
      <c r="CX75">
        <v>19</v>
      </c>
      <c r="CY75">
        <v>19</v>
      </c>
      <c r="CZ75">
        <v>7</v>
      </c>
      <c r="DA75">
        <v>6</v>
      </c>
      <c r="DC75">
        <f>((0/13)*100)</f>
        <v>0</v>
      </c>
      <c r="DD75">
        <f>((0/13)*100)</f>
        <v>0</v>
      </c>
      <c r="DE75">
        <f>((13/13)*100)</f>
        <v>100</v>
      </c>
      <c r="DF75">
        <f>((1/15)*100)</f>
        <v>6.666666666666667</v>
      </c>
      <c r="DG75">
        <f>((10/15)*100)</f>
        <v>66.666666666666657</v>
      </c>
      <c r="DH75">
        <f>((3/15)*100)</f>
        <v>20</v>
      </c>
      <c r="DI75">
        <f>((0/13)*100)</f>
        <v>0</v>
      </c>
      <c r="DJ75">
        <f>((10/13)*100)</f>
        <v>76.923076923076934</v>
      </c>
      <c r="DK75">
        <f>((0/13)*100)</f>
        <v>0</v>
      </c>
      <c r="DL75">
        <f>((13/18)*100)</f>
        <v>72.222222222222214</v>
      </c>
      <c r="DM75">
        <f>((3/18)*100)</f>
        <v>16.666666666666664</v>
      </c>
      <c r="DN75">
        <f>((0/18)*100)</f>
        <v>0</v>
      </c>
      <c r="DP75">
        <f>((7/25)*100)</f>
        <v>28.000000000000004</v>
      </c>
      <c r="DQ75">
        <f>((10/25)*100)</f>
        <v>40</v>
      </c>
      <c r="DR75">
        <f>((23/25)*100)</f>
        <v>92</v>
      </c>
      <c r="DS75">
        <f>((10/23)*100)</f>
        <v>43.478260869565219</v>
      </c>
      <c r="DT75">
        <f>((20/23)*100)</f>
        <v>86.956521739130437</v>
      </c>
      <c r="DU75">
        <f>((7/23)*100)</f>
        <v>30.434782608695656</v>
      </c>
      <c r="DV75">
        <f>((15/28)*100)</f>
        <v>53.571428571428569</v>
      </c>
      <c r="DW75">
        <f>((20/28)*100)</f>
        <v>71.428571428571431</v>
      </c>
      <c r="DX75">
        <f>((12/28)*100)</f>
        <v>42.857142857142854</v>
      </c>
      <c r="DY75">
        <f>((19/19)*100)</f>
        <v>100</v>
      </c>
      <c r="DZ75">
        <f>((7/19)*100)</f>
        <v>36.84210526315789</v>
      </c>
      <c r="EA75">
        <f>((6/19)*100)</f>
        <v>31.578947368421051</v>
      </c>
    </row>
    <row r="76" spans="1:131" x14ac:dyDescent="0.25">
      <c r="A76">
        <v>69.474387000000007</v>
      </c>
      <c r="B76">
        <v>10.444642999999999</v>
      </c>
      <c r="C76">
        <v>75.506530000000012</v>
      </c>
      <c r="D76">
        <v>9.4457649999999997</v>
      </c>
      <c r="E76">
        <v>62.062874000000001</v>
      </c>
      <c r="F76">
        <v>12.061289</v>
      </c>
      <c r="G76">
        <v>71.363367000000011</v>
      </c>
      <c r="H76">
        <v>9.4247960000000006</v>
      </c>
      <c r="K76">
        <f>(13/200)</f>
        <v>6.5000000000000002E-2</v>
      </c>
      <c r="L76">
        <f>(14/200)</f>
        <v>7.0000000000000007E-2</v>
      </c>
      <c r="M76">
        <f>(14/200)</f>
        <v>7.0000000000000007E-2</v>
      </c>
      <c r="N76">
        <f>(17/200)</f>
        <v>8.5000000000000006E-2</v>
      </c>
      <c r="P76">
        <f>(22/200)</f>
        <v>0.11</v>
      </c>
      <c r="Q76">
        <f>(18/200)</f>
        <v>0.09</v>
      </c>
      <c r="R76">
        <f>(23/200)</f>
        <v>0.115</v>
      </c>
      <c r="S76">
        <f>(17/200)</f>
        <v>8.5000000000000006E-2</v>
      </c>
      <c r="U76">
        <f>0.065+0.11</f>
        <v>0.17499999999999999</v>
      </c>
      <c r="V76">
        <f>0.07+0.09</f>
        <v>0.16</v>
      </c>
      <c r="W76">
        <f>0.07+0.115</f>
        <v>0.185</v>
      </c>
      <c r="X76">
        <f>0.085+0.085</f>
        <v>0.17</v>
      </c>
      <c r="Z76">
        <f>SQRT((ABS($A$77-$A$76)^2+(ABS($B$77-$B$76)^2)))</f>
        <v>11.332963703489959</v>
      </c>
      <c r="AA76">
        <f>SQRT((ABS($C$77-$C$76)^2+(ABS($D$77-$D$76)^2)))</f>
        <v>13.504519415918583</v>
      </c>
      <c r="AB76">
        <f>SQRT((ABS($E$77-$E$76)^2+(ABS($F$77-$F$76)^2)))</f>
        <v>16.195617119280275</v>
      </c>
      <c r="AC76">
        <f>SQRT((ABS($G$77-$G$76)^2+(ABS($H$77-$H$76)^2)))</f>
        <v>14.007744105136261</v>
      </c>
      <c r="AJ76">
        <f>1/0.175</f>
        <v>5.7142857142857144</v>
      </c>
      <c r="AK76">
        <f>1/0.16</f>
        <v>6.25</v>
      </c>
      <c r="AL76">
        <f>1/0.185</f>
        <v>5.4054054054054053</v>
      </c>
      <c r="AM76">
        <f>1/0.17</f>
        <v>5.8823529411764701</v>
      </c>
      <c r="AO76">
        <f t="shared" si="20"/>
        <v>64.759792591371195</v>
      </c>
      <c r="AP76">
        <f t="shared" si="21"/>
        <v>84.403246349491141</v>
      </c>
      <c r="AQ76">
        <f t="shared" si="22"/>
        <v>87.543876320433924</v>
      </c>
      <c r="AR76">
        <f t="shared" si="23"/>
        <v>82.398494736095643</v>
      </c>
      <c r="AV76">
        <f>((0.065/0.175)*100)</f>
        <v>37.142857142857146</v>
      </c>
      <c r="AW76">
        <f>((0.07/0.16)*100)</f>
        <v>43.750000000000007</v>
      </c>
      <c r="AX76">
        <f>((0.07/0.185)*100)</f>
        <v>37.837837837837839</v>
      </c>
      <c r="AY76">
        <f>((0.085/0.17)*100)</f>
        <v>50</v>
      </c>
      <c r="BA76">
        <f>((0.11/0.175)*100)</f>
        <v>62.857142857142868</v>
      </c>
      <c r="BB76">
        <f>((0.09/0.16)*100)</f>
        <v>56.25</v>
      </c>
      <c r="BC76">
        <f>((0.115/0.185)*100)</f>
        <v>62.162162162162161</v>
      </c>
      <c r="BD76">
        <f>((0.085/0.17)*100)</f>
        <v>50</v>
      </c>
      <c r="BF76">
        <f>ABS($B$76-$D$76)</f>
        <v>0.99887799999999949</v>
      </c>
      <c r="BG76">
        <f>ABS($F$76-$H$76)</f>
        <v>2.6364929999999998</v>
      </c>
      <c r="BL76">
        <f>SQRT((ABS($A$76-$E$76)^2+(ABS($B$76-$F$76)^2)))</f>
        <v>7.5857807270237583</v>
      </c>
      <c r="BM76">
        <f>SQRT((ABS($C$76-$G$76)^2+(ABS($D$76-$H$76)^2)))</f>
        <v>4.1432160628586594</v>
      </c>
      <c r="BO76">
        <f>SQRT((ABS($A$76-$G$76)^2+(ABS($B$76-$H$76)^2)))</f>
        <v>2.146702900684911</v>
      </c>
      <c r="BP76">
        <f>SQRT((ABS($C$76-$E$77)^2+(ABS($D$76-$F$77)^2)))</f>
        <v>4.2484033467292148</v>
      </c>
      <c r="BR76">
        <f>DEGREES(ACOS((8.32696845663701^2+15.449129881834^2-9.08514178059463^2)/(2*8.32696845663701*15.449129881834)))</f>
        <v>28.79524202333468</v>
      </c>
      <c r="BS76">
        <f>DEGREES(ACOS((9.08514178059463^2+17.136942244166^2-10.1729161220235^2)/(2*9.08514178059463*17.136942244166)))</f>
        <v>28.853702625212708</v>
      </c>
      <c r="BU76">
        <v>13</v>
      </c>
      <c r="BV76">
        <v>1</v>
      </c>
      <c r="BW76">
        <v>0</v>
      </c>
      <c r="BX76">
        <v>13</v>
      </c>
      <c r="BY76">
        <v>14</v>
      </c>
      <c r="BZ76">
        <v>0</v>
      </c>
      <c r="CA76">
        <v>14</v>
      </c>
      <c r="CB76">
        <v>0</v>
      </c>
      <c r="CC76">
        <v>14</v>
      </c>
      <c r="CD76">
        <v>0</v>
      </c>
      <c r="CE76">
        <v>14</v>
      </c>
      <c r="CF76">
        <v>0</v>
      </c>
      <c r="CG76">
        <v>17</v>
      </c>
      <c r="CH76">
        <v>15</v>
      </c>
      <c r="CI76">
        <v>0</v>
      </c>
      <c r="CJ76">
        <v>0</v>
      </c>
      <c r="CL76">
        <v>22</v>
      </c>
      <c r="CM76">
        <v>8</v>
      </c>
      <c r="CN76">
        <v>9</v>
      </c>
      <c r="CO76">
        <v>19</v>
      </c>
      <c r="CP76">
        <v>18</v>
      </c>
      <c r="CQ76">
        <v>6</v>
      </c>
      <c r="CR76">
        <v>18</v>
      </c>
      <c r="CS76">
        <v>3</v>
      </c>
      <c r="CT76">
        <v>23</v>
      </c>
      <c r="CU76">
        <v>10</v>
      </c>
      <c r="CV76">
        <v>18</v>
      </c>
      <c r="CW76">
        <v>5</v>
      </c>
      <c r="CX76">
        <v>17</v>
      </c>
      <c r="CY76">
        <v>17</v>
      </c>
      <c r="CZ76">
        <v>3</v>
      </c>
      <c r="DA76">
        <v>3</v>
      </c>
      <c r="DC76">
        <f>((1/13)*100)</f>
        <v>7.6923076923076925</v>
      </c>
      <c r="DD76">
        <f>((0/13)*100)</f>
        <v>0</v>
      </c>
      <c r="DE76">
        <f>((13/13)*100)</f>
        <v>100</v>
      </c>
      <c r="DF76">
        <f>((0/14)*100)</f>
        <v>0</v>
      </c>
      <c r="DG76">
        <f>((14/14)*100)</f>
        <v>100</v>
      </c>
      <c r="DH76">
        <f>((0/14)*100)</f>
        <v>0</v>
      </c>
      <c r="DI76">
        <f>((0/14)*100)</f>
        <v>0</v>
      </c>
      <c r="DJ76">
        <f>((14/14)*100)</f>
        <v>100</v>
      </c>
      <c r="DK76">
        <f>((0/14)*100)</f>
        <v>0</v>
      </c>
      <c r="DL76">
        <f>((15/17)*100)</f>
        <v>88.235294117647058</v>
      </c>
      <c r="DM76">
        <f>((0/17)*100)</f>
        <v>0</v>
      </c>
      <c r="DN76">
        <f>((0/17)*100)</f>
        <v>0</v>
      </c>
      <c r="DP76">
        <f>((8/22)*100)</f>
        <v>36.363636363636367</v>
      </c>
      <c r="DQ76">
        <f>((9/22)*100)</f>
        <v>40.909090909090914</v>
      </c>
      <c r="DR76">
        <f>((19/22)*100)</f>
        <v>86.36363636363636</v>
      </c>
      <c r="DS76">
        <f>((6/18)*100)</f>
        <v>33.333333333333329</v>
      </c>
      <c r="DT76">
        <f>((18/18)*100)</f>
        <v>100</v>
      </c>
      <c r="DU76">
        <f>((3/18)*100)</f>
        <v>16.666666666666664</v>
      </c>
      <c r="DV76">
        <f>((10/23)*100)</f>
        <v>43.478260869565219</v>
      </c>
      <c r="DW76">
        <f>((18/23)*100)</f>
        <v>78.260869565217391</v>
      </c>
      <c r="DX76">
        <f>((5/23)*100)</f>
        <v>21.739130434782609</v>
      </c>
      <c r="DY76">
        <f>((17/17)*100)</f>
        <v>100</v>
      </c>
      <c r="DZ76">
        <f>((3/17)*100)</f>
        <v>17.647058823529413</v>
      </c>
      <c r="EA76">
        <f>((3/17)*100)</f>
        <v>17.647058823529413</v>
      </c>
    </row>
    <row r="77" spans="1:131" x14ac:dyDescent="0.25">
      <c r="A77">
        <v>80.763317000000001</v>
      </c>
      <c r="B77">
        <v>11.442704000000001</v>
      </c>
      <c r="C77">
        <v>89.010971000000012</v>
      </c>
      <c r="D77">
        <v>9.4917859999999994</v>
      </c>
      <c r="E77">
        <v>78.246174000000011</v>
      </c>
      <c r="F77">
        <v>12.692807</v>
      </c>
      <c r="G77">
        <v>85.352705</v>
      </c>
      <c r="H77">
        <v>8.7069399999999995</v>
      </c>
      <c r="K77">
        <f t="shared" ref="K77:K82" si="24">(15/200)</f>
        <v>7.4999999999999997E-2</v>
      </c>
      <c r="L77">
        <f>(14/200)</f>
        <v>7.0000000000000007E-2</v>
      </c>
      <c r="M77">
        <f>(15/200)</f>
        <v>7.4999999999999997E-2</v>
      </c>
      <c r="N77">
        <f>(16/200)</f>
        <v>0.08</v>
      </c>
      <c r="P77">
        <f>(20/200)</f>
        <v>0.1</v>
      </c>
      <c r="Q77">
        <f>(17/200)</f>
        <v>8.5000000000000006E-2</v>
      </c>
      <c r="R77">
        <f>(19/200)</f>
        <v>9.5000000000000001E-2</v>
      </c>
      <c r="S77">
        <f>(18/200)</f>
        <v>0.09</v>
      </c>
      <c r="U77">
        <f>0.075+0.1</f>
        <v>0.17499999999999999</v>
      </c>
      <c r="V77">
        <f>0.07+0.085</f>
        <v>0.15500000000000003</v>
      </c>
      <c r="W77">
        <f>0.075+0.095</f>
        <v>0.16999999999999998</v>
      </c>
      <c r="X77">
        <f>0.08+0.09</f>
        <v>0.16999999999999998</v>
      </c>
      <c r="Z77">
        <f>SQRT((ABS($A$78-$A$77)^2+(ABS($B$78-$B$77)^2)))</f>
        <v>16.688079666574591</v>
      </c>
      <c r="AA77">
        <f>SQRT((ABS($C$78-$C$77)^2+(ABS($D$78-$D$77)^2)))</f>
        <v>18.097193326743366</v>
      </c>
      <c r="AB77">
        <f>SQRT((ABS($E$78-$E$77)^2+(ABS($F$78-$F$77)^2)))</f>
        <v>16.011023849939541</v>
      </c>
      <c r="AC77">
        <f>SQRT((ABS($G$78-$G$77)^2+(ABS($H$78-$H$77)^2)))</f>
        <v>18.335644408071683</v>
      </c>
      <c r="AJ77">
        <f>1/0.175</f>
        <v>5.7142857142857144</v>
      </c>
      <c r="AK77">
        <f>1/0.155</f>
        <v>6.4516129032258069</v>
      </c>
      <c r="AL77">
        <f>1/0.17</f>
        <v>5.8823529411764701</v>
      </c>
      <c r="AM77">
        <f>1/0.17</f>
        <v>5.8823529411764701</v>
      </c>
      <c r="AO77">
        <f t="shared" si="20"/>
        <v>95.360455237569099</v>
      </c>
      <c r="AP77">
        <f t="shared" si="21"/>
        <v>116.75608597898943</v>
      </c>
      <c r="AQ77">
        <f t="shared" si="22"/>
        <v>94.182493234938477</v>
      </c>
      <c r="AR77">
        <f t="shared" si="23"/>
        <v>107.85673181218638</v>
      </c>
      <c r="AV77">
        <f>((0.075/0.175)*100)</f>
        <v>42.857142857142861</v>
      </c>
      <c r="AW77">
        <f>((0.07/0.155)*100)</f>
        <v>45.161290322580648</v>
      </c>
      <c r="AX77">
        <f>((0.075/0.17)*100)</f>
        <v>44.117647058823522</v>
      </c>
      <c r="AY77">
        <f>((0.08/0.17)*100)</f>
        <v>47.058823529411761</v>
      </c>
      <c r="BA77">
        <f>((0.1/0.175)*100)</f>
        <v>57.142857142857153</v>
      </c>
      <c r="BB77">
        <f>((0.085/0.155)*100)</f>
        <v>54.838709677419359</v>
      </c>
      <c r="BC77">
        <f>((0.095/0.17)*100)</f>
        <v>55.882352941176471</v>
      </c>
      <c r="BD77">
        <f>((0.09/0.17)*100)</f>
        <v>52.941176470588225</v>
      </c>
      <c r="BF77">
        <f>ABS($B$77-$D$77)</f>
        <v>1.9509180000000015</v>
      </c>
      <c r="BG77">
        <f>ABS($F$77-$H$77)</f>
        <v>3.9858670000000007</v>
      </c>
      <c r="BL77">
        <f>SQRT((ABS($A$77-$E$77)^2+(ABS($B$77-$F$77)^2)))</f>
        <v>2.8104744071166969</v>
      </c>
      <c r="BM77">
        <f>SQRT((ABS($C$77-$G$77)^2+(ABS($D$77-$H$77)^2)))</f>
        <v>3.741509504260558</v>
      </c>
      <c r="BO77">
        <f>SQRT((ABS($A$77-$G$77)^2+(ABS($B$77-$H$77)^2)))</f>
        <v>5.3429286798758602</v>
      </c>
      <c r="BP77">
        <f>SQRT((ABS($C$77-$E$77)^2+(ABS($D$77-$F$77)^2)))</f>
        <v>11.230645123662756</v>
      </c>
      <c r="BR77">
        <f>DEGREES(ACOS((10.1729161220235^2+19.0922956372508^2-10.5053778909133^2)/(2*10.1729161220235*19.0922956372508)))</f>
        <v>22.972749158579276</v>
      </c>
      <c r="BS77">
        <f>DEGREES(ACOS((10.5053778909133^2+18.4285744987187^2-10.1569278537178^2)/(2*10.5053778909133*18.4285744987187)))</f>
        <v>26.40196747755655</v>
      </c>
      <c r="BU77">
        <v>15</v>
      </c>
      <c r="BV77">
        <v>0</v>
      </c>
      <c r="BW77">
        <v>0</v>
      </c>
      <c r="BX77">
        <v>15</v>
      </c>
      <c r="BY77">
        <v>14</v>
      </c>
      <c r="BZ77">
        <v>0</v>
      </c>
      <c r="CA77">
        <v>12</v>
      </c>
      <c r="CB77">
        <v>0</v>
      </c>
      <c r="CC77">
        <v>15</v>
      </c>
      <c r="CD77">
        <v>1</v>
      </c>
      <c r="CE77">
        <v>12</v>
      </c>
      <c r="CF77">
        <v>0</v>
      </c>
      <c r="CG77">
        <v>16</v>
      </c>
      <c r="CH77">
        <v>13</v>
      </c>
      <c r="CI77">
        <v>1</v>
      </c>
      <c r="CJ77">
        <v>0</v>
      </c>
      <c r="CL77">
        <v>20</v>
      </c>
      <c r="CM77">
        <v>6</v>
      </c>
      <c r="CN77">
        <v>6</v>
      </c>
      <c r="CO77">
        <v>17</v>
      </c>
      <c r="CP77">
        <v>17</v>
      </c>
      <c r="CQ77">
        <v>2</v>
      </c>
      <c r="CR77">
        <v>17</v>
      </c>
      <c r="CS77">
        <v>0</v>
      </c>
      <c r="CT77">
        <v>19</v>
      </c>
      <c r="CU77">
        <v>4</v>
      </c>
      <c r="CV77">
        <v>17</v>
      </c>
      <c r="CW77">
        <v>2</v>
      </c>
      <c r="CX77">
        <v>18</v>
      </c>
      <c r="CY77">
        <v>16</v>
      </c>
      <c r="CZ77">
        <v>4</v>
      </c>
      <c r="DA77">
        <v>3</v>
      </c>
      <c r="DC77">
        <f>((0/15)*100)</f>
        <v>0</v>
      </c>
      <c r="DD77">
        <f>((0/15)*100)</f>
        <v>0</v>
      </c>
      <c r="DE77">
        <f>((15/15)*100)</f>
        <v>100</v>
      </c>
      <c r="DF77">
        <f>((0/14)*100)</f>
        <v>0</v>
      </c>
      <c r="DG77">
        <f>((12/14)*100)</f>
        <v>85.714285714285708</v>
      </c>
      <c r="DH77">
        <f>((0/14)*100)</f>
        <v>0</v>
      </c>
      <c r="DI77">
        <f>((1/15)*100)</f>
        <v>6.666666666666667</v>
      </c>
      <c r="DJ77">
        <f>((12/15)*100)</f>
        <v>80</v>
      </c>
      <c r="DK77">
        <f>((0/15)*100)</f>
        <v>0</v>
      </c>
      <c r="DL77">
        <f>((13/16)*100)</f>
        <v>81.25</v>
      </c>
      <c r="DM77">
        <f>((1/16)*100)</f>
        <v>6.25</v>
      </c>
      <c r="DN77">
        <f>((0/16)*100)</f>
        <v>0</v>
      </c>
      <c r="DP77">
        <f>((6/20)*100)</f>
        <v>30</v>
      </c>
      <c r="DQ77">
        <f>((6/20)*100)</f>
        <v>30</v>
      </c>
      <c r="DR77">
        <f>((17/20)*100)</f>
        <v>85</v>
      </c>
      <c r="DS77">
        <f>((2/17)*100)</f>
        <v>11.76470588235294</v>
      </c>
      <c r="DT77">
        <f>((17/17)*100)</f>
        <v>100</v>
      </c>
      <c r="DU77">
        <f>((0/17)*100)</f>
        <v>0</v>
      </c>
      <c r="DV77">
        <f>((4/19)*100)</f>
        <v>21.052631578947366</v>
      </c>
      <c r="DW77">
        <f>((17/19)*100)</f>
        <v>89.473684210526315</v>
      </c>
      <c r="DX77">
        <f>((2/19)*100)</f>
        <v>10.526315789473683</v>
      </c>
      <c r="DY77">
        <f>((16/18)*100)</f>
        <v>88.888888888888886</v>
      </c>
      <c r="DZ77">
        <f>((4/18)*100)</f>
        <v>22.222222222222221</v>
      </c>
      <c r="EA77">
        <f>((3/18)*100)</f>
        <v>16.666666666666664</v>
      </c>
    </row>
    <row r="78" spans="1:131" x14ac:dyDescent="0.25">
      <c r="A78">
        <v>97.45127500000001</v>
      </c>
      <c r="B78">
        <v>11.37898</v>
      </c>
      <c r="C78">
        <v>107.064745</v>
      </c>
      <c r="D78">
        <v>8.2389290000000006</v>
      </c>
      <c r="E78">
        <v>94.250612000000004</v>
      </c>
      <c r="F78">
        <v>12.233624000000001</v>
      </c>
      <c r="G78">
        <v>103.66826800000001</v>
      </c>
      <c r="H78">
        <v>7.8490310000000001</v>
      </c>
      <c r="K78">
        <f t="shared" si="24"/>
        <v>7.4999999999999997E-2</v>
      </c>
      <c r="L78">
        <f>(15/200)</f>
        <v>7.4999999999999997E-2</v>
      </c>
      <c r="M78">
        <f>(14/200)</f>
        <v>7.0000000000000007E-2</v>
      </c>
      <c r="N78">
        <f>(15/200)</f>
        <v>7.4999999999999997E-2</v>
      </c>
      <c r="P78">
        <f>(18/200)</f>
        <v>0.09</v>
      </c>
      <c r="Q78">
        <f>(19/200)</f>
        <v>9.5000000000000001E-2</v>
      </c>
      <c r="R78">
        <f>(18/200)</f>
        <v>0.09</v>
      </c>
      <c r="S78">
        <f>(17/200)</f>
        <v>8.5000000000000006E-2</v>
      </c>
      <c r="U78">
        <f>0.075+0.09</f>
        <v>0.16499999999999998</v>
      </c>
      <c r="V78">
        <f>0.075+0.095</f>
        <v>0.16999999999999998</v>
      </c>
      <c r="W78">
        <f>0.07+0.09</f>
        <v>0.16</v>
      </c>
      <c r="X78">
        <f>0.075+0.085</f>
        <v>0.16</v>
      </c>
      <c r="Z78">
        <f>SQRT((ABS($A$79-$A$78)^2+(ABS($B$79-$B$78)^2)))</f>
        <v>19.190845241347454</v>
      </c>
      <c r="AA78">
        <f>SQRT((ABS($C$79-$C$78)^2+(ABS($D$79-$D$78)^2)))</f>
        <v>18.774781430464476</v>
      </c>
      <c r="AB78">
        <f>SQRT((ABS($E$79-$E$78)^2+(ABS($F$79-$F$78)^2)))</f>
        <v>18.735189035261346</v>
      </c>
      <c r="AC78">
        <f>SQRT((ABS($G$79-$G$78)^2+(ABS($H$79-$H$78)^2)))</f>
        <v>18.427825443795825</v>
      </c>
      <c r="AJ78">
        <f>1/0.165</f>
        <v>6.0606060606060606</v>
      </c>
      <c r="AK78">
        <f>1/0.17</f>
        <v>5.8823529411764701</v>
      </c>
      <c r="AL78">
        <f>1/0.16</f>
        <v>6.25</v>
      </c>
      <c r="AM78">
        <f>1/0.16</f>
        <v>6.25</v>
      </c>
      <c r="AO78">
        <f t="shared" si="20"/>
        <v>116.30815297786337</v>
      </c>
      <c r="AP78">
        <f t="shared" si="21"/>
        <v>110.4398907674381</v>
      </c>
      <c r="AQ78">
        <f t="shared" si="22"/>
        <v>117.09493147038341</v>
      </c>
      <c r="AR78">
        <f t="shared" si="23"/>
        <v>115.17390902372391</v>
      </c>
      <c r="AV78">
        <f>((0.075/0.165)*100)</f>
        <v>45.454545454545453</v>
      </c>
      <c r="AW78">
        <f>((0.075/0.17)*100)</f>
        <v>44.117647058823522</v>
      </c>
      <c r="AX78">
        <f>((0.07/0.16)*100)</f>
        <v>43.750000000000007</v>
      </c>
      <c r="AY78">
        <f>((0.075/0.16)*100)</f>
        <v>46.875</v>
      </c>
      <c r="BA78">
        <f>((0.09/0.165)*100)</f>
        <v>54.54545454545454</v>
      </c>
      <c r="BB78">
        <f>((0.095/0.17)*100)</f>
        <v>55.882352941176471</v>
      </c>
      <c r="BC78">
        <f>((0.09/0.16)*100)</f>
        <v>56.25</v>
      </c>
      <c r="BD78">
        <f>((0.085/0.16)*100)</f>
        <v>53.125</v>
      </c>
      <c r="BF78">
        <f>ABS($B$78-$D$78)</f>
        <v>3.1400509999999997</v>
      </c>
      <c r="BG78">
        <f>ABS($F$78-$H$78)</f>
        <v>4.3845930000000006</v>
      </c>
      <c r="BL78">
        <f>SQRT((ABS($A$78-$E$78)^2+(ABS($B$78-$F$78)^2)))</f>
        <v>3.3128024399751093</v>
      </c>
      <c r="BM78">
        <f>SQRT((ABS($C$78-$G$78)^2+(ABS($D$78-$H$78)^2)))</f>
        <v>3.4187828918977781</v>
      </c>
      <c r="BO78">
        <f>SQRT((ABS($A$78-$G$78)^2+(ABS($B$78-$H$78)^2)))</f>
        <v>7.1492336585574003</v>
      </c>
      <c r="BP78">
        <f>SQRT((ABS($C$78-$E$78)^2+(ABS($D$78-$F$78)^2)))</f>
        <v>13.422354215439032</v>
      </c>
      <c r="BU78">
        <v>15</v>
      </c>
      <c r="BV78">
        <v>0</v>
      </c>
      <c r="BW78">
        <v>1</v>
      </c>
      <c r="BX78">
        <v>13</v>
      </c>
      <c r="BY78">
        <v>15</v>
      </c>
      <c r="BZ78">
        <v>0</v>
      </c>
      <c r="CA78">
        <v>13</v>
      </c>
      <c r="CB78">
        <v>1</v>
      </c>
      <c r="CC78">
        <v>14</v>
      </c>
      <c r="CD78">
        <v>0</v>
      </c>
      <c r="CE78">
        <v>13</v>
      </c>
      <c r="CF78">
        <v>0</v>
      </c>
      <c r="CG78">
        <v>15</v>
      </c>
      <c r="CH78">
        <v>13</v>
      </c>
      <c r="CI78">
        <v>0</v>
      </c>
      <c r="CJ78">
        <v>0</v>
      </c>
      <c r="CL78">
        <v>18</v>
      </c>
      <c r="CM78">
        <v>4</v>
      </c>
      <c r="CN78">
        <v>4</v>
      </c>
      <c r="CO78">
        <v>16</v>
      </c>
      <c r="CP78">
        <v>19</v>
      </c>
      <c r="CQ78">
        <v>4</v>
      </c>
      <c r="CR78">
        <v>16</v>
      </c>
      <c r="CS78">
        <v>4</v>
      </c>
      <c r="CT78">
        <v>18</v>
      </c>
      <c r="CU78">
        <v>4</v>
      </c>
      <c r="CV78">
        <v>16</v>
      </c>
      <c r="CW78">
        <v>2</v>
      </c>
      <c r="CX78">
        <v>17</v>
      </c>
      <c r="CY78">
        <v>15</v>
      </c>
      <c r="CZ78">
        <v>3</v>
      </c>
      <c r="DA78">
        <v>3</v>
      </c>
      <c r="DC78">
        <f>((0/15)*100)</f>
        <v>0</v>
      </c>
      <c r="DD78">
        <f>((1/15)*100)</f>
        <v>6.666666666666667</v>
      </c>
      <c r="DE78">
        <f>((13/15)*100)</f>
        <v>86.666666666666671</v>
      </c>
      <c r="DF78">
        <f>((0/15)*100)</f>
        <v>0</v>
      </c>
      <c r="DG78">
        <f>((13/15)*100)</f>
        <v>86.666666666666671</v>
      </c>
      <c r="DH78">
        <f>((1/15)*100)</f>
        <v>6.666666666666667</v>
      </c>
      <c r="DI78">
        <f>((0/14)*100)</f>
        <v>0</v>
      </c>
      <c r="DJ78">
        <f>((13/14)*100)</f>
        <v>92.857142857142861</v>
      </c>
      <c r="DK78">
        <f>((0/14)*100)</f>
        <v>0</v>
      </c>
      <c r="DL78">
        <f>((13/15)*100)</f>
        <v>86.666666666666671</v>
      </c>
      <c r="DM78">
        <f>((0/15)*100)</f>
        <v>0</v>
      </c>
      <c r="DN78">
        <f>((0/15)*100)</f>
        <v>0</v>
      </c>
      <c r="DP78">
        <f>((4/18)*100)</f>
        <v>22.222222222222221</v>
      </c>
      <c r="DQ78">
        <f>((4/18)*100)</f>
        <v>22.222222222222221</v>
      </c>
      <c r="DR78">
        <f>((16/18)*100)</f>
        <v>88.888888888888886</v>
      </c>
      <c r="DS78">
        <f>((4/19)*100)</f>
        <v>21.052631578947366</v>
      </c>
      <c r="DT78">
        <f>((16/19)*100)</f>
        <v>84.210526315789465</v>
      </c>
      <c r="DU78">
        <f>((4/19)*100)</f>
        <v>21.052631578947366</v>
      </c>
      <c r="DV78">
        <f>((4/18)*100)</f>
        <v>22.222222222222221</v>
      </c>
      <c r="DW78">
        <f>((16/18)*100)</f>
        <v>88.888888888888886</v>
      </c>
      <c r="DX78">
        <f>((2/18)*100)</f>
        <v>11.111111111111111</v>
      </c>
      <c r="DY78">
        <f>((15/17)*100)</f>
        <v>88.235294117647058</v>
      </c>
      <c r="DZ78">
        <f>((3/17)*100)</f>
        <v>17.647058823529413</v>
      </c>
      <c r="EA78">
        <f>((3/17)*100)</f>
        <v>17.647058823529413</v>
      </c>
    </row>
    <row r="79" spans="1:131" x14ac:dyDescent="0.25">
      <c r="A79">
        <v>116.61056300000001</v>
      </c>
      <c r="B79">
        <v>10.278878000000001</v>
      </c>
      <c r="C79">
        <v>125.81892999999999</v>
      </c>
      <c r="D79">
        <v>7.3597460000000003</v>
      </c>
      <c r="E79">
        <v>112.985308</v>
      </c>
      <c r="F79">
        <v>12.097704999999999</v>
      </c>
      <c r="G79">
        <v>122.08632800000001</v>
      </c>
      <c r="H79">
        <v>7.2491839999999996</v>
      </c>
      <c r="K79">
        <f t="shared" si="24"/>
        <v>7.4999999999999997E-2</v>
      </c>
      <c r="L79">
        <f>(13/200)</f>
        <v>6.5000000000000002E-2</v>
      </c>
      <c r="M79">
        <f>(15/200)</f>
        <v>7.4999999999999997E-2</v>
      </c>
      <c r="N79">
        <f>(13/200)</f>
        <v>6.5000000000000002E-2</v>
      </c>
      <c r="P79">
        <f>(18/200)</f>
        <v>0.09</v>
      </c>
      <c r="Q79">
        <f>(18/200)</f>
        <v>0.09</v>
      </c>
      <c r="R79">
        <f>(19/200)</f>
        <v>9.5000000000000001E-2</v>
      </c>
      <c r="S79">
        <f>(18/200)</f>
        <v>0.09</v>
      </c>
      <c r="U79">
        <f>0.075+0.09</f>
        <v>0.16499999999999998</v>
      </c>
      <c r="V79">
        <f>0.065+0.09</f>
        <v>0.155</v>
      </c>
      <c r="W79">
        <f>0.075+0.095</f>
        <v>0.16999999999999998</v>
      </c>
      <c r="X79">
        <f>0.065+0.09</f>
        <v>0.155</v>
      </c>
      <c r="Z79">
        <f>SQRT((ABS($A$80-$A$79)^2+(ABS($B$80-$B$79)^2)))</f>
        <v>16.885342719460471</v>
      </c>
      <c r="AA79">
        <f>SQRT((ABS($C$80-$C$79)^2+(ABS($D$80-$D$79)^2)))</f>
        <v>25.531851676914929</v>
      </c>
      <c r="AB79">
        <f>SQRT((ABS($E$80-$E$79)^2+(ABS($F$80-$F$79)^2)))</f>
        <v>18.218641498726658</v>
      </c>
      <c r="AC79">
        <f>SQRT((ABS($G$80-$G$79)^2+(ABS($H$80-$H$79)^2)))</f>
        <v>27.260330065643291</v>
      </c>
      <c r="AJ79">
        <f>1/0.165</f>
        <v>6.0606060606060606</v>
      </c>
      <c r="AK79">
        <f>1/0.155</f>
        <v>6.4516129032258069</v>
      </c>
      <c r="AL79">
        <f>1/0.17</f>
        <v>5.8823529411764701</v>
      </c>
      <c r="AM79">
        <f>1/0.155</f>
        <v>6.4516129032258069</v>
      </c>
      <c r="AO79">
        <f t="shared" si="20"/>
        <v>102.33541042097256</v>
      </c>
      <c r="AP79">
        <f t="shared" si="21"/>
        <v>164.72162372203181</v>
      </c>
      <c r="AQ79">
        <f t="shared" si="22"/>
        <v>107.16847940427446</v>
      </c>
      <c r="AR79">
        <f t="shared" si="23"/>
        <v>175.87309719769866</v>
      </c>
      <c r="AV79">
        <f>((0.075/0.165)*100)</f>
        <v>45.454545454545453</v>
      </c>
      <c r="AW79">
        <f>((0.065/0.155)*100)</f>
        <v>41.935483870967744</v>
      </c>
      <c r="AX79">
        <f>((0.075/0.17)*100)</f>
        <v>44.117647058823522</v>
      </c>
      <c r="AY79">
        <f>((0.065/0.155)*100)</f>
        <v>41.935483870967744</v>
      </c>
      <c r="BA79">
        <f>((0.09/0.165)*100)</f>
        <v>54.54545454545454</v>
      </c>
      <c r="BB79">
        <f>((0.09/0.155)*100)</f>
        <v>58.064516129032249</v>
      </c>
      <c r="BC79">
        <f>((0.095/0.17)*100)</f>
        <v>55.882352941176471</v>
      </c>
      <c r="BD79">
        <f>((0.09/0.155)*100)</f>
        <v>58.064516129032249</v>
      </c>
      <c r="BF79">
        <f>ABS($B$79-$D$79)</f>
        <v>2.9191320000000003</v>
      </c>
      <c r="BG79">
        <f>ABS($F$79-$H$79)</f>
        <v>4.8485209999999999</v>
      </c>
      <c r="BL79">
        <f>SQRT((ABS($A$79-$E$79)^2+(ABS($B$79-$F$79)^2)))</f>
        <v>4.0559345989493059</v>
      </c>
      <c r="BM79">
        <f>SQRT((ABS($C$79-$G$79)^2+(ABS($D$79-$H$79)^2)))</f>
        <v>3.7342390986984073</v>
      </c>
      <c r="BO79">
        <f>SQRT((ABS($A$79-$G$79)^2+(ABS($B$79-$H$79)^2)))</f>
        <v>6.2580386758840794</v>
      </c>
      <c r="BP79">
        <f>SQRT((ABS($C$79-$E$79)^2+(ABS($D$79-$F$79)^2)))</f>
        <v>13.68028176334701</v>
      </c>
      <c r="BU79">
        <v>15</v>
      </c>
      <c r="BV79">
        <v>0</v>
      </c>
      <c r="BW79">
        <v>0</v>
      </c>
      <c r="BX79">
        <v>13</v>
      </c>
      <c r="BY79">
        <v>13</v>
      </c>
      <c r="BZ79">
        <v>0</v>
      </c>
      <c r="CA79">
        <v>11</v>
      </c>
      <c r="CB79">
        <v>0</v>
      </c>
      <c r="CC79">
        <v>15</v>
      </c>
      <c r="CD79">
        <v>1</v>
      </c>
      <c r="CE79">
        <v>11</v>
      </c>
      <c r="CF79">
        <v>0</v>
      </c>
      <c r="CG79">
        <v>13</v>
      </c>
      <c r="CH79">
        <v>13</v>
      </c>
      <c r="CI79">
        <v>2</v>
      </c>
      <c r="CJ79">
        <v>0</v>
      </c>
      <c r="CL79">
        <v>18</v>
      </c>
      <c r="CM79">
        <v>3</v>
      </c>
      <c r="CN79">
        <v>4</v>
      </c>
      <c r="CO79">
        <v>15</v>
      </c>
      <c r="CP79">
        <v>18</v>
      </c>
      <c r="CQ79">
        <v>3</v>
      </c>
      <c r="CR79">
        <v>17</v>
      </c>
      <c r="CS79">
        <v>3</v>
      </c>
      <c r="CT79">
        <v>19</v>
      </c>
      <c r="CU79">
        <v>4</v>
      </c>
      <c r="CV79">
        <v>17</v>
      </c>
      <c r="CW79">
        <v>4</v>
      </c>
      <c r="CX79">
        <v>18</v>
      </c>
      <c r="CY79">
        <v>16</v>
      </c>
      <c r="CZ79">
        <v>5</v>
      </c>
      <c r="DA79">
        <v>3</v>
      </c>
      <c r="DC79">
        <f>((0/15)*100)</f>
        <v>0</v>
      </c>
      <c r="DD79">
        <f>((0/15)*100)</f>
        <v>0</v>
      </c>
      <c r="DE79">
        <f>((13/15)*100)</f>
        <v>86.666666666666671</v>
      </c>
      <c r="DF79">
        <f>((0/13)*100)</f>
        <v>0</v>
      </c>
      <c r="DG79">
        <f>((11/13)*100)</f>
        <v>84.615384615384613</v>
      </c>
      <c r="DH79">
        <f>((0/13)*100)</f>
        <v>0</v>
      </c>
      <c r="DI79">
        <f>((1/15)*100)</f>
        <v>6.666666666666667</v>
      </c>
      <c r="DJ79">
        <f>((11/15)*100)</f>
        <v>73.333333333333329</v>
      </c>
      <c r="DK79">
        <f>((0/15)*100)</f>
        <v>0</v>
      </c>
      <c r="DL79">
        <f>((13/13)*100)</f>
        <v>100</v>
      </c>
      <c r="DM79">
        <f>((2/13)*100)</f>
        <v>15.384615384615385</v>
      </c>
      <c r="DN79">
        <f>((0/13)*100)</f>
        <v>0</v>
      </c>
      <c r="DP79">
        <f>((3/18)*100)</f>
        <v>16.666666666666664</v>
      </c>
      <c r="DQ79">
        <f>((4/18)*100)</f>
        <v>22.222222222222221</v>
      </c>
      <c r="DR79">
        <f>((15/18)*100)</f>
        <v>83.333333333333343</v>
      </c>
      <c r="DS79">
        <f>((3/18)*100)</f>
        <v>16.666666666666664</v>
      </c>
      <c r="DT79">
        <f>((17/18)*100)</f>
        <v>94.444444444444443</v>
      </c>
      <c r="DU79">
        <f>((3/18)*100)</f>
        <v>16.666666666666664</v>
      </c>
      <c r="DV79">
        <f>((4/19)*100)</f>
        <v>21.052631578947366</v>
      </c>
      <c r="DW79">
        <f>((17/19)*100)</f>
        <v>89.473684210526315</v>
      </c>
      <c r="DX79">
        <f>((4/19)*100)</f>
        <v>21.052631578947366</v>
      </c>
      <c r="DY79">
        <f>((16/18)*100)</f>
        <v>88.888888888888886</v>
      </c>
      <c r="DZ79">
        <f>((5/18)*100)</f>
        <v>27.777777777777779</v>
      </c>
      <c r="EA79">
        <f>((3/18)*100)</f>
        <v>16.666666666666664</v>
      </c>
    </row>
    <row r="80" spans="1:131" x14ac:dyDescent="0.25">
      <c r="A80">
        <v>133.49056400000001</v>
      </c>
      <c r="B80">
        <v>9.8541840000000001</v>
      </c>
      <c r="C80">
        <v>151.33252999999999</v>
      </c>
      <c r="D80">
        <v>8.3249739999999992</v>
      </c>
      <c r="E80">
        <v>131.13923800000001</v>
      </c>
      <c r="F80">
        <v>10.56352</v>
      </c>
      <c r="G80">
        <v>149.344674</v>
      </c>
      <c r="H80">
        <v>7.578074</v>
      </c>
      <c r="K80">
        <f t="shared" si="24"/>
        <v>7.4999999999999997E-2</v>
      </c>
      <c r="L80">
        <f>(15/200)</f>
        <v>7.4999999999999997E-2</v>
      </c>
      <c r="M80">
        <f>(16/200)</f>
        <v>0.08</v>
      </c>
      <c r="N80">
        <f>(13/200)</f>
        <v>6.5000000000000002E-2</v>
      </c>
      <c r="P80">
        <f>(18/200)</f>
        <v>0.09</v>
      </c>
      <c r="Q80">
        <f>(16/200)</f>
        <v>0.08</v>
      </c>
      <c r="R80">
        <f>(15/200)</f>
        <v>7.4999999999999997E-2</v>
      </c>
      <c r="S80">
        <f>(17/200)</f>
        <v>8.5000000000000006E-2</v>
      </c>
      <c r="U80">
        <f>0.075+0.09</f>
        <v>0.16499999999999998</v>
      </c>
      <c r="V80">
        <f>0.075+0.08</f>
        <v>0.155</v>
      </c>
      <c r="W80">
        <f>0.08+0.075</f>
        <v>0.155</v>
      </c>
      <c r="X80">
        <f>0.065+0.085</f>
        <v>0.15000000000000002</v>
      </c>
      <c r="Z80">
        <f>SQRT((ABS($A$81-$A$80)^2+(ABS($B$81-$B$80)^2)))</f>
        <v>25.117865290108544</v>
      </c>
      <c r="AA80">
        <f>SQRT((ABS($C$81-$C$80)^2+(ABS($D$81-$D$80)^2)))</f>
        <v>14.740349817467202</v>
      </c>
      <c r="AB80">
        <f>SQRT((ABS($E$81-$E$80)^2+(ABS($F$81-$F$80)^2)))</f>
        <v>25.273780569447261</v>
      </c>
      <c r="AC80">
        <f>SQRT((ABS($G$81-$G$80)^2+(ABS($H$81-$H$80)^2)))</f>
        <v>14.305066623196824</v>
      </c>
      <c r="AJ80">
        <f>1/0.165</f>
        <v>6.0606060606060606</v>
      </c>
      <c r="AK80">
        <f>1/0.155</f>
        <v>6.4516129032258069</v>
      </c>
      <c r="AL80">
        <f>1/0.155</f>
        <v>6.4516129032258069</v>
      </c>
      <c r="AM80">
        <f>1/0.15</f>
        <v>6.666666666666667</v>
      </c>
      <c r="AO80">
        <f t="shared" si="20"/>
        <v>152.22948660671847</v>
      </c>
      <c r="AP80">
        <f t="shared" si="21"/>
        <v>95.099031080433562</v>
      </c>
      <c r="AQ80">
        <f t="shared" si="22"/>
        <v>163.05664883514362</v>
      </c>
      <c r="AR80">
        <f t="shared" si="23"/>
        <v>95.367110821312153</v>
      </c>
      <c r="AV80">
        <f>((0.075/0.165)*100)</f>
        <v>45.454545454545453</v>
      </c>
      <c r="AW80">
        <f>((0.075/0.155)*100)</f>
        <v>48.387096774193544</v>
      </c>
      <c r="AX80">
        <f>((0.08/0.155)*100)</f>
        <v>51.612903225806448</v>
      </c>
      <c r="AY80">
        <f>((0.065/0.15)*100)</f>
        <v>43.333333333333336</v>
      </c>
      <c r="BA80">
        <f>((0.09/0.165)*100)</f>
        <v>54.54545454545454</v>
      </c>
      <c r="BB80">
        <f>((0.08/0.155)*100)</f>
        <v>51.612903225806448</v>
      </c>
      <c r="BC80">
        <f>((0.075/0.155)*100)</f>
        <v>48.387096774193544</v>
      </c>
      <c r="BD80">
        <f>((0.085/0.15)*100)</f>
        <v>56.666666666666679</v>
      </c>
      <c r="BF80">
        <f>ABS($B$80-$D$80)</f>
        <v>1.5292100000000008</v>
      </c>
      <c r="BG80">
        <f>ABS($F$80-$H$80)</f>
        <v>2.9854460000000005</v>
      </c>
      <c r="BL80">
        <f>SQRT((ABS($A$80-$E$80)^2+(ABS($B$80-$F$80)^2)))</f>
        <v>2.4559909444401464</v>
      </c>
      <c r="BM80">
        <f>SQRT((ABS($C$80-$G$80)^2+(ABS($D$80-$H$80)^2)))</f>
        <v>2.1235421085384609</v>
      </c>
      <c r="BO80">
        <f>SQRT((ABS($A$80-$G$80)^2+(ABS($B$80-$H$80)^2)))</f>
        <v>16.01666259319337</v>
      </c>
      <c r="BP80">
        <f>SQRT((ABS($C$80-$E$80)^2+(ABS($D$80-$F$80)^2)))</f>
        <v>20.316991164820134</v>
      </c>
      <c r="BR80">
        <f>DEGREES(ACOS((7.87118384334613^2+15.1210701731526^2-7.99891338695699^2)/(2*7.87118384334613*15.1210701731526)))</f>
        <v>17.820912573136784</v>
      </c>
      <c r="BS80">
        <f>DEGREES(ACOS((9.26905178448178^2+16.7472538881731^2-7.87118384334613^2)/(2*9.26905178448178*16.7472538881731)))</f>
        <v>11.312811433853261</v>
      </c>
      <c r="BU80">
        <v>15</v>
      </c>
      <c r="BV80">
        <v>2</v>
      </c>
      <c r="BW80">
        <v>1</v>
      </c>
      <c r="BX80">
        <v>13</v>
      </c>
      <c r="BY80">
        <v>15</v>
      </c>
      <c r="BZ80">
        <v>2</v>
      </c>
      <c r="CA80">
        <v>12</v>
      </c>
      <c r="CB80">
        <v>2</v>
      </c>
      <c r="CC80">
        <v>16</v>
      </c>
      <c r="CD80">
        <v>2</v>
      </c>
      <c r="CE80">
        <v>12</v>
      </c>
      <c r="CF80">
        <v>0</v>
      </c>
      <c r="CG80">
        <v>13</v>
      </c>
      <c r="CH80">
        <v>13</v>
      </c>
      <c r="CI80">
        <v>1</v>
      </c>
      <c r="CJ80">
        <v>0</v>
      </c>
      <c r="CL80">
        <v>18</v>
      </c>
      <c r="CM80">
        <v>5</v>
      </c>
      <c r="CN80">
        <v>4</v>
      </c>
      <c r="CO80">
        <v>16</v>
      </c>
      <c r="CP80">
        <v>16</v>
      </c>
      <c r="CQ80">
        <v>3</v>
      </c>
      <c r="CR80">
        <v>12</v>
      </c>
      <c r="CS80">
        <v>5</v>
      </c>
      <c r="CT80">
        <v>15</v>
      </c>
      <c r="CU80">
        <v>1</v>
      </c>
      <c r="CV80">
        <v>12</v>
      </c>
      <c r="CW80">
        <v>2</v>
      </c>
      <c r="CX80">
        <v>17</v>
      </c>
      <c r="CY80">
        <v>15</v>
      </c>
      <c r="CZ80">
        <v>4</v>
      </c>
      <c r="DA80">
        <v>1</v>
      </c>
      <c r="DC80">
        <f>((2/15)*100)</f>
        <v>13.333333333333334</v>
      </c>
      <c r="DD80">
        <f>((1/15)*100)</f>
        <v>6.666666666666667</v>
      </c>
      <c r="DE80">
        <f>((13/15)*100)</f>
        <v>86.666666666666671</v>
      </c>
      <c r="DF80">
        <f>((2/15)*100)</f>
        <v>13.333333333333334</v>
      </c>
      <c r="DG80">
        <f>((12/15)*100)</f>
        <v>80</v>
      </c>
      <c r="DH80">
        <f>((2/15)*100)</f>
        <v>13.333333333333334</v>
      </c>
      <c r="DI80">
        <f>((2/16)*100)</f>
        <v>12.5</v>
      </c>
      <c r="DJ80">
        <f>((12/16)*100)</f>
        <v>75</v>
      </c>
      <c r="DK80">
        <f>((0/16)*100)</f>
        <v>0</v>
      </c>
      <c r="DL80">
        <f>((13/13)*100)</f>
        <v>100</v>
      </c>
      <c r="DM80">
        <f>((1/13)*100)</f>
        <v>7.6923076923076925</v>
      </c>
      <c r="DN80">
        <f>((0/13)*100)</f>
        <v>0</v>
      </c>
      <c r="DP80">
        <f>((5/18)*100)</f>
        <v>27.777777777777779</v>
      </c>
      <c r="DQ80">
        <f>((4/18)*100)</f>
        <v>22.222222222222221</v>
      </c>
      <c r="DR80">
        <f>((16/18)*100)</f>
        <v>88.888888888888886</v>
      </c>
      <c r="DS80">
        <f>((3/16)*100)</f>
        <v>18.75</v>
      </c>
      <c r="DT80">
        <f>((12/16)*100)</f>
        <v>75</v>
      </c>
      <c r="DU80">
        <f>((5/16)*100)</f>
        <v>31.25</v>
      </c>
      <c r="DV80">
        <f>((1/15)*100)</f>
        <v>6.666666666666667</v>
      </c>
      <c r="DW80">
        <f>((12/15)*100)</f>
        <v>80</v>
      </c>
      <c r="DX80">
        <f>((2/15)*100)</f>
        <v>13.333333333333334</v>
      </c>
      <c r="DY80">
        <f>((15/17)*100)</f>
        <v>88.235294117647058</v>
      </c>
      <c r="DZ80">
        <f>((4/17)*100)</f>
        <v>23.52941176470588</v>
      </c>
      <c r="EA80">
        <f>((1/17)*100)</f>
        <v>5.8823529411764701</v>
      </c>
    </row>
    <row r="81" spans="1:131" x14ac:dyDescent="0.25">
      <c r="A81">
        <v>158.607406</v>
      </c>
      <c r="B81">
        <v>9.6274580000000007</v>
      </c>
      <c r="C81">
        <v>166.01212200000001</v>
      </c>
      <c r="D81">
        <v>6.988003</v>
      </c>
      <c r="E81">
        <v>156.40491900000001</v>
      </c>
      <c r="F81">
        <v>9.9237169999999999</v>
      </c>
      <c r="G81">
        <v>163.57668799999999</v>
      </c>
      <c r="H81">
        <v>6.1342220000000003</v>
      </c>
      <c r="K81">
        <f t="shared" si="24"/>
        <v>7.4999999999999997E-2</v>
      </c>
      <c r="L81">
        <f>(15/200)</f>
        <v>7.4999999999999997E-2</v>
      </c>
      <c r="M81">
        <f>(17/200)</f>
        <v>8.5000000000000006E-2</v>
      </c>
      <c r="N81">
        <f>(12/200)</f>
        <v>0.06</v>
      </c>
      <c r="P81">
        <f>(15/200)</f>
        <v>7.4999999999999997E-2</v>
      </c>
      <c r="Q81">
        <f>(16/200)</f>
        <v>0.08</v>
      </c>
      <c r="R81">
        <f>(14/200)</f>
        <v>7.0000000000000007E-2</v>
      </c>
      <c r="S81">
        <f>(17/200)</f>
        <v>8.5000000000000006E-2</v>
      </c>
      <c r="U81">
        <f>0.075+0.075</f>
        <v>0.15</v>
      </c>
      <c r="V81">
        <f>0.075+0.08</f>
        <v>0.155</v>
      </c>
      <c r="W81">
        <f>0.085+0.07</f>
        <v>0.15500000000000003</v>
      </c>
      <c r="X81">
        <f>0.06+0.085</f>
        <v>0.14500000000000002</v>
      </c>
      <c r="Z81">
        <f>SQRT((ABS($A$82-$A$81)^2+(ABS($B$82-$B$81)^2)))</f>
        <v>17.494484188522538</v>
      </c>
      <c r="AA81">
        <f>SQRT((ABS($C$82-$C$81)^2+(ABS($D$82-$D$81)^2)))</f>
        <v>19.406544926052064</v>
      </c>
      <c r="AB81">
        <f>SQRT((ABS($E$82-$E$81)^2+(ABS($F$82-$F$81)^2)))</f>
        <v>16.799563058265786</v>
      </c>
      <c r="AC81">
        <f>SQRT((ABS($G$82-$G$81)^2+(ABS($H$82-$H$81)^2)))</f>
        <v>18.33657721148267</v>
      </c>
      <c r="AJ81">
        <f>1/0.15</f>
        <v>6.666666666666667</v>
      </c>
      <c r="AK81">
        <f>1/0.155</f>
        <v>6.4516129032258069</v>
      </c>
      <c r="AL81">
        <f>1/0.155</f>
        <v>6.4516129032258069</v>
      </c>
      <c r="AM81">
        <f>1/0.145</f>
        <v>6.8965517241379315</v>
      </c>
      <c r="AO81">
        <f t="shared" si="20"/>
        <v>116.62989459015026</v>
      </c>
      <c r="AP81">
        <f t="shared" si="21"/>
        <v>125.20351565194881</v>
      </c>
      <c r="AQ81">
        <f t="shared" si="22"/>
        <v>108.38427779526312</v>
      </c>
      <c r="AR81">
        <f t="shared" si="23"/>
        <v>126.45915318263908</v>
      </c>
      <c r="AV81">
        <f>((0.075/0.15)*100)</f>
        <v>50</v>
      </c>
      <c r="AW81">
        <f>((0.075/0.155)*100)</f>
        <v>48.387096774193544</v>
      </c>
      <c r="AX81">
        <f>((0.085/0.155)*100)</f>
        <v>54.838709677419359</v>
      </c>
      <c r="AY81">
        <f>((0.06/0.145)*100)</f>
        <v>41.379310344827587</v>
      </c>
      <c r="BA81">
        <f>((0.075/0.15)*100)</f>
        <v>50</v>
      </c>
      <c r="BB81">
        <f>((0.08/0.155)*100)</f>
        <v>51.612903225806448</v>
      </c>
      <c r="BC81">
        <f>((0.07/0.155)*100)</f>
        <v>45.161290322580648</v>
      </c>
      <c r="BD81">
        <f>((0.085/0.145)*100)</f>
        <v>58.62068965517242</v>
      </c>
      <c r="BF81">
        <f>ABS($B$81-$D$81)</f>
        <v>2.6394550000000008</v>
      </c>
      <c r="BG81">
        <f>ABS($F$81-$H$81)</f>
        <v>3.7894949999999996</v>
      </c>
      <c r="BL81">
        <f>SQRT((ABS($A$81-$E$81)^2+(ABS($B$81-$F$81)^2)))</f>
        <v>2.222322744393793</v>
      </c>
      <c r="BM81">
        <f>SQRT((ABS($C$81-$G$81)^2+(ABS($D$81-$H$81)^2)))</f>
        <v>2.5807519765210047</v>
      </c>
      <c r="BO81">
        <f>SQRT((ABS($A$81-$G$81)^2+(ABS($B$81-$H$81)^2)))</f>
        <v>6.0742457430713097</v>
      </c>
      <c r="BP81">
        <f>SQRT((ABS($C$81-$E$81)^2+(ABS($D$81-$F$81)^2)))</f>
        <v>10.045733729947502</v>
      </c>
      <c r="BR81">
        <f>DEGREES(ACOS((9.64795698712687^2+16.0385772687326^2-6.60011191107576^2)/(2*9.64795698712687*16.0385772687326)))</f>
        <v>7.6039797579288715</v>
      </c>
      <c r="BS81">
        <f>DEGREES(ACOS((7.99891338695699^2+17.6135549227068^2-9.64795698712687^2)/(2*7.99891338695699*17.6135549227068)))</f>
        <v>3.8676429330039377</v>
      </c>
      <c r="BU81">
        <v>15</v>
      </c>
      <c r="BV81">
        <v>1</v>
      </c>
      <c r="BW81">
        <v>2</v>
      </c>
      <c r="BX81">
        <v>13</v>
      </c>
      <c r="BY81">
        <v>15</v>
      </c>
      <c r="BZ81">
        <v>1</v>
      </c>
      <c r="CA81">
        <v>13</v>
      </c>
      <c r="CB81">
        <v>1</v>
      </c>
      <c r="CC81">
        <v>17</v>
      </c>
      <c r="CD81">
        <v>2</v>
      </c>
      <c r="CE81">
        <v>13</v>
      </c>
      <c r="CF81">
        <v>1</v>
      </c>
      <c r="CG81">
        <v>12</v>
      </c>
      <c r="CH81">
        <v>12</v>
      </c>
      <c r="CI81">
        <v>0</v>
      </c>
      <c r="CJ81">
        <v>1</v>
      </c>
      <c r="CL81">
        <v>15</v>
      </c>
      <c r="CM81">
        <v>2</v>
      </c>
      <c r="CN81">
        <v>1</v>
      </c>
      <c r="CO81">
        <v>15</v>
      </c>
      <c r="CP81">
        <v>16</v>
      </c>
      <c r="CQ81">
        <v>2</v>
      </c>
      <c r="CR81">
        <v>12</v>
      </c>
      <c r="CS81">
        <v>4</v>
      </c>
      <c r="CT81">
        <v>14</v>
      </c>
      <c r="CU81">
        <v>1</v>
      </c>
      <c r="CV81">
        <v>12</v>
      </c>
      <c r="CW81">
        <v>1</v>
      </c>
      <c r="CX81">
        <v>17</v>
      </c>
      <c r="CY81">
        <v>16</v>
      </c>
      <c r="CZ81">
        <v>3</v>
      </c>
      <c r="DA81">
        <v>1</v>
      </c>
      <c r="DC81">
        <f>((1/15)*100)</f>
        <v>6.666666666666667</v>
      </c>
      <c r="DD81">
        <f>((2/15)*100)</f>
        <v>13.333333333333334</v>
      </c>
      <c r="DE81">
        <f>((13/15)*100)</f>
        <v>86.666666666666671</v>
      </c>
      <c r="DF81">
        <f>((1/15)*100)</f>
        <v>6.666666666666667</v>
      </c>
      <c r="DG81">
        <f>((13/15)*100)</f>
        <v>86.666666666666671</v>
      </c>
      <c r="DH81">
        <f>((1/15)*100)</f>
        <v>6.666666666666667</v>
      </c>
      <c r="DI81">
        <f>((2/17)*100)</f>
        <v>11.76470588235294</v>
      </c>
      <c r="DJ81">
        <f>((13/17)*100)</f>
        <v>76.470588235294116</v>
      </c>
      <c r="DK81">
        <f>((1/17)*100)</f>
        <v>5.8823529411764701</v>
      </c>
      <c r="DL81">
        <f>((12/12)*100)</f>
        <v>100</v>
      </c>
      <c r="DM81">
        <f>((0/12)*100)</f>
        <v>0</v>
      </c>
      <c r="DN81">
        <f>((1/12)*100)</f>
        <v>8.3333333333333321</v>
      </c>
      <c r="DP81">
        <f>((2/15)*100)</f>
        <v>13.333333333333334</v>
      </c>
      <c r="DQ81">
        <f>((1/15)*100)</f>
        <v>6.666666666666667</v>
      </c>
      <c r="DR81">
        <f>((15/15)*100)</f>
        <v>100</v>
      </c>
      <c r="DS81">
        <f>((2/16)*100)</f>
        <v>12.5</v>
      </c>
      <c r="DT81">
        <f>((12/16)*100)</f>
        <v>75</v>
      </c>
      <c r="DU81">
        <f>((4/16)*100)</f>
        <v>25</v>
      </c>
      <c r="DV81">
        <f>((1/14)*100)</f>
        <v>7.1428571428571423</v>
      </c>
      <c r="DW81">
        <f>((12/14)*100)</f>
        <v>85.714285714285708</v>
      </c>
      <c r="DX81">
        <f>((1/14)*100)</f>
        <v>7.1428571428571423</v>
      </c>
      <c r="DY81">
        <f>((16/17)*100)</f>
        <v>94.117647058823522</v>
      </c>
      <c r="DZ81">
        <f>((3/17)*100)</f>
        <v>17.647058823529413</v>
      </c>
      <c r="EA81">
        <f>((1/17)*100)</f>
        <v>5.8823529411764701</v>
      </c>
    </row>
    <row r="82" spans="1:131" x14ac:dyDescent="0.25">
      <c r="A82">
        <v>176.096238</v>
      </c>
      <c r="B82">
        <v>9.1827869999999994</v>
      </c>
      <c r="C82">
        <v>185.41810100000001</v>
      </c>
      <c r="D82">
        <v>6.8397969999999999</v>
      </c>
      <c r="E82">
        <v>173.19501199999999</v>
      </c>
      <c r="F82">
        <v>9.3597169999999998</v>
      </c>
      <c r="G82">
        <v>181.896804</v>
      </c>
      <c r="H82">
        <v>5.3574250000000001</v>
      </c>
      <c r="K82">
        <f t="shared" si="24"/>
        <v>7.4999999999999997E-2</v>
      </c>
      <c r="L82">
        <f>(13/200)</f>
        <v>6.5000000000000002E-2</v>
      </c>
      <c r="M82">
        <f>(17/200)</f>
        <v>8.5000000000000006E-2</v>
      </c>
      <c r="N82">
        <f>(13/200)</f>
        <v>6.5000000000000002E-2</v>
      </c>
      <c r="P82">
        <f>(16/200)</f>
        <v>0.08</v>
      </c>
      <c r="Q82">
        <f>(15/200)</f>
        <v>7.4999999999999997E-2</v>
      </c>
      <c r="R82">
        <f>(11/200)</f>
        <v>5.5E-2</v>
      </c>
      <c r="S82">
        <f>(17/200)</f>
        <v>8.5000000000000006E-2</v>
      </c>
      <c r="U82">
        <f>0.075+0.08</f>
        <v>0.155</v>
      </c>
      <c r="V82">
        <f>0.065+0.075</f>
        <v>0.14000000000000001</v>
      </c>
      <c r="W82">
        <f>0.085+0.055</f>
        <v>0.14000000000000001</v>
      </c>
      <c r="X82">
        <f>0.065+0.085</f>
        <v>0.15000000000000002</v>
      </c>
      <c r="Z82">
        <f>SQRT((ABS($A$83-$A$82)^2+(ABS($B$83-$B$82)^2)))</f>
        <v>20.047281065447741</v>
      </c>
      <c r="AA82">
        <f>SQRT((ABS($C$83-$C$82)^2+(ABS($D$83-$D$82)^2)))</f>
        <v>18.405486313657928</v>
      </c>
      <c r="AB82">
        <f>SQRT((ABS($E$83-$E$82)^2+(ABS($F$83-$F$82)^2)))</f>
        <v>19.019739833177788</v>
      </c>
      <c r="AC82">
        <f>SQRT((ABS($G$83-$G$82)^2+(ABS($H$83-$H$82)^2)))</f>
        <v>20.320160291363251</v>
      </c>
      <c r="AJ82">
        <f>1/0.155</f>
        <v>6.4516129032258069</v>
      </c>
      <c r="AK82">
        <f>1/0.14</f>
        <v>7.1428571428571423</v>
      </c>
      <c r="AL82">
        <f>1/0.14</f>
        <v>7.1428571428571423</v>
      </c>
      <c r="AM82">
        <f>1/0.15</f>
        <v>6.666666666666667</v>
      </c>
      <c r="AO82">
        <f t="shared" si="20"/>
        <v>129.33729719643705</v>
      </c>
      <c r="AP82">
        <f t="shared" si="21"/>
        <v>131.4677593832709</v>
      </c>
      <c r="AQ82">
        <f t="shared" si="22"/>
        <v>135.85528452269847</v>
      </c>
      <c r="AR82">
        <f t="shared" si="23"/>
        <v>135.46773527575499</v>
      </c>
      <c r="AV82">
        <f>((0.075/0.155)*100)</f>
        <v>48.387096774193544</v>
      </c>
      <c r="AW82">
        <f>((0.065/0.14)*100)</f>
        <v>46.428571428571423</v>
      </c>
      <c r="AX82">
        <f>((0.085/0.14)*100)</f>
        <v>60.714285714285708</v>
      </c>
      <c r="AY82">
        <f>((0.065/0.15)*100)</f>
        <v>43.333333333333336</v>
      </c>
      <c r="BA82">
        <f>((0.08/0.155)*100)</f>
        <v>51.612903225806448</v>
      </c>
      <c r="BB82">
        <f>((0.075/0.14)*100)</f>
        <v>53.571428571428569</v>
      </c>
      <c r="BC82">
        <f>((0.055/0.14)*100)</f>
        <v>39.285714285714285</v>
      </c>
      <c r="BD82">
        <f>((0.085/0.15)*100)</f>
        <v>56.666666666666679</v>
      </c>
      <c r="BF82">
        <f>ABS($B$82-$D$82)</f>
        <v>2.3429899999999995</v>
      </c>
      <c r="BG82">
        <f>ABS($F$82-$H$82)</f>
        <v>4.0022919999999997</v>
      </c>
      <c r="BL82">
        <f>SQRT((ABS($A$82-$E$82)^2+(ABS($B$82-$F$82)^2)))</f>
        <v>2.9066159925205199</v>
      </c>
      <c r="BM82">
        <f>SQRT((ABS($C$82-$G$82)^2+(ABS($D$82-$H$82)^2)))</f>
        <v>3.8205967215335654</v>
      </c>
      <c r="BO82">
        <f>SQRT((ABS($A$82-$G$82)^2+(ABS($B$82-$H$82)^2)))</f>
        <v>6.9483782533336536</v>
      </c>
      <c r="BP82">
        <f>SQRT((ABS($C$82-$E$82)^2+(ABS($D$82-$F$82)^2)))</f>
        <v>12.480140284000072</v>
      </c>
      <c r="BR82">
        <f>DEGREES(ACOS((9.87049511172244^2+18.6868826433631^2-8.85751358266473^2)/(2*9.87049511172244*18.6868826433631)))</f>
        <v>3.5973341869304201</v>
      </c>
      <c r="BS82">
        <f>DEGREES(ACOS((6.60011191107576^2+15.6692594638868^2-9.87049511172244^2)/(2*6.60011191107576*15.6692594638868)))</f>
        <v>22.085700668887196</v>
      </c>
      <c r="BU82">
        <v>15</v>
      </c>
      <c r="BV82">
        <v>2</v>
      </c>
      <c r="BW82">
        <v>4</v>
      </c>
      <c r="BX82">
        <v>12</v>
      </c>
      <c r="BY82">
        <v>13</v>
      </c>
      <c r="BZ82">
        <v>2</v>
      </c>
      <c r="CA82">
        <v>13</v>
      </c>
      <c r="CB82">
        <v>0</v>
      </c>
      <c r="CC82">
        <v>17</v>
      </c>
      <c r="CD82">
        <v>2</v>
      </c>
      <c r="CE82">
        <v>13</v>
      </c>
      <c r="CF82">
        <v>0</v>
      </c>
      <c r="CG82">
        <v>13</v>
      </c>
      <c r="CH82">
        <v>12</v>
      </c>
      <c r="CI82">
        <v>1</v>
      </c>
      <c r="CJ82">
        <v>0</v>
      </c>
      <c r="CL82">
        <v>16</v>
      </c>
      <c r="CM82">
        <v>2</v>
      </c>
      <c r="CN82">
        <v>1</v>
      </c>
      <c r="CO82">
        <v>16</v>
      </c>
      <c r="CP82">
        <v>15</v>
      </c>
      <c r="CQ82">
        <v>2</v>
      </c>
      <c r="CR82">
        <v>11</v>
      </c>
      <c r="CS82">
        <v>3</v>
      </c>
      <c r="CT82">
        <v>11</v>
      </c>
      <c r="CU82">
        <v>0</v>
      </c>
      <c r="CV82">
        <v>11</v>
      </c>
      <c r="CW82">
        <v>0</v>
      </c>
      <c r="CX82">
        <v>17</v>
      </c>
      <c r="CY82">
        <v>15</v>
      </c>
      <c r="CZ82">
        <v>4</v>
      </c>
      <c r="DA82">
        <v>0</v>
      </c>
      <c r="DC82">
        <f>((2/15)*100)</f>
        <v>13.333333333333334</v>
      </c>
      <c r="DD82">
        <f>((4/15)*100)</f>
        <v>26.666666666666668</v>
      </c>
      <c r="DE82">
        <f>((12/15)*100)</f>
        <v>80</v>
      </c>
      <c r="DF82">
        <f>((2/13)*100)</f>
        <v>15.384615384615385</v>
      </c>
      <c r="DG82">
        <f>((13/13)*100)</f>
        <v>100</v>
      </c>
      <c r="DH82">
        <f>((0/13)*100)</f>
        <v>0</v>
      </c>
      <c r="DI82">
        <f>((2/17)*100)</f>
        <v>11.76470588235294</v>
      </c>
      <c r="DJ82">
        <f>((13/17)*100)</f>
        <v>76.470588235294116</v>
      </c>
      <c r="DK82">
        <f>((0/17)*100)</f>
        <v>0</v>
      </c>
      <c r="DL82">
        <f>((12/13)*100)</f>
        <v>92.307692307692307</v>
      </c>
      <c r="DM82">
        <f>((1/13)*100)</f>
        <v>7.6923076923076925</v>
      </c>
      <c r="DN82">
        <f>((0/13)*100)</f>
        <v>0</v>
      </c>
      <c r="DP82">
        <f>((2/16)*100)</f>
        <v>12.5</v>
      </c>
      <c r="DQ82">
        <f>((1/16)*100)</f>
        <v>6.25</v>
      </c>
      <c r="DR82">
        <f>((16/16)*100)</f>
        <v>100</v>
      </c>
      <c r="DS82">
        <f>((2/15)*100)</f>
        <v>13.333333333333334</v>
      </c>
      <c r="DT82">
        <f>((11/15)*100)</f>
        <v>73.333333333333329</v>
      </c>
      <c r="DU82">
        <f>((3/15)*100)</f>
        <v>20</v>
      </c>
      <c r="DV82">
        <f>((0/11)*100)</f>
        <v>0</v>
      </c>
      <c r="DW82">
        <f>((11/11)*100)</f>
        <v>100</v>
      </c>
      <c r="DX82">
        <f>((0/11)*100)</f>
        <v>0</v>
      </c>
      <c r="DY82">
        <f>((15/17)*100)</f>
        <v>88.235294117647058</v>
      </c>
      <c r="DZ82">
        <f>((4/17)*100)</f>
        <v>23.52941176470588</v>
      </c>
      <c r="EA82">
        <f>((0/17)*100)</f>
        <v>0</v>
      </c>
    </row>
    <row r="83" spans="1:131" x14ac:dyDescent="0.25">
      <c r="A83">
        <v>196.13565399999999</v>
      </c>
      <c r="B83">
        <v>8.6212850000000003</v>
      </c>
      <c r="C83">
        <v>203.79469599999999</v>
      </c>
      <c r="D83">
        <v>5.8089320000000004</v>
      </c>
      <c r="E83">
        <v>192.17024900000001</v>
      </c>
      <c r="F83">
        <v>8.0593769999999996</v>
      </c>
      <c r="G83">
        <v>202.195594</v>
      </c>
      <c r="H83">
        <v>4.4257390000000001</v>
      </c>
      <c r="K83">
        <f>(12/200)</f>
        <v>0.06</v>
      </c>
      <c r="L83">
        <f>(14/200)</f>
        <v>7.0000000000000007E-2</v>
      </c>
      <c r="M83">
        <f>(17/200)</f>
        <v>8.5000000000000006E-2</v>
      </c>
      <c r="N83">
        <f>(15/200)</f>
        <v>7.4999999999999997E-2</v>
      </c>
      <c r="P83">
        <f>(15/200)</f>
        <v>7.4999999999999997E-2</v>
      </c>
      <c r="Q83">
        <f>(16/200)</f>
        <v>0.08</v>
      </c>
      <c r="R83">
        <f>(13/200)</f>
        <v>6.5000000000000002E-2</v>
      </c>
      <c r="S83">
        <f>(17/200)</f>
        <v>8.5000000000000006E-2</v>
      </c>
      <c r="U83">
        <f>0.06+0.075</f>
        <v>0.13500000000000001</v>
      </c>
      <c r="V83">
        <f>0.07+0.08</f>
        <v>0.15000000000000002</v>
      </c>
      <c r="W83">
        <f>0.085+0.065</f>
        <v>0.15000000000000002</v>
      </c>
      <c r="X83">
        <f>0.075+0.085</f>
        <v>0.16</v>
      </c>
      <c r="Z83">
        <f>SQRT((ABS($A$84-$A$83)^2+(ABS($B$84-$B$83)^2)))</f>
        <v>17.585537629267126</v>
      </c>
      <c r="AA83">
        <f>SQRT((ABS($C$84-$C$83)^2+(ABS($D$84-$D$83)^2)))</f>
        <v>17.657513465141655</v>
      </c>
      <c r="AB83">
        <f>SQRT((ABS($E$84-$E$83)^2+(ABS($F$84-$F$83)^2)))</f>
        <v>19.89493679971369</v>
      </c>
      <c r="AC83">
        <f>SQRT((ABS($G$84-$G$83)^2+(ABS($H$84-$H$83)^2)))</f>
        <v>17.53194466115054</v>
      </c>
      <c r="AJ83">
        <f>1/0.135</f>
        <v>7.4074074074074066</v>
      </c>
      <c r="AK83">
        <f>1/0.15</f>
        <v>6.666666666666667</v>
      </c>
      <c r="AL83">
        <f>1/0.15</f>
        <v>6.666666666666667</v>
      </c>
      <c r="AM83">
        <f>1/0.16</f>
        <v>6.25</v>
      </c>
      <c r="AO83">
        <f t="shared" si="20"/>
        <v>130.26324169827501</v>
      </c>
      <c r="AP83">
        <f t="shared" si="21"/>
        <v>117.71675643427768</v>
      </c>
      <c r="AQ83">
        <f t="shared" si="22"/>
        <v>132.63291199809126</v>
      </c>
      <c r="AR83">
        <f t="shared" si="23"/>
        <v>109.57465413219087</v>
      </c>
      <c r="AV83">
        <f>((0.06/0.135)*100)</f>
        <v>44.444444444444443</v>
      </c>
      <c r="AW83">
        <f>((0.07/0.15)*100)</f>
        <v>46.666666666666671</v>
      </c>
      <c r="AX83">
        <f>((0.085/0.15)*100)</f>
        <v>56.666666666666679</v>
      </c>
      <c r="AY83">
        <f>((0.075/0.16)*100)</f>
        <v>46.875</v>
      </c>
      <c r="BA83">
        <f>((0.075/0.135)*100)</f>
        <v>55.55555555555555</v>
      </c>
      <c r="BB83">
        <f>((0.08/0.15)*100)</f>
        <v>53.333333333333336</v>
      </c>
      <c r="BC83">
        <f>((0.065/0.15)*100)</f>
        <v>43.333333333333336</v>
      </c>
      <c r="BD83">
        <f>((0.085/0.16)*100)</f>
        <v>53.125</v>
      </c>
      <c r="BF83">
        <f>ABS($B$83-$D$83)</f>
        <v>2.8123529999999999</v>
      </c>
      <c r="BG83">
        <f>ABS($F$83-$H$83)</f>
        <v>3.6336379999999995</v>
      </c>
      <c r="BL83">
        <f>SQRT((ABS($A$83-$E$83)^2+(ABS($B$83-$F$83)^2)))</f>
        <v>4.0050190279808673</v>
      </c>
      <c r="BM83">
        <f>SQRT((ABS($C$83-$G$83)^2+(ABS($D$83-$H$83)^2)))</f>
        <v>2.1143202410356294</v>
      </c>
      <c r="BO83">
        <f>SQRT((ABS($A$83-$G$83)^2+(ABS($B$83-$H$83)^2)))</f>
        <v>7.3705820015597237</v>
      </c>
      <c r="BP83">
        <f>SQRT((ABS($C$83-$E$83)^2+(ABS($D$83-$F$83)^2)))</f>
        <v>11.840281700780324</v>
      </c>
      <c r="BR83">
        <f>DEGREES(ACOS((8.65517076491163^2+16.0154156368879^2-8.63996451326093^2)/(2*8.65517076491163*16.0154156368879)))</f>
        <v>22.158783259953584</v>
      </c>
      <c r="BS83">
        <f>DEGREES(ACOS((8.85751358266473^2+17.0676279379422^2-8.65517076491163^2)/(2*8.85751358266473*17.0676279379422)))</f>
        <v>12.793432517230009</v>
      </c>
      <c r="BU83">
        <v>12</v>
      </c>
      <c r="BV83">
        <v>0</v>
      </c>
      <c r="BW83">
        <v>0</v>
      </c>
      <c r="BX83">
        <v>12</v>
      </c>
      <c r="BY83">
        <v>14</v>
      </c>
      <c r="BZ83">
        <v>0</v>
      </c>
      <c r="CA83">
        <v>13</v>
      </c>
      <c r="CB83">
        <v>1</v>
      </c>
      <c r="CC83">
        <v>17</v>
      </c>
      <c r="CD83">
        <v>3</v>
      </c>
      <c r="CE83">
        <v>13</v>
      </c>
      <c r="CF83">
        <v>0</v>
      </c>
      <c r="CG83">
        <v>15</v>
      </c>
      <c r="CH83">
        <v>11</v>
      </c>
      <c r="CI83">
        <v>2</v>
      </c>
      <c r="CJ83">
        <v>0</v>
      </c>
      <c r="CL83">
        <v>15</v>
      </c>
      <c r="CM83">
        <v>4</v>
      </c>
      <c r="CN83">
        <v>0</v>
      </c>
      <c r="CO83">
        <v>15</v>
      </c>
      <c r="CP83">
        <v>16</v>
      </c>
      <c r="CQ83">
        <v>4</v>
      </c>
      <c r="CR83">
        <v>12</v>
      </c>
      <c r="CS83">
        <v>4</v>
      </c>
      <c r="CT83">
        <v>13</v>
      </c>
      <c r="CU83">
        <v>1</v>
      </c>
      <c r="CV83">
        <v>12</v>
      </c>
      <c r="CW83">
        <v>0</v>
      </c>
      <c r="CX83">
        <v>17</v>
      </c>
      <c r="CY83">
        <v>14</v>
      </c>
      <c r="CZ83">
        <v>4</v>
      </c>
      <c r="DA83">
        <v>0</v>
      </c>
      <c r="DC83">
        <f>((0/12)*100)</f>
        <v>0</v>
      </c>
      <c r="DD83">
        <f>((0/12)*100)</f>
        <v>0</v>
      </c>
      <c r="DE83">
        <f>((12/12)*100)</f>
        <v>100</v>
      </c>
      <c r="DF83">
        <f>((0/14)*100)</f>
        <v>0</v>
      </c>
      <c r="DG83">
        <f>((13/14)*100)</f>
        <v>92.857142857142861</v>
      </c>
      <c r="DH83">
        <f>((1/14)*100)</f>
        <v>7.1428571428571423</v>
      </c>
      <c r="DI83">
        <f>((3/17)*100)</f>
        <v>17.647058823529413</v>
      </c>
      <c r="DJ83">
        <f>((13/17)*100)</f>
        <v>76.470588235294116</v>
      </c>
      <c r="DK83">
        <f>((0/17)*100)</f>
        <v>0</v>
      </c>
      <c r="DL83">
        <f>((11/15)*100)</f>
        <v>73.333333333333329</v>
      </c>
      <c r="DM83">
        <f>((2/15)*100)</f>
        <v>13.333333333333334</v>
      </c>
      <c r="DN83">
        <f>((0/15)*100)</f>
        <v>0</v>
      </c>
      <c r="DP83">
        <f>((4/15)*100)</f>
        <v>26.666666666666668</v>
      </c>
      <c r="DQ83">
        <f>((0/15)*100)</f>
        <v>0</v>
      </c>
      <c r="DR83">
        <f>((15/15)*100)</f>
        <v>100</v>
      </c>
      <c r="DS83">
        <f>((4/16)*100)</f>
        <v>25</v>
      </c>
      <c r="DT83">
        <f>((12/16)*100)</f>
        <v>75</v>
      </c>
      <c r="DU83">
        <f>((4/16)*100)</f>
        <v>25</v>
      </c>
      <c r="DV83">
        <f>((1/13)*100)</f>
        <v>7.6923076923076925</v>
      </c>
      <c r="DW83">
        <f>((12/13)*100)</f>
        <v>92.307692307692307</v>
      </c>
      <c r="DX83">
        <f>((0/13)*100)</f>
        <v>0</v>
      </c>
      <c r="DY83">
        <f>((14/17)*100)</f>
        <v>82.35294117647058</v>
      </c>
      <c r="DZ83">
        <f>((4/17)*100)</f>
        <v>23.52941176470588</v>
      </c>
      <c r="EA83">
        <f>((0/17)*100)</f>
        <v>0</v>
      </c>
    </row>
    <row r="84" spans="1:131" x14ac:dyDescent="0.25">
      <c r="A84">
        <v>213.70586499999999</v>
      </c>
      <c r="B84">
        <v>9.3553280000000001</v>
      </c>
      <c r="C84">
        <v>221.35514900000001</v>
      </c>
      <c r="D84">
        <v>7.6577890000000002</v>
      </c>
      <c r="E84">
        <v>211.85513800000001</v>
      </c>
      <c r="F84">
        <v>10.942717999999999</v>
      </c>
      <c r="G84">
        <v>219.45056</v>
      </c>
      <c r="H84">
        <v>7.5298059999999998</v>
      </c>
      <c r="K84">
        <f>(14/200)</f>
        <v>7.0000000000000007E-2</v>
      </c>
      <c r="L84">
        <f>(16/200)</f>
        <v>0.08</v>
      </c>
      <c r="M84">
        <f>(15/200)</f>
        <v>7.4999999999999997E-2</v>
      </c>
      <c r="N84">
        <f>(17/200)</f>
        <v>8.5000000000000006E-2</v>
      </c>
      <c r="P84">
        <f>(15/200)</f>
        <v>7.4999999999999997E-2</v>
      </c>
      <c r="Q84">
        <f>(17/200)</f>
        <v>8.5000000000000006E-2</v>
      </c>
      <c r="R84">
        <f>(16/200)</f>
        <v>0.08</v>
      </c>
      <c r="S84">
        <f>(15/200)</f>
        <v>7.4999999999999997E-2</v>
      </c>
      <c r="U84">
        <f>0.07+0.075</f>
        <v>0.14500000000000002</v>
      </c>
      <c r="V84">
        <f>0.08+0.085</f>
        <v>0.16500000000000001</v>
      </c>
      <c r="W84">
        <f>0.075+0.08</f>
        <v>0.155</v>
      </c>
      <c r="X84">
        <f>0.085+0.075</f>
        <v>0.16</v>
      </c>
      <c r="Z84">
        <f>SQRT((ABS($A$85-$A$84)^2+(ABS($B$85-$B$84)^2)))</f>
        <v>16.30181362857375</v>
      </c>
      <c r="AA84">
        <f>SQRT((ABS($C$85-$C$84)^2+(ABS($D$85-$D$84)^2)))</f>
        <v>18.974250109756635</v>
      </c>
      <c r="AB84">
        <f>SQRT((ABS($E$85-$E$84)^2+(ABS($F$85-$F$84)^2)))</f>
        <v>15.449129881834049</v>
      </c>
      <c r="AC84">
        <f>SQRT((ABS($G$85-$G$84)^2+(ABS($H$85-$H$84)^2)))</f>
        <v>17.136942244166001</v>
      </c>
      <c r="AJ84">
        <f>1/0.145</f>
        <v>6.8965517241379315</v>
      </c>
      <c r="AK84">
        <f>1/0.165</f>
        <v>6.0606060606060606</v>
      </c>
      <c r="AL84">
        <f>1/0.155</f>
        <v>6.4516129032258069</v>
      </c>
      <c r="AM84">
        <f>1/0.16</f>
        <v>6.25</v>
      </c>
      <c r="AO84">
        <f t="shared" si="20"/>
        <v>112.42630088671551</v>
      </c>
      <c r="AP84">
        <f t="shared" si="21"/>
        <v>114.99545521064627</v>
      </c>
      <c r="AQ84">
        <f t="shared" si="22"/>
        <v>99.671805689251926</v>
      </c>
      <c r="AR84">
        <f t="shared" si="23"/>
        <v>107.1058890260375</v>
      </c>
      <c r="AV84">
        <f>((0.07/0.145)*100)</f>
        <v>48.275862068965523</v>
      </c>
      <c r="AW84">
        <f>((0.08/0.165)*100)</f>
        <v>48.484848484848484</v>
      </c>
      <c r="AX84">
        <f>((0.075/0.155)*100)</f>
        <v>48.387096774193544</v>
      </c>
      <c r="AY84">
        <f>((0.085/0.16)*100)</f>
        <v>53.125</v>
      </c>
      <c r="BA84">
        <f>((0.075/0.145)*100)</f>
        <v>51.724137931034484</v>
      </c>
      <c r="BB84">
        <f>((0.085/0.165)*100)</f>
        <v>51.515151515151516</v>
      </c>
      <c r="BC84">
        <f>((0.08/0.155)*100)</f>
        <v>51.612903225806448</v>
      </c>
      <c r="BD84">
        <f>((0.075/0.16)*100)</f>
        <v>46.875</v>
      </c>
      <c r="BF84">
        <f>ABS($B$84-$D$84)</f>
        <v>1.6975389999999999</v>
      </c>
      <c r="BG84">
        <f>ABS($F$84-$H$84)</f>
        <v>3.4129119999999995</v>
      </c>
      <c r="BL84">
        <f>SQRT((ABS($A$84-$E$84)^2+(ABS($B$84-$F$84)^2)))</f>
        <v>2.4382365432067732</v>
      </c>
      <c r="BM84">
        <f>SQRT((ABS($C$84-$G$84)^2+(ABS($D$84-$H$84)^2)))</f>
        <v>1.9088842047672927</v>
      </c>
      <c r="BO84">
        <f>SQRT((ABS($A$84-$G$84)^2+(ABS($B$84-$H$84)^2)))</f>
        <v>6.0277733215101152</v>
      </c>
      <c r="BP84">
        <f>SQRT((ABS($C$84-$E$84)^2+(ABS($D$84-$F$84)^2)))</f>
        <v>10.051913625532306</v>
      </c>
      <c r="BR84">
        <f>DEGREES(ACOS((8.4691949670325^2+13.5564528640305^2-5.74575682664172^2)/(2*8.4691949670325*13.5564528640305)))</f>
        <v>14.318961237676415</v>
      </c>
      <c r="BS84">
        <f>DEGREES(ACOS((8.63996451326093^2+16.7446313915401^2-8.4691949670325^2)/(2*8.63996451326093*16.7446313915401)))</f>
        <v>11.729103194092229</v>
      </c>
      <c r="BU84">
        <v>14</v>
      </c>
      <c r="BV84">
        <v>0</v>
      </c>
      <c r="BW84">
        <v>3</v>
      </c>
      <c r="BX84">
        <v>11</v>
      </c>
      <c r="BY84">
        <v>16</v>
      </c>
      <c r="BZ84">
        <v>0</v>
      </c>
      <c r="CA84">
        <v>13</v>
      </c>
      <c r="CB84">
        <v>2</v>
      </c>
      <c r="CC84">
        <v>15</v>
      </c>
      <c r="CD84">
        <v>1</v>
      </c>
      <c r="CE84">
        <v>13</v>
      </c>
      <c r="CF84">
        <v>1</v>
      </c>
      <c r="CG84">
        <v>17</v>
      </c>
      <c r="CH84">
        <v>13</v>
      </c>
      <c r="CI84">
        <v>1</v>
      </c>
      <c r="CJ84">
        <v>1</v>
      </c>
      <c r="CL84">
        <v>15</v>
      </c>
      <c r="CM84">
        <v>1</v>
      </c>
      <c r="CN84">
        <v>1</v>
      </c>
      <c r="CO84">
        <v>14</v>
      </c>
      <c r="CP84">
        <v>17</v>
      </c>
      <c r="CQ84">
        <v>3</v>
      </c>
      <c r="CR84">
        <v>13</v>
      </c>
      <c r="CS84">
        <v>4</v>
      </c>
      <c r="CT84">
        <v>16</v>
      </c>
      <c r="CU84">
        <v>5</v>
      </c>
      <c r="CV84">
        <v>13</v>
      </c>
      <c r="CW84">
        <v>1</v>
      </c>
      <c r="CX84">
        <v>15</v>
      </c>
      <c r="CY84">
        <v>15</v>
      </c>
      <c r="CZ84">
        <v>1</v>
      </c>
      <c r="DA84">
        <v>1</v>
      </c>
      <c r="DC84">
        <f>((0/14)*100)</f>
        <v>0</v>
      </c>
      <c r="DD84">
        <f>((3/14)*100)</f>
        <v>21.428571428571427</v>
      </c>
      <c r="DE84">
        <f>((11/14)*100)</f>
        <v>78.571428571428569</v>
      </c>
      <c r="DF84">
        <f>((0/16)*100)</f>
        <v>0</v>
      </c>
      <c r="DG84">
        <f>((13/16)*100)</f>
        <v>81.25</v>
      </c>
      <c r="DH84">
        <f>((2/16)*100)</f>
        <v>12.5</v>
      </c>
      <c r="DI84">
        <f>((1/15)*100)</f>
        <v>6.666666666666667</v>
      </c>
      <c r="DJ84">
        <f>((13/15)*100)</f>
        <v>86.666666666666671</v>
      </c>
      <c r="DK84">
        <f>((1/15)*100)</f>
        <v>6.666666666666667</v>
      </c>
      <c r="DL84">
        <f>((13/17)*100)</f>
        <v>76.470588235294116</v>
      </c>
      <c r="DM84">
        <f>((1/17)*100)</f>
        <v>5.8823529411764701</v>
      </c>
      <c r="DN84">
        <f>((1/17)*100)</f>
        <v>5.8823529411764701</v>
      </c>
      <c r="DP84">
        <f>((1/15)*100)</f>
        <v>6.666666666666667</v>
      </c>
      <c r="DQ84">
        <f>((1/15)*100)</f>
        <v>6.666666666666667</v>
      </c>
      <c r="DR84">
        <f>((14/15)*100)</f>
        <v>93.333333333333329</v>
      </c>
      <c r="DS84">
        <f>((3/17)*100)</f>
        <v>17.647058823529413</v>
      </c>
      <c r="DT84">
        <f>((13/17)*100)</f>
        <v>76.470588235294116</v>
      </c>
      <c r="DU84">
        <f>((4/17)*100)</f>
        <v>23.52941176470588</v>
      </c>
      <c r="DV84">
        <f>((5/16)*100)</f>
        <v>31.25</v>
      </c>
      <c r="DW84">
        <f>((13/16)*100)</f>
        <v>81.25</v>
      </c>
      <c r="DX84">
        <f>((1/16)*100)</f>
        <v>6.25</v>
      </c>
      <c r="DY84">
        <f>((15/15)*100)</f>
        <v>100</v>
      </c>
      <c r="DZ84">
        <f>((1/15)*100)</f>
        <v>6.666666666666667</v>
      </c>
      <c r="EA84">
        <f>((1/15)*100)</f>
        <v>6.666666666666667</v>
      </c>
    </row>
    <row r="85" spans="1:131" x14ac:dyDescent="0.25">
      <c r="A85">
        <v>229.92897299999998</v>
      </c>
      <c r="B85">
        <v>10.955295</v>
      </c>
      <c r="C85">
        <v>240.311925</v>
      </c>
      <c r="D85">
        <v>8.471921</v>
      </c>
      <c r="E85">
        <v>227.254525</v>
      </c>
      <c r="F85">
        <v>12.181464999999999</v>
      </c>
      <c r="G85">
        <v>236.57764</v>
      </c>
      <c r="H85">
        <v>8.1111149999999999</v>
      </c>
      <c r="K85">
        <f>(13/200)</f>
        <v>6.5000000000000002E-2</v>
      </c>
      <c r="L85">
        <f>(13/200)</f>
        <v>6.5000000000000002E-2</v>
      </c>
      <c r="M85">
        <f>(15/200)</f>
        <v>7.4999999999999997E-2</v>
      </c>
      <c r="N85">
        <f>(13/200)</f>
        <v>6.5000000000000002E-2</v>
      </c>
      <c r="P85">
        <f>(19/200)</f>
        <v>9.5000000000000001E-2</v>
      </c>
      <c r="Q85">
        <f>(17/200)</f>
        <v>8.5000000000000006E-2</v>
      </c>
      <c r="R85">
        <f>(17/200)</f>
        <v>8.5000000000000006E-2</v>
      </c>
      <c r="S85">
        <f>(19/200)</f>
        <v>9.5000000000000001E-2</v>
      </c>
      <c r="U85">
        <f>0.065+0.095</f>
        <v>0.16</v>
      </c>
      <c r="V85">
        <f>0.065+0.085</f>
        <v>0.15000000000000002</v>
      </c>
      <c r="W85">
        <f>0.075+0.085</f>
        <v>0.16</v>
      </c>
      <c r="X85">
        <f>0.065+0.095</f>
        <v>0.16</v>
      </c>
      <c r="Z85">
        <f>SQRT((ABS($A$86-$A$85)^2+(ABS($B$86-$B$85)^2)))</f>
        <v>19.389926556875466</v>
      </c>
      <c r="AA85">
        <f>SQRT((ABS($C$86-$C$85)^2+(ABS($D$86-$D$85)^2)))</f>
        <v>18.768593454414859</v>
      </c>
      <c r="AB85">
        <f>SQRT((ABS($E$86-$E$85)^2+(ABS($F$86-$F$85)^2)))</f>
        <v>19.092295637250782</v>
      </c>
      <c r="AC85">
        <f>SQRT((ABS($G$86-$G$85)^2+(ABS($H$86-$H$85)^2)))</f>
        <v>18.428574498718678</v>
      </c>
      <c r="AJ85">
        <f>1/0.16</f>
        <v>6.25</v>
      </c>
      <c r="AK85">
        <f>1/0.15</f>
        <v>6.666666666666667</v>
      </c>
      <c r="AL85">
        <f>1/0.16</f>
        <v>6.25</v>
      </c>
      <c r="AM85">
        <f>1/0.16</f>
        <v>6.25</v>
      </c>
      <c r="AO85">
        <f t="shared" si="20"/>
        <v>121.18704098047166</v>
      </c>
      <c r="AP85">
        <f t="shared" si="21"/>
        <v>125.12395636276571</v>
      </c>
      <c r="AQ85">
        <f t="shared" si="22"/>
        <v>119.32684773281738</v>
      </c>
      <c r="AR85">
        <f t="shared" si="23"/>
        <v>115.17859061699174</v>
      </c>
      <c r="AV85">
        <f>((0.065/0.16)*100)</f>
        <v>40.625</v>
      </c>
      <c r="AW85">
        <f>((0.065/0.15)*100)</f>
        <v>43.333333333333336</v>
      </c>
      <c r="AX85">
        <f>((0.075/0.16)*100)</f>
        <v>46.875</v>
      </c>
      <c r="AY85">
        <f>((0.065/0.16)*100)</f>
        <v>40.625</v>
      </c>
      <c r="BA85">
        <f>((0.095/0.16)*100)</f>
        <v>59.375</v>
      </c>
      <c r="BB85">
        <f>((0.085/0.15)*100)</f>
        <v>56.666666666666679</v>
      </c>
      <c r="BC85">
        <f>((0.085/0.16)*100)</f>
        <v>53.125</v>
      </c>
      <c r="BD85">
        <f>((0.095/0.16)*100)</f>
        <v>59.375</v>
      </c>
      <c r="BF85">
        <f>ABS($B$85-$D$85)</f>
        <v>2.4833739999999995</v>
      </c>
      <c r="BG85">
        <f>ABS($F$85-$H$85)</f>
        <v>4.0703499999999995</v>
      </c>
      <c r="BL85">
        <f>SQRT((ABS($A$85-$E$85)^2+(ABS($B$85-$F$85)^2)))</f>
        <v>2.9421361242478081</v>
      </c>
      <c r="BM85">
        <f>SQRT((ABS($C$85-$G$85)^2+(ABS($D$85-$H$85)^2)))</f>
        <v>3.7516750166906778</v>
      </c>
      <c r="BO85">
        <f>SQRT((ABS($A$85-$G$85)^2+(ABS($B$85-$H$85)^2)))</f>
        <v>7.2314682291557659</v>
      </c>
      <c r="BP85">
        <f>SQRT((ABS($C$85-$E$85)^2+(ABS($D$85-$F$85)^2)))</f>
        <v>13.574108127163862</v>
      </c>
      <c r="BR85">
        <f>DEGREES(ACOS((18.5175671700563^2+25.5532534721965^2-7.45427526911919^2)/(2*18.5175671700563*25.5532534721965)))</f>
        <v>6.4903377408223539</v>
      </c>
      <c r="BS85">
        <f>DEGREES(ACOS((5.74575682664172^2+23.4986246968882^2-18.5175671700563^2)/(2*5.74575682664172*23.4986246968882)))</f>
        <v>26.196233974592882</v>
      </c>
      <c r="BU85">
        <v>13</v>
      </c>
      <c r="BV85">
        <v>0</v>
      </c>
      <c r="BW85">
        <v>1</v>
      </c>
      <c r="BX85">
        <v>13</v>
      </c>
      <c r="BY85">
        <v>13</v>
      </c>
      <c r="BZ85">
        <v>0</v>
      </c>
      <c r="CA85">
        <v>11</v>
      </c>
      <c r="CB85">
        <v>1</v>
      </c>
      <c r="CC85">
        <v>15</v>
      </c>
      <c r="CD85">
        <v>2</v>
      </c>
      <c r="CE85">
        <v>11</v>
      </c>
      <c r="CF85">
        <v>0</v>
      </c>
      <c r="CG85">
        <v>13</v>
      </c>
      <c r="CH85">
        <v>9</v>
      </c>
      <c r="CI85">
        <v>0</v>
      </c>
      <c r="CJ85">
        <v>0</v>
      </c>
      <c r="CL85">
        <v>19</v>
      </c>
      <c r="CM85">
        <v>3</v>
      </c>
      <c r="CN85">
        <v>5</v>
      </c>
      <c r="CO85">
        <v>15</v>
      </c>
      <c r="CP85">
        <v>17</v>
      </c>
      <c r="CQ85">
        <v>4</v>
      </c>
      <c r="CR85">
        <v>15</v>
      </c>
      <c r="CS85">
        <v>1</v>
      </c>
      <c r="CT85">
        <v>17</v>
      </c>
      <c r="CU85">
        <v>5</v>
      </c>
      <c r="CV85">
        <v>15</v>
      </c>
      <c r="CW85">
        <v>1</v>
      </c>
      <c r="CX85">
        <v>19</v>
      </c>
      <c r="CY85">
        <v>14</v>
      </c>
      <c r="CZ85">
        <v>7</v>
      </c>
      <c r="DA85">
        <v>4</v>
      </c>
      <c r="DC85">
        <f>((0/13)*100)</f>
        <v>0</v>
      </c>
      <c r="DD85">
        <f>((1/13)*100)</f>
        <v>7.6923076923076925</v>
      </c>
      <c r="DE85">
        <f>((13/13)*100)</f>
        <v>100</v>
      </c>
      <c r="DF85">
        <f>((0/13)*100)</f>
        <v>0</v>
      </c>
      <c r="DG85">
        <f>((11/13)*100)</f>
        <v>84.615384615384613</v>
      </c>
      <c r="DH85">
        <f>((1/13)*100)</f>
        <v>7.6923076923076925</v>
      </c>
      <c r="DI85">
        <f>((2/15)*100)</f>
        <v>13.333333333333334</v>
      </c>
      <c r="DJ85">
        <f>((11/15)*100)</f>
        <v>73.333333333333329</v>
      </c>
      <c r="DK85">
        <f>((0/15)*100)</f>
        <v>0</v>
      </c>
      <c r="DL85">
        <f>((9/13)*100)</f>
        <v>69.230769230769226</v>
      </c>
      <c r="DM85">
        <f>((0/13)*100)</f>
        <v>0</v>
      </c>
      <c r="DN85">
        <f>((0/13)*100)</f>
        <v>0</v>
      </c>
      <c r="DP85">
        <f>((3/19)*100)</f>
        <v>15.789473684210526</v>
      </c>
      <c r="DQ85">
        <f>((5/19)*100)</f>
        <v>26.315789473684209</v>
      </c>
      <c r="DR85">
        <f>((15/19)*100)</f>
        <v>78.94736842105263</v>
      </c>
      <c r="DS85">
        <f>((4/17)*100)</f>
        <v>23.52941176470588</v>
      </c>
      <c r="DT85">
        <f>((15/17)*100)</f>
        <v>88.235294117647058</v>
      </c>
      <c r="DU85">
        <f>((1/17)*100)</f>
        <v>5.8823529411764701</v>
      </c>
      <c r="DV85">
        <f>((5/17)*100)</f>
        <v>29.411764705882355</v>
      </c>
      <c r="DW85">
        <f>((15/17)*100)</f>
        <v>88.235294117647058</v>
      </c>
      <c r="DX85">
        <f>((1/17)*100)</f>
        <v>5.8823529411764701</v>
      </c>
      <c r="DY85">
        <f>((14/19)*100)</f>
        <v>73.68421052631578</v>
      </c>
      <c r="DZ85">
        <f>((7/19)*100)</f>
        <v>36.84210526315789</v>
      </c>
      <c r="EA85">
        <f>((4/19)*100)</f>
        <v>21.052631578947366</v>
      </c>
    </row>
    <row r="86" spans="1:131" x14ac:dyDescent="0.25">
      <c r="A86">
        <v>249.317893</v>
      </c>
      <c r="B86">
        <v>10.757726999999999</v>
      </c>
      <c r="C86">
        <v>259.02737300000001</v>
      </c>
      <c r="D86">
        <v>7.0605010000000004</v>
      </c>
      <c r="E86">
        <v>246.34572900000001</v>
      </c>
      <c r="F86">
        <v>11.977302</v>
      </c>
      <c r="G86">
        <v>254.94135599999998</v>
      </c>
      <c r="H86">
        <v>6.5663520000000002</v>
      </c>
      <c r="K86">
        <f>(14/200)</f>
        <v>7.0000000000000007E-2</v>
      </c>
      <c r="P86">
        <f>(18/200)</f>
        <v>0.09</v>
      </c>
      <c r="Q86">
        <f>(20/200)</f>
        <v>0.1</v>
      </c>
      <c r="R86">
        <f>(21/200)</f>
        <v>0.105</v>
      </c>
      <c r="U86">
        <f>0.07+0.09</f>
        <v>0.16</v>
      </c>
      <c r="Z86">
        <f>SQRT((ABS($A$87-$A$86)^2+(ABS($B$87-$B$86)^2)))</f>
        <v>18.249073713202293</v>
      </c>
      <c r="AJ86">
        <f>1/0.16</f>
        <v>6.25</v>
      </c>
      <c r="AO86">
        <f t="shared" si="20"/>
        <v>114.05671070751433</v>
      </c>
      <c r="AV86">
        <f>((0.07/0.16)*100)</f>
        <v>43.750000000000007</v>
      </c>
      <c r="BA86">
        <f>((0.09/0.16)*100)</f>
        <v>56.25</v>
      </c>
      <c r="BF86">
        <f>ABS($B$86-$D$86)</f>
        <v>3.6972259999999988</v>
      </c>
      <c r="BG86">
        <f>ABS($F$86-$H$86)</f>
        <v>5.4109499999999997</v>
      </c>
      <c r="BI86">
        <v>3.2521364999999998</v>
      </c>
      <c r="BJ86">
        <v>4.8549670000000003</v>
      </c>
      <c r="BL86">
        <f>SQRT((ABS($A$86-$E$86)^2+(ABS($B$86-$F$86)^2)))</f>
        <v>3.2126503114283937</v>
      </c>
      <c r="BO86">
        <f>SQRT((ABS($A$86-$G$86)^2+(ABS($B$86-$H$86)^2)))</f>
        <v>7.0136267724333496</v>
      </c>
      <c r="BP86">
        <f>SQRT((ABS($C$86-$E$86)^2+(ABS($D$86-$F$86)^2)))</f>
        <v>13.601434726393283</v>
      </c>
      <c r="BR86">
        <f>DEGREES(ACOS((11.0475565026173^2+13.6696604013637^2-5.19660882019996^2)/(2*11.0475565026173*13.6696604013637)))</f>
        <v>21.036194328162257</v>
      </c>
      <c r="BS86">
        <f>DEGREES(ACOS((5.19660882019996^2+13.3363491073869^2-10.4902921284826^2)/(2*5.19660882019996*13.3363491073869)))</f>
        <v>46.837808234749687</v>
      </c>
      <c r="BU86">
        <v>14</v>
      </c>
      <c r="BV86">
        <v>0</v>
      </c>
      <c r="BW86">
        <v>2</v>
      </c>
      <c r="BX86">
        <v>9</v>
      </c>
      <c r="CL86">
        <v>18</v>
      </c>
      <c r="CM86">
        <v>5</v>
      </c>
      <c r="CN86">
        <v>5</v>
      </c>
      <c r="CO86">
        <v>14</v>
      </c>
      <c r="CP86">
        <v>20</v>
      </c>
      <c r="CQ86">
        <v>6</v>
      </c>
      <c r="CR86">
        <v>16</v>
      </c>
      <c r="CS86">
        <v>7</v>
      </c>
      <c r="CT86">
        <v>21</v>
      </c>
      <c r="CU86">
        <v>9</v>
      </c>
      <c r="CV86">
        <v>16</v>
      </c>
      <c r="CW86">
        <v>8</v>
      </c>
      <c r="DC86">
        <f>((0/14)*100)</f>
        <v>0</v>
      </c>
      <c r="DD86">
        <f>((2/14)*100)</f>
        <v>14.285714285714285</v>
      </c>
      <c r="DE86">
        <f>((9/14)*100)</f>
        <v>64.285714285714292</v>
      </c>
      <c r="DP86">
        <f>((5/18)*100)</f>
        <v>27.777777777777779</v>
      </c>
      <c r="DQ86">
        <f>((5/18)*100)</f>
        <v>27.777777777777779</v>
      </c>
      <c r="DR86">
        <f>((14/18)*100)</f>
        <v>77.777777777777786</v>
      </c>
      <c r="DS86">
        <f>((6/20)*100)</f>
        <v>30</v>
      </c>
      <c r="DT86">
        <f>((16/20)*100)</f>
        <v>80</v>
      </c>
      <c r="DU86">
        <f>((7/20)*100)</f>
        <v>35</v>
      </c>
      <c r="DV86">
        <f>((9/21)*100)</f>
        <v>42.857142857142854</v>
      </c>
      <c r="DW86">
        <f>((16/21)*100)</f>
        <v>76.19047619047619</v>
      </c>
      <c r="DX86">
        <f>((8/21)*100)</f>
        <v>38.095238095238095</v>
      </c>
    </row>
    <row r="87" spans="1:131" x14ac:dyDescent="0.25">
      <c r="A87">
        <v>267.47234200000003</v>
      </c>
      <c r="B87">
        <v>8.9017440000000008</v>
      </c>
      <c r="BR87">
        <f>DEGREES(ACOS((10.4902921284826^2+17.9561992161684^2-9.16004074889021^2)/(2*10.4902921284826*17.9561992161684)))</f>
        <v>22.296279916650064</v>
      </c>
      <c r="BS87">
        <f>DEGREES(ACOS((9.16004074889021^2+18.0282989645116^2-10.3032585288143^2)/(2*9.16004074889021*18.0282989645116)))</f>
        <v>23.551171160175695</v>
      </c>
    </row>
    <row r="88" spans="1:131" x14ac:dyDescent="0.25">
      <c r="A88" t="s">
        <v>22</v>
      </c>
      <c r="B88" t="s">
        <v>22</v>
      </c>
      <c r="C88" t="s">
        <v>22</v>
      </c>
      <c r="D88" t="s">
        <v>22</v>
      </c>
      <c r="E88" t="s">
        <v>22</v>
      </c>
      <c r="F88" t="s">
        <v>22</v>
      </c>
      <c r="G88" t="s">
        <v>22</v>
      </c>
      <c r="H88" t="s">
        <v>22</v>
      </c>
      <c r="BR88">
        <f>DEGREES(ACOS((10.3032585288143^2+18.1164085382126^2-9.37502253647318^2)/(2*10.3032585288143*18.1164085382126)))</f>
        <v>21.86122528344481</v>
      </c>
      <c r="BS88">
        <f>DEGREES(ACOS((9.37502253647318^2+15.5876928437212^2-8.255713195289^2)/(2*9.37502253647318*15.5876928437212)))</f>
        <v>25.991085836765745</v>
      </c>
    </row>
    <row r="89" spans="1:131" x14ac:dyDescent="0.25">
      <c r="A89">
        <v>232.07267300000001</v>
      </c>
      <c r="B89">
        <v>5.1851370000000001</v>
      </c>
      <c r="C89">
        <v>225.066293</v>
      </c>
      <c r="D89">
        <v>8.1378660000000007</v>
      </c>
      <c r="E89">
        <v>233.035201</v>
      </c>
      <c r="F89">
        <v>5.8713889999999997</v>
      </c>
      <c r="G89">
        <v>242.28274999999999</v>
      </c>
      <c r="H89">
        <v>6.5023869999999997</v>
      </c>
      <c r="K89">
        <f>(14/200)</f>
        <v>7.0000000000000007E-2</v>
      </c>
      <c r="L89">
        <f>(10/200)</f>
        <v>0.05</v>
      </c>
      <c r="M89">
        <f>(16/200)</f>
        <v>0.08</v>
      </c>
      <c r="N89">
        <f>(12/200)</f>
        <v>0.06</v>
      </c>
      <c r="P89">
        <f>(22/200)</f>
        <v>0.11</v>
      </c>
      <c r="Q89">
        <f>(20/200)</f>
        <v>0.1</v>
      </c>
      <c r="R89">
        <f>(19/200)</f>
        <v>9.5000000000000001E-2</v>
      </c>
      <c r="S89">
        <f>(23/200)</f>
        <v>0.115</v>
      </c>
      <c r="U89">
        <f>0.07+0.11</f>
        <v>0.18</v>
      </c>
      <c r="V89">
        <f>0.05+0.1</f>
        <v>0.15000000000000002</v>
      </c>
      <c r="W89">
        <f>0.08+0.095</f>
        <v>0.17499999999999999</v>
      </c>
      <c r="X89">
        <f>0.06+0.115</f>
        <v>0.17499999999999999</v>
      </c>
      <c r="Z89">
        <f>SQRT((ABS($A$90-$A$89)^2+(ABS($B$90-$B$89)^2)))</f>
        <v>14.440912320521662</v>
      </c>
      <c r="AA89">
        <f>SQRT((ABS($C$90-$C$89)^2+(ABS($D$90-$D$89)^2)))</f>
        <v>11.859877348025915</v>
      </c>
      <c r="AB89">
        <f>SQRT((ABS($E$90-$E$89)^2+(ABS($F$90-$F$89)^2)))</f>
        <v>15.121070173152582</v>
      </c>
      <c r="AC89">
        <f>SQRT((ABS($G$90-$G$89)^2+(ABS($H$90-$H$89)^2)))</f>
        <v>16.747253888173127</v>
      </c>
      <c r="AJ89">
        <f>1/0.18</f>
        <v>5.5555555555555554</v>
      </c>
      <c r="AK89">
        <f>1/0.15</f>
        <v>6.666666666666667</v>
      </c>
      <c r="AL89">
        <f>1/0.175</f>
        <v>5.7142857142857144</v>
      </c>
      <c r="AM89">
        <f>1/0.175</f>
        <v>5.7142857142857144</v>
      </c>
      <c r="AO89">
        <f t="shared" ref="AO89:AO101" si="25">$Z89/$U89</f>
        <v>80.227290669564795</v>
      </c>
      <c r="AP89">
        <f t="shared" ref="AP89:AP101" si="26">$AA89/$V89</f>
        <v>79.065848986839427</v>
      </c>
      <c r="AQ89">
        <f t="shared" ref="AQ89:AQ100" si="27">$AB89/$W89</f>
        <v>86.406115275157617</v>
      </c>
      <c r="AR89">
        <f t="shared" ref="AR89:AR100" si="28">$AC89/$X89</f>
        <v>95.698593646703586</v>
      </c>
      <c r="AV89">
        <f>((0.07/0.18)*100)</f>
        <v>38.888888888888893</v>
      </c>
      <c r="AW89">
        <f>((0.05/0.15)*100)</f>
        <v>33.333333333333336</v>
      </c>
      <c r="AX89">
        <f>((0.08/0.175)*100)</f>
        <v>45.714285714285715</v>
      </c>
      <c r="AY89">
        <f>((0.06/0.175)*100)</f>
        <v>34.285714285714285</v>
      </c>
      <c r="BA89">
        <f>((0.11/0.18)*100)</f>
        <v>61.111111111111114</v>
      </c>
      <c r="BB89">
        <f>((0.1/0.15)*100)</f>
        <v>66.666666666666671</v>
      </c>
      <c r="BC89">
        <f>((0.095/0.175)*100)</f>
        <v>54.285714285714292</v>
      </c>
      <c r="BD89">
        <f>((0.115/0.175)*100)</f>
        <v>65.714285714285722</v>
      </c>
      <c r="BF89">
        <f>ABS($B$89-$D$89)</f>
        <v>2.9527290000000006</v>
      </c>
      <c r="BG89">
        <f>ABS($F$89-$H$89)</f>
        <v>0.63099799999999995</v>
      </c>
      <c r="BL89">
        <f>SQRT((ABS($A$89-$E$89)^2+(ABS($B$89-$F$89)^2)))</f>
        <v>1.1821175738005014</v>
      </c>
      <c r="BM89">
        <f>SQRT((ABS($C$89-$G$90)^2+(ABS($D$89-$H$90)^2)))</f>
        <v>0.80356416147062593</v>
      </c>
      <c r="BO89">
        <f>SQRT((ABS($A$89-$G$89)^2+(ABS($B$89-$H$89)^2)))</f>
        <v>10.294698631258163</v>
      </c>
      <c r="BP89">
        <f>SQRT((ABS($C$89-$E$89)^2+(ABS($D$89-$F$89)^2)))</f>
        <v>8.2849509777664334</v>
      </c>
      <c r="BR89">
        <f>DEGREES(ACOS((8.255713195289^2+16.9703172275944^2-10.8764615359309^2)/(2*8.255713195289*16.9703172275944)))</f>
        <v>31.913282708075311</v>
      </c>
      <c r="BS89">
        <f>DEGREES(ACOS((10.7928111701123^2+19.7994211676535^2-10.1069310588034^2)/(2*10.7928111701123*19.7994211676535)))</f>
        <v>18.049143720374254</v>
      </c>
      <c r="BU89">
        <v>14</v>
      </c>
      <c r="BV89">
        <v>0</v>
      </c>
      <c r="BW89">
        <v>9</v>
      </c>
      <c r="BX89">
        <v>3</v>
      </c>
      <c r="BY89">
        <v>10</v>
      </c>
      <c r="BZ89">
        <v>0</v>
      </c>
      <c r="CA89">
        <v>0</v>
      </c>
      <c r="CB89">
        <v>7</v>
      </c>
      <c r="CC89">
        <v>16</v>
      </c>
      <c r="CD89">
        <v>10</v>
      </c>
      <c r="CE89">
        <v>0</v>
      </c>
      <c r="CF89">
        <v>0</v>
      </c>
      <c r="CG89">
        <v>12</v>
      </c>
      <c r="CH89">
        <v>3</v>
      </c>
      <c r="CI89">
        <v>7</v>
      </c>
      <c r="CJ89">
        <v>0</v>
      </c>
      <c r="CL89">
        <v>22</v>
      </c>
      <c r="CM89">
        <v>4</v>
      </c>
      <c r="CN89">
        <v>0</v>
      </c>
      <c r="CO89">
        <v>12</v>
      </c>
      <c r="CP89">
        <v>20</v>
      </c>
      <c r="CQ89">
        <v>6</v>
      </c>
      <c r="CR89">
        <v>7</v>
      </c>
      <c r="CS89">
        <v>15</v>
      </c>
      <c r="CT89">
        <v>19</v>
      </c>
      <c r="CU89">
        <v>14</v>
      </c>
      <c r="CV89">
        <v>9</v>
      </c>
      <c r="CW89">
        <v>7</v>
      </c>
      <c r="CX89">
        <v>23</v>
      </c>
      <c r="CY89">
        <v>12</v>
      </c>
      <c r="CZ89">
        <v>15</v>
      </c>
      <c r="DA89">
        <v>2</v>
      </c>
      <c r="DC89">
        <f>((0/14)*100)</f>
        <v>0</v>
      </c>
      <c r="DD89">
        <f>((9/14)*100)</f>
        <v>64.285714285714292</v>
      </c>
      <c r="DE89">
        <f>((3/14)*100)</f>
        <v>21.428571428571427</v>
      </c>
      <c r="DF89">
        <f>((0/10)*100)</f>
        <v>0</v>
      </c>
      <c r="DG89">
        <f>((0/10)*100)</f>
        <v>0</v>
      </c>
      <c r="DH89">
        <f>((7/10)*100)</f>
        <v>70</v>
      </c>
      <c r="DI89">
        <f>((10/16)*100)</f>
        <v>62.5</v>
      </c>
      <c r="DJ89">
        <f>((0/16)*100)</f>
        <v>0</v>
      </c>
      <c r="DK89">
        <f>((0/16)*100)</f>
        <v>0</v>
      </c>
      <c r="DL89">
        <f>((3/12)*100)</f>
        <v>25</v>
      </c>
      <c r="DM89">
        <f>((7/12)*100)</f>
        <v>58.333333333333336</v>
      </c>
      <c r="DN89">
        <f>((0/12)*100)</f>
        <v>0</v>
      </c>
      <c r="DP89">
        <f>((4/22)*100)</f>
        <v>18.181818181818183</v>
      </c>
      <c r="DQ89">
        <f>((0/22)*100)</f>
        <v>0</v>
      </c>
      <c r="DR89">
        <f>((12/22)*100)</f>
        <v>54.54545454545454</v>
      </c>
      <c r="DS89">
        <f>((6/20)*100)</f>
        <v>30</v>
      </c>
      <c r="DT89">
        <f>((7/20)*100)</f>
        <v>35</v>
      </c>
      <c r="DU89">
        <f>((15/20)*100)</f>
        <v>75</v>
      </c>
      <c r="DV89">
        <f>((14/19)*100)</f>
        <v>73.68421052631578</v>
      </c>
      <c r="DW89">
        <f>((9/19)*100)</f>
        <v>47.368421052631575</v>
      </c>
      <c r="DX89">
        <f>((7/19)*100)</f>
        <v>36.84210526315789</v>
      </c>
      <c r="DY89">
        <f>((12/23)*100)</f>
        <v>52.173913043478258</v>
      </c>
      <c r="DZ89">
        <f>((15/23)*100)</f>
        <v>65.217391304347828</v>
      </c>
      <c r="EA89">
        <f>((2/23)*100)</f>
        <v>8.695652173913043</v>
      </c>
    </row>
    <row r="90" spans="1:131" x14ac:dyDescent="0.25">
      <c r="A90">
        <v>217.633286</v>
      </c>
      <c r="B90">
        <v>5.395022</v>
      </c>
      <c r="C90">
        <v>213.20681999999999</v>
      </c>
      <c r="D90">
        <v>8.0399329999999996</v>
      </c>
      <c r="E90">
        <v>217.93409500000001</v>
      </c>
      <c r="F90">
        <v>6.6481519999999996</v>
      </c>
      <c r="G90">
        <v>225.67533299999999</v>
      </c>
      <c r="H90">
        <v>8.6620659999999994</v>
      </c>
      <c r="K90">
        <f>(10/200)</f>
        <v>0.05</v>
      </c>
      <c r="L90">
        <f>(14/200)</f>
        <v>7.0000000000000007E-2</v>
      </c>
      <c r="M90">
        <f>(14/200)</f>
        <v>7.0000000000000007E-2</v>
      </c>
      <c r="N90">
        <f>(17/200)</f>
        <v>8.5000000000000006E-2</v>
      </c>
      <c r="P90">
        <f>(19/200)</f>
        <v>9.5000000000000001E-2</v>
      </c>
      <c r="Q90">
        <f>(20/200)</f>
        <v>0.1</v>
      </c>
      <c r="R90">
        <f>(16/200)</f>
        <v>0.08</v>
      </c>
      <c r="S90">
        <f>(22/200)</f>
        <v>0.11</v>
      </c>
      <c r="U90">
        <f>0.05+0.095</f>
        <v>0.14500000000000002</v>
      </c>
      <c r="V90">
        <f>0.07+0.1</f>
        <v>0.17</v>
      </c>
      <c r="W90">
        <f>0.07+0.08</f>
        <v>0.15000000000000002</v>
      </c>
      <c r="X90">
        <f>0.085+0.11</f>
        <v>0.19500000000000001</v>
      </c>
      <c r="Z90">
        <f>SQRT((ABS($A$91-$A$90)^2+(ABS($B$91-$B$90)^2)))</f>
        <v>12.765624895715261</v>
      </c>
      <c r="AA90">
        <f>SQRT((ABS($C$91-$C$90)^2+(ABS($D$91-$D$90)^2)))</f>
        <v>16.858379916292595</v>
      </c>
      <c r="AB90">
        <f>SQRT((ABS($E$91-$E$90)^2+(ABS($F$91-$F$90)^2)))</f>
        <v>16.03857726873262</v>
      </c>
      <c r="AC90">
        <f>SQRT((ABS($G$91-$G$90)^2+(ABS($H$91-$H$90)^2)))</f>
        <v>17.613554922706825</v>
      </c>
      <c r="AJ90">
        <f>1/0.145</f>
        <v>6.8965517241379315</v>
      </c>
      <c r="AK90">
        <f>1/0.17</f>
        <v>5.8823529411764701</v>
      </c>
      <c r="AL90">
        <f>1/0.15</f>
        <v>6.666666666666667</v>
      </c>
      <c r="AM90">
        <f>1/0.195</f>
        <v>5.1282051282051277</v>
      </c>
      <c r="AO90">
        <f t="shared" si="25"/>
        <v>88.038792384243166</v>
      </c>
      <c r="AP90">
        <f t="shared" si="26"/>
        <v>99.166940684074078</v>
      </c>
      <c r="AQ90">
        <f t="shared" si="27"/>
        <v>106.92384845821745</v>
      </c>
      <c r="AR90">
        <f t="shared" si="28"/>
        <v>90.325922680547819</v>
      </c>
      <c r="AV90">
        <f>((0.05/0.145)*100)</f>
        <v>34.482758620689658</v>
      </c>
      <c r="AW90">
        <f>((0.07/0.17)*100)</f>
        <v>41.176470588235297</v>
      </c>
      <c r="AX90">
        <f>((0.07/0.15)*100)</f>
        <v>46.666666666666671</v>
      </c>
      <c r="AY90">
        <f>((0.085/0.195)*100)</f>
        <v>43.589743589743591</v>
      </c>
      <c r="BA90">
        <f>((0.095/0.145)*100)</f>
        <v>65.517241379310349</v>
      </c>
      <c r="BB90">
        <f>((0.1/0.17)*100)</f>
        <v>58.82352941176471</v>
      </c>
      <c r="BC90">
        <f>((0.08/0.15)*100)</f>
        <v>53.333333333333336</v>
      </c>
      <c r="BD90">
        <f>((0.11/0.195)*100)</f>
        <v>56.410256410256409</v>
      </c>
      <c r="BF90">
        <f>ABS($B$90-$D$90)</f>
        <v>2.6449109999999996</v>
      </c>
      <c r="BG90">
        <f>ABS($F$90-$H$90)</f>
        <v>2.0139139999999998</v>
      </c>
      <c r="BO90">
        <f>SQRT((ABS($A$90-$G$90)^2+(ABS($B$90-$H$90)^2)))</f>
        <v>8.6803281302117234</v>
      </c>
      <c r="BP90">
        <f>SQRT((ABS($C$90-$E$90)^2+(ABS($D$90-$F$90)^2)))</f>
        <v>4.9278984646181767</v>
      </c>
      <c r="BR90">
        <f>DEGREES(ACOS((10.4965185190352^2+19.6523416858719^2-10.7928111701123^2)/(2*10.4965185190352*19.6523416858719)))</f>
        <v>22.94982241725733</v>
      </c>
      <c r="BU90">
        <v>10</v>
      </c>
      <c r="BV90">
        <v>0</v>
      </c>
      <c r="BW90">
        <v>10</v>
      </c>
      <c r="BX90">
        <v>0</v>
      </c>
      <c r="BY90">
        <v>14</v>
      </c>
      <c r="BZ90">
        <v>0</v>
      </c>
      <c r="CA90">
        <v>0</v>
      </c>
      <c r="CB90">
        <v>14</v>
      </c>
      <c r="CC90">
        <v>14</v>
      </c>
      <c r="CD90">
        <v>11</v>
      </c>
      <c r="CE90">
        <v>0</v>
      </c>
      <c r="CF90">
        <v>2</v>
      </c>
      <c r="CG90">
        <v>17</v>
      </c>
      <c r="CH90">
        <v>0</v>
      </c>
      <c r="CI90">
        <v>14</v>
      </c>
      <c r="CJ90">
        <v>2</v>
      </c>
      <c r="CL90">
        <v>19</v>
      </c>
      <c r="CM90">
        <v>9</v>
      </c>
      <c r="CN90">
        <v>14</v>
      </c>
      <c r="CO90">
        <v>10</v>
      </c>
      <c r="CP90">
        <v>20</v>
      </c>
      <c r="CQ90">
        <v>10</v>
      </c>
      <c r="CR90">
        <v>4</v>
      </c>
      <c r="CS90">
        <v>19</v>
      </c>
      <c r="CT90">
        <v>16</v>
      </c>
      <c r="CU90">
        <v>16</v>
      </c>
      <c r="CV90">
        <v>2</v>
      </c>
      <c r="CW90">
        <v>1</v>
      </c>
      <c r="CX90">
        <v>22</v>
      </c>
      <c r="CY90">
        <v>12</v>
      </c>
      <c r="CZ90">
        <v>19</v>
      </c>
      <c r="DA90">
        <v>6</v>
      </c>
      <c r="DC90">
        <f>((0/10)*100)</f>
        <v>0</v>
      </c>
      <c r="DD90">
        <f>((10/10)*100)</f>
        <v>100</v>
      </c>
      <c r="DE90">
        <f>((0/10)*100)</f>
        <v>0</v>
      </c>
      <c r="DF90">
        <f>((0/14)*100)</f>
        <v>0</v>
      </c>
      <c r="DG90">
        <f>((0/14)*100)</f>
        <v>0</v>
      </c>
      <c r="DH90">
        <f>((14/14)*100)</f>
        <v>100</v>
      </c>
      <c r="DI90">
        <f>((11/14)*100)</f>
        <v>78.571428571428569</v>
      </c>
      <c r="DJ90">
        <f>((0/14)*100)</f>
        <v>0</v>
      </c>
      <c r="DK90">
        <f>((2/14)*100)</f>
        <v>14.285714285714285</v>
      </c>
      <c r="DL90">
        <f>((0/17)*100)</f>
        <v>0</v>
      </c>
      <c r="DM90">
        <f>((14/17)*100)</f>
        <v>82.35294117647058</v>
      </c>
      <c r="DN90">
        <f>((2/17)*100)</f>
        <v>11.76470588235294</v>
      </c>
      <c r="DP90">
        <f>((9/19)*100)</f>
        <v>47.368421052631575</v>
      </c>
      <c r="DQ90">
        <f>((14/19)*100)</f>
        <v>73.68421052631578</v>
      </c>
      <c r="DR90">
        <f>((10/19)*100)</f>
        <v>52.631578947368418</v>
      </c>
      <c r="DS90">
        <f>((10/20)*100)</f>
        <v>50</v>
      </c>
      <c r="DT90">
        <f>((4/20)*100)</f>
        <v>20</v>
      </c>
      <c r="DU90">
        <f>((19/20)*100)</f>
        <v>95</v>
      </c>
      <c r="DV90">
        <f>((16/16)*100)</f>
        <v>100</v>
      </c>
      <c r="DW90">
        <f>((2/16)*100)</f>
        <v>12.5</v>
      </c>
      <c r="DX90">
        <f>((1/16)*100)</f>
        <v>6.25</v>
      </c>
      <c r="DY90">
        <f>((12/22)*100)</f>
        <v>54.54545454545454</v>
      </c>
      <c r="DZ90">
        <f>((19/22)*100)</f>
        <v>86.36363636363636</v>
      </c>
      <c r="EA90">
        <f>((6/22)*100)</f>
        <v>27.27272727272727</v>
      </c>
    </row>
    <row r="91" spans="1:131" x14ac:dyDescent="0.25">
      <c r="A91">
        <v>204.93396999999999</v>
      </c>
      <c r="B91">
        <v>4.0955789999999999</v>
      </c>
      <c r="C91">
        <v>196.50008700000001</v>
      </c>
      <c r="D91">
        <v>5.7838200000000004</v>
      </c>
      <c r="E91">
        <v>202.45023599999999</v>
      </c>
      <c r="F91">
        <v>2.4665170000000001</v>
      </c>
      <c r="G91">
        <v>208.368876</v>
      </c>
      <c r="H91">
        <v>5.3873350000000002</v>
      </c>
      <c r="K91">
        <f>(13/200)</f>
        <v>6.5000000000000002E-2</v>
      </c>
      <c r="L91">
        <f>(14/200)</f>
        <v>7.0000000000000007E-2</v>
      </c>
      <c r="M91">
        <f>(17/200)</f>
        <v>8.5000000000000006E-2</v>
      </c>
      <c r="N91">
        <f>(12/200)</f>
        <v>0.06</v>
      </c>
      <c r="P91">
        <f>(20/200)</f>
        <v>0.1</v>
      </c>
      <c r="Q91">
        <f>(17/200)</f>
        <v>8.5000000000000006E-2</v>
      </c>
      <c r="R91">
        <f>(17/200)</f>
        <v>8.5000000000000006E-2</v>
      </c>
      <c r="S91">
        <f>(17/200)</f>
        <v>8.5000000000000006E-2</v>
      </c>
      <c r="U91">
        <f>0.065+0.1</f>
        <v>0.16500000000000001</v>
      </c>
      <c r="V91">
        <f>0.07+0.085</f>
        <v>0.15500000000000003</v>
      </c>
      <c r="W91">
        <f>0.085+0.085</f>
        <v>0.17</v>
      </c>
      <c r="X91">
        <f>0.06+0.085</f>
        <v>0.14500000000000002</v>
      </c>
      <c r="Z91">
        <f>SQRT((ABS($A$92-$A$91)^2+(ABS($B$92-$B$91)^2)))</f>
        <v>17.752907873348278</v>
      </c>
      <c r="AA91">
        <f>SQRT((ABS($C$92-$C$91)^2+(ABS($D$92-$D$91)^2)))</f>
        <v>17.452975420381083</v>
      </c>
      <c r="AB91">
        <f>SQRT((ABS($E$92-$E$91)^2+(ABS($F$92-$F$91)^2)))</f>
        <v>18.686882643363088</v>
      </c>
      <c r="AC91">
        <f>SQRT((ABS($G$92-$G$91)^2+(ABS($H$92-$H$91)^2)))</f>
        <v>15.669259463886755</v>
      </c>
      <c r="AJ91">
        <f>1/0.165</f>
        <v>6.0606060606060606</v>
      </c>
      <c r="AK91">
        <f>1/0.155</f>
        <v>6.4516129032258069</v>
      </c>
      <c r="AL91">
        <f>1/0.17</f>
        <v>5.8823529411764701</v>
      </c>
      <c r="AM91">
        <f>1/0.145</f>
        <v>6.8965517241379315</v>
      </c>
      <c r="AO91">
        <f t="shared" si="25"/>
        <v>107.59338105059561</v>
      </c>
      <c r="AP91">
        <f t="shared" si="26"/>
        <v>112.59984142181342</v>
      </c>
      <c r="AQ91">
        <f t="shared" si="27"/>
        <v>109.92283907860639</v>
      </c>
      <c r="AR91">
        <f t="shared" si="28"/>
        <v>108.06385837163278</v>
      </c>
      <c r="AV91">
        <f>((0.065/0.165)*100)</f>
        <v>39.393939393939391</v>
      </c>
      <c r="AW91">
        <f>((0.07/0.155)*100)</f>
        <v>45.161290322580648</v>
      </c>
      <c r="AX91">
        <f>((0.085/0.17)*100)</f>
        <v>50</v>
      </c>
      <c r="AY91">
        <f>((0.06/0.145)*100)</f>
        <v>41.379310344827587</v>
      </c>
      <c r="BA91">
        <f>((0.1/0.165)*100)</f>
        <v>60.606060606060609</v>
      </c>
      <c r="BB91">
        <f>((0.085/0.155)*100)</f>
        <v>54.838709677419359</v>
      </c>
      <c r="BC91">
        <f>((0.085/0.17)*100)</f>
        <v>50</v>
      </c>
      <c r="BD91">
        <f>((0.085/0.145)*100)</f>
        <v>58.62068965517242</v>
      </c>
      <c r="BF91">
        <f>ABS($B$91-$D$91)</f>
        <v>1.6882410000000005</v>
      </c>
      <c r="BG91">
        <f>ABS($F$91-$H$91)</f>
        <v>2.9208180000000001</v>
      </c>
      <c r="BL91">
        <f>SQRT((ABS($A$91-$E$90)^2+(ABS($B$91-$F$90)^2)))</f>
        <v>13.248353819850777</v>
      </c>
      <c r="BM91">
        <f>SQRT((ABS($C$91-$G$91)^2+(ABS($D$91-$H$91)^2)))</f>
        <v>11.87540957953644</v>
      </c>
      <c r="BO91">
        <f>SQRT((ABS($A$91-$G$91)^2+(ABS($B$91-$H$91)^2)))</f>
        <v>3.6697701280014918</v>
      </c>
      <c r="BP91">
        <f>SQRT((ABS($C$91-$E$91)^2+(ABS($D$91-$F$91)^2)))</f>
        <v>6.8123984261058741</v>
      </c>
      <c r="BR91">
        <f>DEGREES(ACOS((10.1069310588034^2+17.9569820522796^2-9.70300940407794^2)/(2*10.1069310588034*17.9569820522796)))</f>
        <v>24.44010884459664</v>
      </c>
      <c r="BU91">
        <v>13</v>
      </c>
      <c r="BV91">
        <v>0</v>
      </c>
      <c r="BW91">
        <v>11</v>
      </c>
      <c r="BX91">
        <v>0</v>
      </c>
      <c r="BY91">
        <v>14</v>
      </c>
      <c r="BZ91">
        <v>0</v>
      </c>
      <c r="CA91">
        <v>0</v>
      </c>
      <c r="CB91">
        <v>12</v>
      </c>
      <c r="CC91">
        <v>17</v>
      </c>
      <c r="CD91">
        <v>14</v>
      </c>
      <c r="CE91">
        <v>0</v>
      </c>
      <c r="CF91">
        <v>0</v>
      </c>
      <c r="CG91">
        <v>12</v>
      </c>
      <c r="CH91">
        <v>0</v>
      </c>
      <c r="CI91">
        <v>12</v>
      </c>
      <c r="CJ91">
        <v>0</v>
      </c>
      <c r="CL91">
        <v>20</v>
      </c>
      <c r="CM91">
        <v>6</v>
      </c>
      <c r="CN91">
        <v>16</v>
      </c>
      <c r="CO91">
        <v>3</v>
      </c>
      <c r="CP91">
        <v>17</v>
      </c>
      <c r="CQ91">
        <v>4</v>
      </c>
      <c r="CR91">
        <v>3</v>
      </c>
      <c r="CS91">
        <v>15</v>
      </c>
      <c r="CT91">
        <v>17</v>
      </c>
      <c r="CU91">
        <v>15</v>
      </c>
      <c r="CV91">
        <v>3</v>
      </c>
      <c r="CW91">
        <v>5</v>
      </c>
      <c r="CX91">
        <v>17</v>
      </c>
      <c r="CY91">
        <v>4</v>
      </c>
      <c r="CZ91">
        <v>15</v>
      </c>
      <c r="DA91">
        <v>5</v>
      </c>
      <c r="DC91">
        <f>((0/13)*100)</f>
        <v>0</v>
      </c>
      <c r="DD91">
        <f>((11/13)*100)</f>
        <v>84.615384615384613</v>
      </c>
      <c r="DE91">
        <f>((0/13)*100)</f>
        <v>0</v>
      </c>
      <c r="DF91">
        <f>((0/14)*100)</f>
        <v>0</v>
      </c>
      <c r="DG91">
        <f>((0/14)*100)</f>
        <v>0</v>
      </c>
      <c r="DH91">
        <f>((12/14)*100)</f>
        <v>85.714285714285708</v>
      </c>
      <c r="DI91">
        <f>((14/17)*100)</f>
        <v>82.35294117647058</v>
      </c>
      <c r="DJ91">
        <f>((0/17)*100)</f>
        <v>0</v>
      </c>
      <c r="DK91">
        <f>((0/17)*100)</f>
        <v>0</v>
      </c>
      <c r="DL91">
        <f>((0/12)*100)</f>
        <v>0</v>
      </c>
      <c r="DM91">
        <f>((12/12)*100)</f>
        <v>100</v>
      </c>
      <c r="DN91">
        <f>((0/12)*100)</f>
        <v>0</v>
      </c>
      <c r="DP91">
        <f>((6/20)*100)</f>
        <v>30</v>
      </c>
      <c r="DQ91">
        <f>((16/20)*100)</f>
        <v>80</v>
      </c>
      <c r="DR91">
        <f>((3/20)*100)</f>
        <v>15</v>
      </c>
      <c r="DS91">
        <f>((4/17)*100)</f>
        <v>23.52941176470588</v>
      </c>
      <c r="DT91">
        <f>((3/17)*100)</f>
        <v>17.647058823529413</v>
      </c>
      <c r="DU91">
        <f>((15/17)*100)</f>
        <v>88.235294117647058</v>
      </c>
      <c r="DV91">
        <f>((15/17)*100)</f>
        <v>88.235294117647058</v>
      </c>
      <c r="DW91">
        <f>((3/17)*100)</f>
        <v>17.647058823529413</v>
      </c>
      <c r="DX91">
        <f>((5/17)*100)</f>
        <v>29.411764705882355</v>
      </c>
      <c r="DY91">
        <f>((4/17)*100)</f>
        <v>23.52941176470588</v>
      </c>
      <c r="DZ91">
        <f>((15/17)*100)</f>
        <v>88.235294117647058</v>
      </c>
      <c r="EA91">
        <f>((5/17)*100)</f>
        <v>29.411764705882355</v>
      </c>
    </row>
    <row r="92" spans="1:131" x14ac:dyDescent="0.25">
      <c r="A92">
        <v>187.18319600000001</v>
      </c>
      <c r="B92">
        <v>4.370825</v>
      </c>
      <c r="C92">
        <v>179.057332</v>
      </c>
      <c r="D92">
        <v>6.3810209999999996</v>
      </c>
      <c r="E92">
        <v>183.894172</v>
      </c>
      <c r="F92">
        <v>4.673794</v>
      </c>
      <c r="G92">
        <v>192.74130500000001</v>
      </c>
      <c r="H92">
        <v>4.2450929999999998</v>
      </c>
      <c r="K92">
        <f>(14/200)</f>
        <v>7.0000000000000007E-2</v>
      </c>
      <c r="L92">
        <f>(12/200)</f>
        <v>0.06</v>
      </c>
      <c r="M92">
        <f>(15/200)</f>
        <v>7.4999999999999997E-2</v>
      </c>
      <c r="N92">
        <f>(11/200)</f>
        <v>5.5E-2</v>
      </c>
      <c r="P92">
        <f>(18/200)</f>
        <v>0.09</v>
      </c>
      <c r="Q92">
        <f>(18/200)</f>
        <v>0.09</v>
      </c>
      <c r="R92">
        <f>(14/200)</f>
        <v>7.0000000000000007E-2</v>
      </c>
      <c r="S92">
        <f>(17/200)</f>
        <v>8.5000000000000006E-2</v>
      </c>
      <c r="U92">
        <f>0.07+0.09</f>
        <v>0.16</v>
      </c>
      <c r="V92">
        <f>0.06+0.09</f>
        <v>0.15</v>
      </c>
      <c r="W92">
        <f>0.075+0.07</f>
        <v>0.14500000000000002</v>
      </c>
      <c r="X92">
        <f>0.055+0.085</f>
        <v>0.14000000000000001</v>
      </c>
      <c r="Z92">
        <f>SQRT((ABS($A$93-$A$92)^2+(ABS($B$93-$B$92)^2)))</f>
        <v>17.177197735947818</v>
      </c>
      <c r="AA92">
        <f>SQRT((ABS($C$93-$C$92)^2+(ABS($D$93-$D$92)^2)))</f>
        <v>15.720548113942723</v>
      </c>
      <c r="AB92">
        <f>SQRT((ABS($E$93-$E$92)^2+(ABS($F$93-$F$92)^2)))</f>
        <v>16.01541563688787</v>
      </c>
      <c r="AC92">
        <f>SQRT((ABS($G$93-$G$92)^2+(ABS($H$93-$H$92)^2)))</f>
        <v>17.067627937942209</v>
      </c>
      <c r="AJ92">
        <f>1/0.16</f>
        <v>6.25</v>
      </c>
      <c r="AK92">
        <f>1/0.15</f>
        <v>6.666666666666667</v>
      </c>
      <c r="AL92">
        <f>1/0.145</f>
        <v>6.8965517241379315</v>
      </c>
      <c r="AM92">
        <f>1/0.14</f>
        <v>7.1428571428571423</v>
      </c>
      <c r="AO92">
        <f t="shared" si="25"/>
        <v>107.35748584967386</v>
      </c>
      <c r="AP92">
        <f t="shared" si="26"/>
        <v>104.80365409295149</v>
      </c>
      <c r="AQ92">
        <f t="shared" si="27"/>
        <v>110.45114232336461</v>
      </c>
      <c r="AR92">
        <f t="shared" si="28"/>
        <v>121.91162812815863</v>
      </c>
      <c r="AV92">
        <f>((0.07/0.16)*100)</f>
        <v>43.750000000000007</v>
      </c>
      <c r="AW92">
        <f>((0.06/0.15)*100)</f>
        <v>40</v>
      </c>
      <c r="AX92">
        <f>((0.075/0.145)*100)</f>
        <v>51.724137931034484</v>
      </c>
      <c r="AY92">
        <f>((0.055/0.14)*100)</f>
        <v>39.285714285714285</v>
      </c>
      <c r="BA92">
        <f>((0.09/0.16)*100)</f>
        <v>56.25</v>
      </c>
      <c r="BB92">
        <f>((0.09/0.15)*100)</f>
        <v>60</v>
      </c>
      <c r="BC92">
        <f>((0.07/0.145)*100)</f>
        <v>48.275862068965523</v>
      </c>
      <c r="BD92">
        <f>((0.085/0.14)*100)</f>
        <v>60.714285714285708</v>
      </c>
      <c r="BF92">
        <f>ABS($B$92-$D$92)</f>
        <v>2.0101959999999996</v>
      </c>
      <c r="BG92">
        <f>ABS($F$92-$H$92)</f>
        <v>0.42870100000000022</v>
      </c>
      <c r="BM92">
        <f>SQRT((ABS($C$92-$G$93)^2+(ABS($D$92-$H$93)^2)))</f>
        <v>3.6851044575384848</v>
      </c>
      <c r="BO92">
        <f>SQRT((ABS($A$92-$G$92)^2+(ABS($B$92-$H$92)^2)))</f>
        <v>5.5595309327051163</v>
      </c>
      <c r="BP92">
        <f>SQRT((ABS($C$92-$E$92)^2+(ABS($D$92-$F$92)^2)))</f>
        <v>5.129292857220082</v>
      </c>
      <c r="BS92">
        <f>DEGREES(ACOS((9.99608518548267^2+15.2640526181655^2-7.46728305186303^2)/(2*9.99608518548267*15.2640526181655)))</f>
        <v>24.739981439509645</v>
      </c>
      <c r="BU92">
        <v>14</v>
      </c>
      <c r="BV92">
        <v>0</v>
      </c>
      <c r="BW92">
        <v>14</v>
      </c>
      <c r="BX92">
        <v>0</v>
      </c>
      <c r="BY92">
        <v>12</v>
      </c>
      <c r="BZ92">
        <v>0</v>
      </c>
      <c r="CA92">
        <v>0</v>
      </c>
      <c r="CB92">
        <v>10</v>
      </c>
      <c r="CC92">
        <v>15</v>
      </c>
      <c r="CD92">
        <v>13</v>
      </c>
      <c r="CE92">
        <v>0</v>
      </c>
      <c r="CF92">
        <v>0</v>
      </c>
      <c r="CG92">
        <v>11</v>
      </c>
      <c r="CH92">
        <v>0</v>
      </c>
      <c r="CI92">
        <v>10</v>
      </c>
      <c r="CJ92">
        <v>0</v>
      </c>
      <c r="CL92">
        <v>18</v>
      </c>
      <c r="CM92">
        <v>4</v>
      </c>
      <c r="CN92">
        <v>15</v>
      </c>
      <c r="CO92">
        <v>6</v>
      </c>
      <c r="CP92">
        <v>18</v>
      </c>
      <c r="CQ92">
        <v>4</v>
      </c>
      <c r="CR92">
        <v>1</v>
      </c>
      <c r="CS92">
        <v>17</v>
      </c>
      <c r="CT92">
        <v>14</v>
      </c>
      <c r="CU92">
        <v>14</v>
      </c>
      <c r="CV92">
        <v>2</v>
      </c>
      <c r="CW92">
        <v>3</v>
      </c>
      <c r="CX92">
        <v>17</v>
      </c>
      <c r="CY92">
        <v>3</v>
      </c>
      <c r="CZ92">
        <v>17</v>
      </c>
      <c r="DA92">
        <v>0</v>
      </c>
      <c r="DC92">
        <f>((0/14)*100)</f>
        <v>0</v>
      </c>
      <c r="DD92">
        <f>((14/14)*100)</f>
        <v>100</v>
      </c>
      <c r="DE92">
        <f>((0/14)*100)</f>
        <v>0</v>
      </c>
      <c r="DF92">
        <f>((0/12)*100)</f>
        <v>0</v>
      </c>
      <c r="DG92">
        <f>((0/12)*100)</f>
        <v>0</v>
      </c>
      <c r="DH92">
        <f>((10/12)*100)</f>
        <v>83.333333333333343</v>
      </c>
      <c r="DI92">
        <f>((13/15)*100)</f>
        <v>86.666666666666671</v>
      </c>
      <c r="DJ92">
        <f>((0/15)*100)</f>
        <v>0</v>
      </c>
      <c r="DK92">
        <f>((0/15)*100)</f>
        <v>0</v>
      </c>
      <c r="DL92">
        <f>((0/11)*100)</f>
        <v>0</v>
      </c>
      <c r="DM92">
        <f>((10/11)*100)</f>
        <v>90.909090909090907</v>
      </c>
      <c r="DN92">
        <f>((0/11)*100)</f>
        <v>0</v>
      </c>
      <c r="DP92">
        <f>((4/18)*100)</f>
        <v>22.222222222222221</v>
      </c>
      <c r="DQ92">
        <f>((15/18)*100)</f>
        <v>83.333333333333343</v>
      </c>
      <c r="DR92">
        <f>((6/18)*100)</f>
        <v>33.333333333333329</v>
      </c>
      <c r="DS92">
        <f>((4/18)*100)</f>
        <v>22.222222222222221</v>
      </c>
      <c r="DT92">
        <f>((1/18)*100)</f>
        <v>5.5555555555555554</v>
      </c>
      <c r="DU92">
        <f>((17/18)*100)</f>
        <v>94.444444444444443</v>
      </c>
      <c r="DV92">
        <f>((14/14)*100)</f>
        <v>100</v>
      </c>
      <c r="DW92">
        <f>((2/14)*100)</f>
        <v>14.285714285714285</v>
      </c>
      <c r="DX92">
        <f>((3/14)*100)</f>
        <v>21.428571428571427</v>
      </c>
      <c r="DY92">
        <f>((3/17)*100)</f>
        <v>17.647058823529413</v>
      </c>
      <c r="DZ92">
        <f>((17/17)*100)</f>
        <v>100</v>
      </c>
      <c r="EA92">
        <f>((0/17)*100)</f>
        <v>0</v>
      </c>
    </row>
    <row r="93" spans="1:131" x14ac:dyDescent="0.25">
      <c r="A93">
        <v>170.07876099999999</v>
      </c>
      <c r="B93">
        <v>5.9501999999999997</v>
      </c>
      <c r="C93">
        <v>163.407444</v>
      </c>
      <c r="D93">
        <v>7.8698589999999999</v>
      </c>
      <c r="E93">
        <v>167.98191500000001</v>
      </c>
      <c r="F93">
        <v>6.488626</v>
      </c>
      <c r="G93">
        <v>176.299813</v>
      </c>
      <c r="H93">
        <v>8.8256239999999995</v>
      </c>
      <c r="K93">
        <f>(13/200)</f>
        <v>6.5000000000000002E-2</v>
      </c>
      <c r="L93">
        <f>(13/200)</f>
        <v>6.5000000000000002E-2</v>
      </c>
      <c r="M93">
        <f>(15/200)</f>
        <v>7.4999999999999997E-2</v>
      </c>
      <c r="N93">
        <f>(15/200)</f>
        <v>7.4999999999999997E-2</v>
      </c>
      <c r="P93">
        <f>(16/200)</f>
        <v>0.08</v>
      </c>
      <c r="Q93">
        <f>(18/200)</f>
        <v>0.09</v>
      </c>
      <c r="R93">
        <f>(17/200)</f>
        <v>8.5000000000000006E-2</v>
      </c>
      <c r="S93">
        <f>(21/200)</f>
        <v>0.105</v>
      </c>
      <c r="U93">
        <f>0.065+0.08</f>
        <v>0.14500000000000002</v>
      </c>
      <c r="V93">
        <f>0.065+0.09</f>
        <v>0.155</v>
      </c>
      <c r="W93">
        <f>0.075+0.085</f>
        <v>0.16</v>
      </c>
      <c r="X93">
        <f>0.075+0.105</f>
        <v>0.18</v>
      </c>
      <c r="Z93">
        <f>SQRT((ABS($A$94-$A$93)^2+(ABS($B$94-$B$93)^2)))</f>
        <v>13.512570754506786</v>
      </c>
      <c r="AA93">
        <f>SQRT((ABS($C$94-$C$93)^2+(ABS($D$94-$D$93)^2)))</f>
        <v>12.303801537252493</v>
      </c>
      <c r="AB93">
        <f>SQRT((ABS($E$94-$E$93)^2+(ABS($F$94-$F$93)^2)))</f>
        <v>13.556452864030511</v>
      </c>
      <c r="AC93">
        <f>SQRT((ABS($G$94-$G$93)^2+(ABS($H$94-$H$93)^2)))</f>
        <v>16.744631391540086</v>
      </c>
      <c r="AJ93">
        <f>1/0.145</f>
        <v>6.8965517241379315</v>
      </c>
      <c r="AK93">
        <f>1/0.155</f>
        <v>6.4516129032258069</v>
      </c>
      <c r="AL93">
        <f>1/0.16</f>
        <v>6.25</v>
      </c>
      <c r="AM93">
        <f>1/0.18</f>
        <v>5.5555555555555554</v>
      </c>
      <c r="AO93">
        <f t="shared" si="25"/>
        <v>93.190143134529549</v>
      </c>
      <c r="AP93">
        <f t="shared" si="26"/>
        <v>79.379364756467695</v>
      </c>
      <c r="AQ93">
        <f t="shared" si="27"/>
        <v>84.727830400190697</v>
      </c>
      <c r="AR93">
        <f t="shared" si="28"/>
        <v>93.025729953000479</v>
      </c>
      <c r="AV93">
        <f>((0.065/0.145)*100)</f>
        <v>44.827586206896555</v>
      </c>
      <c r="AW93">
        <f>((0.065/0.155)*100)</f>
        <v>41.935483870967744</v>
      </c>
      <c r="AX93">
        <f>((0.075/0.16)*100)</f>
        <v>46.875</v>
      </c>
      <c r="AY93">
        <f>((0.075/0.18)*100)</f>
        <v>41.666666666666671</v>
      </c>
      <c r="BA93">
        <f>((0.08/0.145)*100)</f>
        <v>55.172413793103459</v>
      </c>
      <c r="BB93">
        <f>((0.09/0.155)*100)</f>
        <v>58.064516129032249</v>
      </c>
      <c r="BC93">
        <f>((0.085/0.16)*100)</f>
        <v>53.125</v>
      </c>
      <c r="BD93">
        <f>((0.105/0.18)*100)</f>
        <v>58.333333333333336</v>
      </c>
      <c r="BF93">
        <f>ABS($B$93-$D$93)</f>
        <v>1.9196590000000002</v>
      </c>
      <c r="BG93">
        <f>ABS($F$93-$H$93)</f>
        <v>2.3369979999999995</v>
      </c>
      <c r="BO93">
        <f>SQRT((ABS($A$93-$G$93)^2+(ABS($B$93-$H$93)^2)))</f>
        <v>6.853433531192973</v>
      </c>
      <c r="BP93">
        <f>SQRT((ABS($C$93-$E$93)^2+(ABS($D$93-$F$93)^2)))</f>
        <v>4.7784505365369387</v>
      </c>
      <c r="BS93">
        <f>DEGREES(ACOS((8.58313933608426^2+17.1050764573233^2-9.66936847454254^2)/(2*8.58313933608426*17.1050764573233)))</f>
        <v>21.733979534779387</v>
      </c>
      <c r="BU93">
        <v>13</v>
      </c>
      <c r="BV93">
        <v>0</v>
      </c>
      <c r="BW93">
        <v>13</v>
      </c>
      <c r="BX93">
        <v>0</v>
      </c>
      <c r="BY93">
        <v>13</v>
      </c>
      <c r="BZ93">
        <v>0</v>
      </c>
      <c r="CA93">
        <v>0</v>
      </c>
      <c r="CB93">
        <v>12</v>
      </c>
      <c r="CC93">
        <v>15</v>
      </c>
      <c r="CD93">
        <v>10</v>
      </c>
      <c r="CE93">
        <v>0</v>
      </c>
      <c r="CF93">
        <v>1</v>
      </c>
      <c r="CG93">
        <v>15</v>
      </c>
      <c r="CH93">
        <v>0</v>
      </c>
      <c r="CI93">
        <v>12</v>
      </c>
      <c r="CJ93">
        <v>1</v>
      </c>
      <c r="CL93">
        <v>16</v>
      </c>
      <c r="CM93">
        <v>4</v>
      </c>
      <c r="CN93">
        <v>14</v>
      </c>
      <c r="CO93">
        <v>5</v>
      </c>
      <c r="CP93">
        <v>18</v>
      </c>
      <c r="CQ93">
        <v>5</v>
      </c>
      <c r="CR93">
        <v>3</v>
      </c>
      <c r="CS93">
        <v>18</v>
      </c>
      <c r="CT93">
        <v>17</v>
      </c>
      <c r="CU93">
        <v>17</v>
      </c>
      <c r="CV93">
        <v>4</v>
      </c>
      <c r="CW93">
        <v>3</v>
      </c>
      <c r="CX93">
        <v>21</v>
      </c>
      <c r="CY93">
        <v>8</v>
      </c>
      <c r="CZ93">
        <v>18</v>
      </c>
      <c r="DA93">
        <v>6</v>
      </c>
      <c r="DC93">
        <f>((0/13)*100)</f>
        <v>0</v>
      </c>
      <c r="DD93">
        <f>((13/13)*100)</f>
        <v>100</v>
      </c>
      <c r="DE93">
        <f>((0/13)*100)</f>
        <v>0</v>
      </c>
      <c r="DF93">
        <f>((0/13)*100)</f>
        <v>0</v>
      </c>
      <c r="DG93">
        <f>((0/13)*100)</f>
        <v>0</v>
      </c>
      <c r="DH93">
        <f>((12/13)*100)</f>
        <v>92.307692307692307</v>
      </c>
      <c r="DI93">
        <f>((10/15)*100)</f>
        <v>66.666666666666657</v>
      </c>
      <c r="DJ93">
        <f>((0/15)*100)</f>
        <v>0</v>
      </c>
      <c r="DK93">
        <f>((1/15)*100)</f>
        <v>6.666666666666667</v>
      </c>
      <c r="DL93">
        <f>((0/15)*100)</f>
        <v>0</v>
      </c>
      <c r="DM93">
        <f>((12/15)*100)</f>
        <v>80</v>
      </c>
      <c r="DN93">
        <f>((1/15)*100)</f>
        <v>6.666666666666667</v>
      </c>
      <c r="DP93">
        <f>((4/16)*100)</f>
        <v>25</v>
      </c>
      <c r="DQ93">
        <f>((14/16)*100)</f>
        <v>87.5</v>
      </c>
      <c r="DR93">
        <f>((5/16)*100)</f>
        <v>31.25</v>
      </c>
      <c r="DS93">
        <f>((5/18)*100)</f>
        <v>27.777777777777779</v>
      </c>
      <c r="DT93">
        <f>((3/18)*100)</f>
        <v>16.666666666666664</v>
      </c>
      <c r="DU93">
        <f>((18/18)*100)</f>
        <v>100</v>
      </c>
      <c r="DV93">
        <f>((17/17)*100)</f>
        <v>100</v>
      </c>
      <c r="DW93">
        <f>((4/17)*100)</f>
        <v>23.52941176470588</v>
      </c>
      <c r="DX93">
        <f>((3/17)*100)</f>
        <v>17.647058823529413</v>
      </c>
      <c r="DY93">
        <f>((8/21)*100)</f>
        <v>38.095238095238095</v>
      </c>
      <c r="DZ93">
        <f>((18/21)*100)</f>
        <v>85.714285714285708</v>
      </c>
      <c r="EA93">
        <f>((6/21)*100)</f>
        <v>28.571428571428569</v>
      </c>
    </row>
    <row r="94" spans="1:131" x14ac:dyDescent="0.25">
      <c r="A94">
        <v>156.56732499999998</v>
      </c>
      <c r="B94">
        <v>5.7750839999999997</v>
      </c>
      <c r="C94">
        <v>151.10364300000001</v>
      </c>
      <c r="D94">
        <v>7.8662229999999997</v>
      </c>
      <c r="E94">
        <v>154.50769500000001</v>
      </c>
      <c r="F94">
        <v>4.9977169999999997</v>
      </c>
      <c r="G94">
        <v>159.59524299999998</v>
      </c>
      <c r="H94">
        <v>7.668031</v>
      </c>
      <c r="K94">
        <f>(10/200)</f>
        <v>0.05</v>
      </c>
      <c r="L94">
        <f>(10/200)</f>
        <v>0.05</v>
      </c>
      <c r="M94">
        <f>(17/200)</f>
        <v>8.5000000000000006E-2</v>
      </c>
      <c r="N94">
        <f>(13/200)</f>
        <v>6.5000000000000002E-2</v>
      </c>
      <c r="P94">
        <f>(18/200)</f>
        <v>0.09</v>
      </c>
      <c r="Q94">
        <f>(18/200)</f>
        <v>0.09</v>
      </c>
      <c r="R94">
        <f>(18/200)</f>
        <v>0.09</v>
      </c>
      <c r="S94">
        <f>(19/200)</f>
        <v>9.5000000000000001E-2</v>
      </c>
      <c r="U94">
        <f>0.05+0.09</f>
        <v>0.14000000000000001</v>
      </c>
      <c r="V94">
        <f>0.05+0.09</f>
        <v>0.14000000000000001</v>
      </c>
      <c r="W94">
        <f>0.085+0.09</f>
        <v>0.17499999999999999</v>
      </c>
      <c r="X94">
        <f>0.065+0.095</f>
        <v>0.16</v>
      </c>
      <c r="Z94">
        <f>SQRT((ABS($A$95-$A$94)^2+(ABS($B$95-$B$94)^2)))</f>
        <v>22.708492066849328</v>
      </c>
      <c r="AA94">
        <f>SQRT((ABS($C$95-$C$94)^2+(ABS($D$95-$D$94)^2)))</f>
        <v>23.972192426524948</v>
      </c>
      <c r="AB94">
        <f>SQRT((ABS($E$95-$E$94)^2+(ABS($F$95-$F$94)^2)))</f>
        <v>25.553253472196545</v>
      </c>
      <c r="AC94">
        <f>SQRT((ABS($G$95-$G$94)^2+(ABS($H$95-$H$94)^2)))</f>
        <v>23.498624696888193</v>
      </c>
      <c r="AJ94">
        <f>1/0.14</f>
        <v>7.1428571428571423</v>
      </c>
      <c r="AK94">
        <f>1/0.14</f>
        <v>7.1428571428571423</v>
      </c>
      <c r="AL94">
        <f>1/0.175</f>
        <v>5.7142857142857144</v>
      </c>
      <c r="AM94">
        <f>1/0.16</f>
        <v>6.25</v>
      </c>
      <c r="AO94">
        <f t="shared" si="25"/>
        <v>162.20351476320945</v>
      </c>
      <c r="AP94">
        <f t="shared" si="26"/>
        <v>171.22994590374961</v>
      </c>
      <c r="AQ94">
        <f t="shared" si="27"/>
        <v>146.01859126969455</v>
      </c>
      <c r="AR94">
        <f t="shared" si="28"/>
        <v>146.8664043555512</v>
      </c>
      <c r="AV94">
        <f>((0.05/0.14)*100)</f>
        <v>35.714285714285715</v>
      </c>
      <c r="AW94">
        <f>((0.05/0.14)*100)</f>
        <v>35.714285714285715</v>
      </c>
      <c r="AX94">
        <f>((0.085/0.175)*100)</f>
        <v>48.571428571428577</v>
      </c>
      <c r="AY94">
        <f>((0.065/0.16)*100)</f>
        <v>40.625</v>
      </c>
      <c r="BA94">
        <f>((0.09/0.14)*100)</f>
        <v>64.285714285714278</v>
      </c>
      <c r="BB94">
        <f>((0.09/0.14)*100)</f>
        <v>64.285714285714278</v>
      </c>
      <c r="BC94">
        <f>((0.09/0.175)*100)</f>
        <v>51.428571428571438</v>
      </c>
      <c r="BD94">
        <f>((0.095/0.16)*100)</f>
        <v>59.375</v>
      </c>
      <c r="BF94">
        <f>ABS($B$94-$D$94)</f>
        <v>2.0911390000000001</v>
      </c>
      <c r="BG94">
        <f>ABS($F$94-$H$94)</f>
        <v>2.6703140000000003</v>
      </c>
      <c r="BM94">
        <f>SQRT((ABS($C$94-$G$94)^2+(ABS($D$94-$H$94)^2)))</f>
        <v>8.4939125630573571</v>
      </c>
      <c r="BO94">
        <f>SQRT((ABS($A$94-$G$94)^2+(ABS($B$94-$H$94)^2)))</f>
        <v>3.5709292571448401</v>
      </c>
      <c r="BP94">
        <f>SQRT((ABS($C$94-$E$94)^2+(ABS($D$94-$F$94)^2)))</f>
        <v>4.451504991656198</v>
      </c>
      <c r="BR94">
        <f>DEGREES(ACOS((11.3299543688918^2+16.0501795049549^2-6.63544839086109^2)/(2*11.3299543688918*16.0501795049549)))</f>
        <v>19.914668534322914</v>
      </c>
      <c r="BS94">
        <f>DEGREES(ACOS((10.6345648138034^2+20.1580629933205^2-11.1859826801592^2)/(2*10.6345648138034*20.1580629933205)))</f>
        <v>23.11808086771266</v>
      </c>
      <c r="BU94">
        <v>10</v>
      </c>
      <c r="BV94">
        <v>0</v>
      </c>
      <c r="BW94">
        <v>10</v>
      </c>
      <c r="BX94">
        <v>0</v>
      </c>
      <c r="BY94">
        <v>10</v>
      </c>
      <c r="BZ94">
        <v>0</v>
      </c>
      <c r="CA94">
        <v>0</v>
      </c>
      <c r="CB94">
        <v>6</v>
      </c>
      <c r="CC94">
        <v>17</v>
      </c>
      <c r="CD94">
        <v>10</v>
      </c>
      <c r="CE94">
        <v>6</v>
      </c>
      <c r="CF94">
        <v>0</v>
      </c>
      <c r="CG94">
        <v>13</v>
      </c>
      <c r="CH94">
        <v>4</v>
      </c>
      <c r="CI94">
        <v>6</v>
      </c>
      <c r="CJ94">
        <v>0</v>
      </c>
      <c r="CL94">
        <v>18</v>
      </c>
      <c r="CM94">
        <v>5</v>
      </c>
      <c r="CN94">
        <v>17</v>
      </c>
      <c r="CO94">
        <v>3</v>
      </c>
      <c r="CP94">
        <v>18</v>
      </c>
      <c r="CQ94">
        <v>8</v>
      </c>
      <c r="CR94">
        <v>3</v>
      </c>
      <c r="CS94">
        <v>15</v>
      </c>
      <c r="CT94">
        <v>18</v>
      </c>
      <c r="CU94">
        <v>14</v>
      </c>
      <c r="CV94">
        <v>8</v>
      </c>
      <c r="CW94">
        <v>5</v>
      </c>
      <c r="CX94">
        <v>19</v>
      </c>
      <c r="CY94">
        <v>9</v>
      </c>
      <c r="CZ94">
        <v>15</v>
      </c>
      <c r="DA94">
        <v>5</v>
      </c>
      <c r="DC94">
        <f>((0/10)*100)</f>
        <v>0</v>
      </c>
      <c r="DD94">
        <f>((10/10)*100)</f>
        <v>100</v>
      </c>
      <c r="DE94">
        <f>((0/10)*100)</f>
        <v>0</v>
      </c>
      <c r="DF94">
        <f>((0/10)*100)</f>
        <v>0</v>
      </c>
      <c r="DG94">
        <f>((0/10)*100)</f>
        <v>0</v>
      </c>
      <c r="DH94">
        <f>((6/10)*100)</f>
        <v>60</v>
      </c>
      <c r="DI94">
        <f>((10/17)*100)</f>
        <v>58.82352941176471</v>
      </c>
      <c r="DJ94">
        <f>((6/17)*100)</f>
        <v>35.294117647058826</v>
      </c>
      <c r="DK94">
        <f>((0/17)*100)</f>
        <v>0</v>
      </c>
      <c r="DL94">
        <f>((4/13)*100)</f>
        <v>30.76923076923077</v>
      </c>
      <c r="DM94">
        <f>((6/13)*100)</f>
        <v>46.153846153846153</v>
      </c>
      <c r="DN94">
        <f>((0/13)*100)</f>
        <v>0</v>
      </c>
      <c r="DP94">
        <f>((5/18)*100)</f>
        <v>27.777777777777779</v>
      </c>
      <c r="DQ94">
        <f>((17/18)*100)</f>
        <v>94.444444444444443</v>
      </c>
      <c r="DR94">
        <f>((3/18)*100)</f>
        <v>16.666666666666664</v>
      </c>
      <c r="DS94">
        <f>((8/18)*100)</f>
        <v>44.444444444444443</v>
      </c>
      <c r="DT94">
        <f>((3/18)*100)</f>
        <v>16.666666666666664</v>
      </c>
      <c r="DU94">
        <f>((15/18)*100)</f>
        <v>83.333333333333343</v>
      </c>
      <c r="DV94">
        <f>((14/18)*100)</f>
        <v>77.777777777777786</v>
      </c>
      <c r="DW94">
        <f>((8/18)*100)</f>
        <v>44.444444444444443</v>
      </c>
      <c r="DX94">
        <f>((5/18)*100)</f>
        <v>27.777777777777779</v>
      </c>
      <c r="DY94">
        <f>((9/19)*100)</f>
        <v>47.368421052631575</v>
      </c>
      <c r="DZ94">
        <f>((15/19)*100)</f>
        <v>78.94736842105263</v>
      </c>
      <c r="EA94">
        <f>((5/19)*100)</f>
        <v>26.315789473684209</v>
      </c>
    </row>
    <row r="95" spans="1:131" x14ac:dyDescent="0.25">
      <c r="A95">
        <v>133.87791300000001</v>
      </c>
      <c r="B95">
        <v>4.8443880000000004</v>
      </c>
      <c r="C95">
        <v>127.134387</v>
      </c>
      <c r="D95">
        <v>7.4910209999999999</v>
      </c>
      <c r="E95">
        <v>128.95449300000001</v>
      </c>
      <c r="F95">
        <v>4.946428</v>
      </c>
      <c r="G95">
        <v>136.10464400000001</v>
      </c>
      <c r="H95">
        <v>7.0539290000000001</v>
      </c>
      <c r="K95">
        <f>(14/200)</f>
        <v>7.0000000000000007E-2</v>
      </c>
      <c r="L95">
        <f>(12/200)</f>
        <v>0.06</v>
      </c>
      <c r="M95">
        <f>(12/200)</f>
        <v>0.06</v>
      </c>
      <c r="N95" s="1">
        <f>(17/200)</f>
        <v>8.5000000000000006E-2</v>
      </c>
      <c r="P95">
        <f>(18/200)</f>
        <v>0.09</v>
      </c>
      <c r="Q95">
        <f>(18/200)</f>
        <v>0.09</v>
      </c>
      <c r="R95">
        <f>(16/200)</f>
        <v>0.08</v>
      </c>
      <c r="S95">
        <f>(21/200)</f>
        <v>0.105</v>
      </c>
      <c r="U95">
        <f>0.07+0.09</f>
        <v>0.16</v>
      </c>
      <c r="V95">
        <f>0.06+0.09</f>
        <v>0.15</v>
      </c>
      <c r="W95">
        <f>0.06+0.08</f>
        <v>0.14000000000000001</v>
      </c>
      <c r="X95" s="1">
        <f>0.085+0.105</f>
        <v>0.19</v>
      </c>
      <c r="Z95">
        <f>SQRT((ABS($A$96-$A$95)^2+(ABS($B$96-$B$95)^2)))</f>
        <v>15.459501693535563</v>
      </c>
      <c r="AA95">
        <f>SQRT((ABS($C$96-$C$95)^2+(ABS($D$96-$D$95)^2)))</f>
        <v>16.169401608940255</v>
      </c>
      <c r="AB95">
        <f>SQRT((ABS($E$96-$E$95)^2+(ABS($F$96-$F$95)^2)))</f>
        <v>13.66966040136367</v>
      </c>
      <c r="AC95" s="1">
        <f>SQRT((ABS($G$96-$G$95)^2+(ABS($H$96-$H$95)^2)))</f>
        <v>17.355028910543471</v>
      </c>
      <c r="AJ95">
        <f>1/0.16</f>
        <v>6.25</v>
      </c>
      <c r="AK95">
        <f>1/0.15</f>
        <v>6.666666666666667</v>
      </c>
      <c r="AL95">
        <f>1/0.14</f>
        <v>7.1428571428571423</v>
      </c>
      <c r="AM95" s="1">
        <f>1/0.19</f>
        <v>5.2631578947368425</v>
      </c>
      <c r="AO95">
        <f t="shared" si="25"/>
        <v>96.621885584597266</v>
      </c>
      <c r="AP95">
        <f t="shared" si="26"/>
        <v>107.79601072626838</v>
      </c>
      <c r="AQ95">
        <f t="shared" si="27"/>
        <v>97.640431438311921</v>
      </c>
      <c r="AR95" s="1">
        <f t="shared" si="28"/>
        <v>91.342257423912997</v>
      </c>
      <c r="AV95">
        <f>((0.07/0.16)*100)</f>
        <v>43.750000000000007</v>
      </c>
      <c r="AW95">
        <f>((0.06/0.15)*100)</f>
        <v>40</v>
      </c>
      <c r="AX95">
        <f>((0.06/0.14)*100)</f>
        <v>42.857142857142847</v>
      </c>
      <c r="AY95" s="1">
        <f>((0.085/0.19)*100)</f>
        <v>44.736842105263158</v>
      </c>
      <c r="BA95">
        <f>((0.09/0.16)*100)</f>
        <v>56.25</v>
      </c>
      <c r="BB95">
        <f>((0.09/0.15)*100)</f>
        <v>60</v>
      </c>
      <c r="BC95">
        <f>((0.08/0.14)*100)</f>
        <v>57.142857142857139</v>
      </c>
      <c r="BD95" s="1">
        <f>((0.105/0.19)*100)</f>
        <v>55.263157894736835</v>
      </c>
      <c r="BF95">
        <f>ABS($B$95-$D$95)</f>
        <v>2.6466329999999996</v>
      </c>
      <c r="BG95">
        <f>ABS($F$95-$H$95)</f>
        <v>2.1075010000000001</v>
      </c>
      <c r="BL95">
        <f>SQRT((ABS($A$95-$E$94)^2+(ABS($B$95-$F$94)^2)))</f>
        <v>20.630351794134903</v>
      </c>
      <c r="BM95">
        <f>SQRT((ABS($C$95-$G$95)^2+(ABS($D$95-$H$95)^2)))</f>
        <v>8.9808997356897962</v>
      </c>
      <c r="BO95">
        <f>SQRT((ABS($A$95-$G$95)^2+(ABS($B$95-$H$95)^2)))</f>
        <v>3.1369415641739335</v>
      </c>
      <c r="BP95">
        <f>SQRT((ABS($C$95-$E$95)^2+(ABS($D$95-$F$95)^2)))</f>
        <v>3.1285363010336056</v>
      </c>
      <c r="BR95">
        <f>DEGREES(ACOS((9.38272739929718^2+17.3382421813822^2-9.99608518548267^2)/(2*9.38272739929718*17.3382421813822)))</f>
        <v>27.450130927796071</v>
      </c>
      <c r="BS95">
        <f>DEGREES(ACOS((9.45085645939477^2+17.3290736945819^2-9.42662128767004^2)/(2*9.45085645939477*17.3290736945819)))</f>
        <v>23.33626353350542</v>
      </c>
      <c r="BU95">
        <v>14</v>
      </c>
      <c r="BV95">
        <v>0</v>
      </c>
      <c r="BW95">
        <v>10</v>
      </c>
      <c r="BX95">
        <v>4</v>
      </c>
      <c r="BY95">
        <v>12</v>
      </c>
      <c r="BZ95">
        <v>0</v>
      </c>
      <c r="CA95">
        <v>6</v>
      </c>
      <c r="CB95">
        <v>2</v>
      </c>
      <c r="CC95">
        <v>12</v>
      </c>
      <c r="CD95">
        <v>7</v>
      </c>
      <c r="CE95">
        <v>2</v>
      </c>
      <c r="CF95">
        <v>5</v>
      </c>
      <c r="CG95">
        <v>17</v>
      </c>
      <c r="CH95">
        <v>10</v>
      </c>
      <c r="CI95">
        <v>2</v>
      </c>
      <c r="CJ95">
        <v>5</v>
      </c>
      <c r="CL95">
        <v>18</v>
      </c>
      <c r="CM95">
        <v>8</v>
      </c>
      <c r="CN95">
        <v>14</v>
      </c>
      <c r="CO95">
        <v>9</v>
      </c>
      <c r="CP95">
        <v>18</v>
      </c>
      <c r="CQ95">
        <v>4</v>
      </c>
      <c r="CR95">
        <v>7</v>
      </c>
      <c r="CS95">
        <v>11</v>
      </c>
      <c r="CT95">
        <v>16</v>
      </c>
      <c r="CU95">
        <v>11</v>
      </c>
      <c r="CV95">
        <v>10</v>
      </c>
      <c r="CW95">
        <v>4</v>
      </c>
      <c r="CX95">
        <v>21</v>
      </c>
      <c r="CY95">
        <v>11</v>
      </c>
      <c r="CZ95">
        <v>11</v>
      </c>
      <c r="DA95">
        <v>4</v>
      </c>
      <c r="DC95">
        <f>((0/14)*100)</f>
        <v>0</v>
      </c>
      <c r="DD95">
        <f>((10/14)*100)</f>
        <v>71.428571428571431</v>
      </c>
      <c r="DE95">
        <f>((4/14)*100)</f>
        <v>28.571428571428569</v>
      </c>
      <c r="DF95">
        <f>((0/12)*100)</f>
        <v>0</v>
      </c>
      <c r="DG95">
        <f>((6/12)*100)</f>
        <v>50</v>
      </c>
      <c r="DH95">
        <f>((2/12)*100)</f>
        <v>16.666666666666664</v>
      </c>
      <c r="DI95">
        <f>((7/12)*100)</f>
        <v>58.333333333333336</v>
      </c>
      <c r="DJ95">
        <f>((2/12)*100)</f>
        <v>16.666666666666664</v>
      </c>
      <c r="DK95">
        <f>((5/12)*100)</f>
        <v>41.666666666666671</v>
      </c>
      <c r="DL95">
        <f>((10/17)*100)</f>
        <v>58.82352941176471</v>
      </c>
      <c r="DM95">
        <f>((2/17)*100)</f>
        <v>11.76470588235294</v>
      </c>
      <c r="DN95">
        <f>((5/17)*100)</f>
        <v>29.411764705882355</v>
      </c>
      <c r="DP95">
        <f>((8/18)*100)</f>
        <v>44.444444444444443</v>
      </c>
      <c r="DQ95">
        <f>((14/18)*100)</f>
        <v>77.777777777777786</v>
      </c>
      <c r="DR95">
        <f>((9/18)*100)</f>
        <v>50</v>
      </c>
      <c r="DS95">
        <f>((4/18)*100)</f>
        <v>22.222222222222221</v>
      </c>
      <c r="DT95">
        <f>((7/18)*100)</f>
        <v>38.888888888888893</v>
      </c>
      <c r="DU95">
        <f>((11/18)*100)</f>
        <v>61.111111111111114</v>
      </c>
      <c r="DV95">
        <f>((11/16)*100)</f>
        <v>68.75</v>
      </c>
      <c r="DW95">
        <f>((10/16)*100)</f>
        <v>62.5</v>
      </c>
      <c r="DX95">
        <f>((4/16)*100)</f>
        <v>25</v>
      </c>
      <c r="DY95">
        <f>((11/21)*100)</f>
        <v>52.380952380952387</v>
      </c>
      <c r="DZ95">
        <f>((11/21)*100)</f>
        <v>52.380952380952387</v>
      </c>
      <c r="EA95">
        <f>((4/21)*100)</f>
        <v>19.047619047619047</v>
      </c>
    </row>
    <row r="96" spans="1:131" x14ac:dyDescent="0.25">
      <c r="A96">
        <v>118.42586800000001</v>
      </c>
      <c r="B96">
        <v>5.3244899999999999</v>
      </c>
      <c r="C96">
        <v>110.97224700000001</v>
      </c>
      <c r="D96">
        <v>7.9755609999999999</v>
      </c>
      <c r="E96">
        <v>115.31684000000001</v>
      </c>
      <c r="F96">
        <v>5.8813269999999997</v>
      </c>
      <c r="G96" s="1">
        <v>118.93857400000002</v>
      </c>
      <c r="H96" s="1">
        <v>9.6079589999999993</v>
      </c>
      <c r="K96">
        <f>(12/200)</f>
        <v>0.06</v>
      </c>
      <c r="L96">
        <f>(13/200)</f>
        <v>6.5000000000000002E-2</v>
      </c>
      <c r="M96">
        <f>(15/200)</f>
        <v>7.4999999999999997E-2</v>
      </c>
      <c r="N96" s="1">
        <f>(12/200)</f>
        <v>0.06</v>
      </c>
      <c r="P96">
        <f>(18/200)</f>
        <v>0.09</v>
      </c>
      <c r="Q96">
        <f>(20/200)</f>
        <v>0.1</v>
      </c>
      <c r="R96">
        <f>(26/200)</f>
        <v>0.13</v>
      </c>
      <c r="S96" s="1">
        <f>(17/200)</f>
        <v>8.5000000000000006E-2</v>
      </c>
      <c r="U96">
        <f>0.06+0.09</f>
        <v>0.15</v>
      </c>
      <c r="V96">
        <f>0.065+0.1</f>
        <v>0.16500000000000001</v>
      </c>
      <c r="W96">
        <f>0.075+0.13</f>
        <v>0.20500000000000002</v>
      </c>
      <c r="X96" s="1">
        <f>0.06+0.085</f>
        <v>0.14500000000000002</v>
      </c>
      <c r="Z96">
        <f>SQRT((ABS($A$97-$A$96)^2+(ABS($B$97-$B$96)^2)))</f>
        <v>16.082934711494445</v>
      </c>
      <c r="AA96">
        <f>SQRT((ABS($C$97-$C$96)^2+(ABS($D$97-$D$96)^2)))</f>
        <v>14.494273616752695</v>
      </c>
      <c r="AB96">
        <f>SQRT((ABS($E$97-$E$96)^2+(ABS($F$97-$F$96)^2)))</f>
        <v>17.956199216168358</v>
      </c>
      <c r="AC96" s="1">
        <f>SQRT((ABS($G$97-$G$96)^2+(ABS($H$97-$H$96)^2)))</f>
        <v>13.336349107386928</v>
      </c>
      <c r="AJ96">
        <f>1/0.15</f>
        <v>6.666666666666667</v>
      </c>
      <c r="AK96">
        <f>1/0.165</f>
        <v>6.0606060606060606</v>
      </c>
      <c r="AL96">
        <f>1/0.205</f>
        <v>4.8780487804878048</v>
      </c>
      <c r="AM96" s="1">
        <f>1/0.145</f>
        <v>6.8965517241379315</v>
      </c>
      <c r="AO96">
        <f t="shared" si="25"/>
        <v>107.2195647432963</v>
      </c>
      <c r="AP96">
        <f t="shared" si="26"/>
        <v>87.844082525773899</v>
      </c>
      <c r="AQ96">
        <f t="shared" si="27"/>
        <v>87.591215688626122</v>
      </c>
      <c r="AR96" s="1">
        <f t="shared" si="28"/>
        <v>91.974821430254664</v>
      </c>
      <c r="AV96">
        <f>((0.06/0.15)*100)</f>
        <v>40</v>
      </c>
      <c r="AW96">
        <f>((0.065/0.165)*100)</f>
        <v>39.393939393939391</v>
      </c>
      <c r="AX96">
        <f>((0.075/0.205)*100)</f>
        <v>36.585365853658537</v>
      </c>
      <c r="AY96" s="1">
        <f>((0.06/0.145)*100)</f>
        <v>41.379310344827587</v>
      </c>
      <c r="BA96">
        <f>((0.09/0.15)*100)</f>
        <v>60</v>
      </c>
      <c r="BB96">
        <f>((0.1/0.165)*100)</f>
        <v>60.606060606060609</v>
      </c>
      <c r="BC96">
        <f>((0.13/0.205)*100)</f>
        <v>63.414634146341463</v>
      </c>
      <c r="BD96" s="1">
        <f>((0.085/0.145)*100)</f>
        <v>58.62068965517242</v>
      </c>
      <c r="BF96">
        <f>ABS($B$96-$D$96)</f>
        <v>2.651071</v>
      </c>
      <c r="BG96" s="1">
        <f>ABS($F$96-$H$96)</f>
        <v>3.7266319999999995</v>
      </c>
      <c r="BL96">
        <f>SQRT((ABS($A$96-$E$95)^2+(ABS($B$96-$F$95)^2)))</f>
        <v>10.53541054095516</v>
      </c>
      <c r="BM96" s="1">
        <f>SQRT((ABS($C$96-$G$96)^2+(ABS($D$96-$H$96)^2)))</f>
        <v>8.131856436345462</v>
      </c>
      <c r="BO96" s="1">
        <f>SQRT((ABS($A$96-$G$96)^2+(ABS($B$96-$H$96)^2)))</f>
        <v>4.3140438241164176</v>
      </c>
      <c r="BP96">
        <f>SQRT((ABS($C$96-$E$96)^2+(ABS($D$96-$F$96)^2)))</f>
        <v>4.8229974478953466</v>
      </c>
      <c r="BR96">
        <f>DEGREES(ACOS((7.46728305186303^2+14.7548983742632^2-8.58313933608426^2)/(2*7.46728305186303*14.7548983742632)))</f>
        <v>24.947723858348841</v>
      </c>
      <c r="BS96">
        <f>DEGREES(ACOS((18.5263025318411^2+25.3017332063575^2-7.76397596985468^2)/(2*18.5263025318411*25.3017332063575)))</f>
        <v>10.045722271227898</v>
      </c>
      <c r="BU96">
        <v>12</v>
      </c>
      <c r="BV96">
        <v>0</v>
      </c>
      <c r="BW96">
        <v>7</v>
      </c>
      <c r="BX96">
        <v>10</v>
      </c>
      <c r="BY96">
        <v>13</v>
      </c>
      <c r="BZ96">
        <v>0</v>
      </c>
      <c r="CA96">
        <v>2</v>
      </c>
      <c r="CB96">
        <v>1</v>
      </c>
      <c r="CC96">
        <v>15</v>
      </c>
      <c r="CD96">
        <v>3</v>
      </c>
      <c r="CE96">
        <v>8</v>
      </c>
      <c r="CF96">
        <v>0</v>
      </c>
      <c r="CG96">
        <v>12</v>
      </c>
      <c r="CH96">
        <v>4</v>
      </c>
      <c r="CI96">
        <v>1</v>
      </c>
      <c r="CJ96">
        <v>0</v>
      </c>
      <c r="CL96">
        <v>18</v>
      </c>
      <c r="CM96">
        <v>6</v>
      </c>
      <c r="CN96">
        <v>11</v>
      </c>
      <c r="CO96">
        <v>11</v>
      </c>
      <c r="CP96">
        <v>20</v>
      </c>
      <c r="CQ96">
        <v>8</v>
      </c>
      <c r="CR96">
        <v>10</v>
      </c>
      <c r="CS96">
        <v>5</v>
      </c>
      <c r="CT96">
        <v>26</v>
      </c>
      <c r="CU96">
        <v>18</v>
      </c>
      <c r="CV96">
        <v>15</v>
      </c>
      <c r="CW96">
        <v>14</v>
      </c>
      <c r="CX96">
        <v>17</v>
      </c>
      <c r="CY96">
        <v>15</v>
      </c>
      <c r="CZ96">
        <v>5</v>
      </c>
      <c r="DA96">
        <v>10</v>
      </c>
      <c r="DC96">
        <f>((0/12)*100)</f>
        <v>0</v>
      </c>
      <c r="DD96">
        <f>((7/12)*100)</f>
        <v>58.333333333333336</v>
      </c>
      <c r="DE96">
        <f>((10/12)*100)</f>
        <v>83.333333333333343</v>
      </c>
      <c r="DF96">
        <f>((0/13)*100)</f>
        <v>0</v>
      </c>
      <c r="DG96">
        <f>((2/13)*100)</f>
        <v>15.384615384615385</v>
      </c>
      <c r="DH96">
        <f>((1/13)*100)</f>
        <v>7.6923076923076925</v>
      </c>
      <c r="DI96">
        <f>((3/15)*100)</f>
        <v>20</v>
      </c>
      <c r="DJ96">
        <f>((8/15)*100)</f>
        <v>53.333333333333336</v>
      </c>
      <c r="DK96">
        <f>((0/15)*100)</f>
        <v>0</v>
      </c>
      <c r="DL96">
        <f>((4/12)*100)</f>
        <v>33.333333333333329</v>
      </c>
      <c r="DM96">
        <f>((1/12)*100)</f>
        <v>8.3333333333333321</v>
      </c>
      <c r="DN96">
        <f>((0/12)*100)</f>
        <v>0</v>
      </c>
      <c r="DP96">
        <f>((6/18)*100)</f>
        <v>33.333333333333329</v>
      </c>
      <c r="DQ96">
        <f>((11/18)*100)</f>
        <v>61.111111111111114</v>
      </c>
      <c r="DR96">
        <f>((11/18)*100)</f>
        <v>61.111111111111114</v>
      </c>
      <c r="DS96">
        <f>((8/20)*100)</f>
        <v>40</v>
      </c>
      <c r="DT96">
        <f>((10/20)*100)</f>
        <v>50</v>
      </c>
      <c r="DU96">
        <f>((5/20)*100)</f>
        <v>25</v>
      </c>
      <c r="DV96">
        <f>((18/26)*100)</f>
        <v>69.230769230769226</v>
      </c>
      <c r="DW96">
        <f>((15/26)*100)</f>
        <v>57.692307692307686</v>
      </c>
      <c r="DX96">
        <f>((14/26)*100)</f>
        <v>53.846153846153847</v>
      </c>
      <c r="DY96">
        <f>((15/17)*100)</f>
        <v>88.235294117647058</v>
      </c>
      <c r="DZ96">
        <f>((5/17)*100)</f>
        <v>29.411764705882355</v>
      </c>
      <c r="EA96">
        <f>((10/17)*100)</f>
        <v>58.82352941176471</v>
      </c>
    </row>
    <row r="97" spans="1:131" x14ac:dyDescent="0.25">
      <c r="A97">
        <v>102.41337100000001</v>
      </c>
      <c r="B97">
        <v>6.8280620000000001</v>
      </c>
      <c r="C97">
        <v>96.593625000000003</v>
      </c>
      <c r="D97">
        <v>9.8029080000000004</v>
      </c>
      <c r="E97">
        <v>97.360665000000012</v>
      </c>
      <c r="F97">
        <v>5.8518369999999997</v>
      </c>
      <c r="G97">
        <v>105.60433800000001</v>
      </c>
      <c r="H97">
        <v>9.8453569999999999</v>
      </c>
      <c r="K97">
        <f>(11/200)</f>
        <v>5.5E-2</v>
      </c>
      <c r="L97">
        <f>(13/200)</f>
        <v>6.5000000000000002E-2</v>
      </c>
      <c r="M97">
        <f>(15/200)</f>
        <v>7.4999999999999997E-2</v>
      </c>
      <c r="N97">
        <f>(14/200)</f>
        <v>7.0000000000000007E-2</v>
      </c>
      <c r="P97">
        <f>(23/200)</f>
        <v>0.115</v>
      </c>
      <c r="Q97">
        <f>(22/200)</f>
        <v>0.11</v>
      </c>
      <c r="R97">
        <f>(20/200)</f>
        <v>0.1</v>
      </c>
      <c r="S97">
        <f>(23/200)</f>
        <v>0.115</v>
      </c>
      <c r="U97">
        <f>0.055+0.115</f>
        <v>0.17</v>
      </c>
      <c r="V97">
        <f>0.065+0.11</f>
        <v>0.17499999999999999</v>
      </c>
      <c r="W97">
        <f>0.075+0.1</f>
        <v>0.17499999999999999</v>
      </c>
      <c r="X97">
        <f>0.07+0.115</f>
        <v>0.185</v>
      </c>
      <c r="Z97">
        <f>SQRT((ABS($A$98-$A$97)^2+(ABS($B$98-$B$97)^2)))</f>
        <v>13.536532406399846</v>
      </c>
      <c r="AA97">
        <f>SQRT((ABS($C$98-$C$97)^2+(ABS($D$98-$D$97)^2)))</f>
        <v>15.091291428527242</v>
      </c>
      <c r="AB97">
        <f>SQRT((ABS($E$98-$E$97)^2+(ABS($F$98-$F$97)^2)))</f>
        <v>18.116408538212571</v>
      </c>
      <c r="AC97">
        <f>SQRT((ABS($G$98-$G$97)^2+(ABS($H$98-$H$97)^2)))</f>
        <v>18.028298964511663</v>
      </c>
      <c r="AJ97">
        <f>1/0.17</f>
        <v>5.8823529411764701</v>
      </c>
      <c r="AK97">
        <f>1/0.175</f>
        <v>5.7142857142857144</v>
      </c>
      <c r="AL97">
        <f>1/0.175</f>
        <v>5.7142857142857144</v>
      </c>
      <c r="AM97">
        <f>1/0.185</f>
        <v>5.4054054054054053</v>
      </c>
      <c r="AO97">
        <f t="shared" si="25"/>
        <v>79.626661214116737</v>
      </c>
      <c r="AP97">
        <f t="shared" si="26"/>
        <v>86.235951020155682</v>
      </c>
      <c r="AQ97">
        <f t="shared" si="27"/>
        <v>103.52233450407184</v>
      </c>
      <c r="AR97">
        <f t="shared" si="28"/>
        <v>97.450264673036017</v>
      </c>
      <c r="AV97">
        <f>((0.055/0.17)*100)</f>
        <v>32.352941176470587</v>
      </c>
      <c r="AW97">
        <f>((0.065/0.175)*100)</f>
        <v>37.142857142857146</v>
      </c>
      <c r="AX97">
        <f>((0.075/0.175)*100)</f>
        <v>42.857142857142861</v>
      </c>
      <c r="AY97">
        <f>((0.07/0.185)*100)</f>
        <v>37.837837837837839</v>
      </c>
      <c r="BA97">
        <f>((0.115/0.17)*100)</f>
        <v>67.647058823529406</v>
      </c>
      <c r="BB97">
        <f>((0.11/0.175)*100)</f>
        <v>62.857142857142868</v>
      </c>
      <c r="BC97">
        <f>((0.1/0.175)*100)</f>
        <v>57.142857142857153</v>
      </c>
      <c r="BD97">
        <f>((0.115/0.185)*100)</f>
        <v>62.162162162162161</v>
      </c>
      <c r="BF97">
        <f>ABS($B$97-$D$97)</f>
        <v>2.9748460000000003</v>
      </c>
      <c r="BG97">
        <f>ABS($F$97-$H$97)</f>
        <v>3.9935200000000002</v>
      </c>
      <c r="BL97">
        <f>SQRT((ABS($A$97-$E$96)^2+(ABS($B$97-$F$96)^2)))</f>
        <v>12.938153631573018</v>
      </c>
      <c r="BM97">
        <f>SQRT((ABS($C$97-$G$97)^2+(ABS($D$97-$H$97)^2)))</f>
        <v>9.0108129869601772</v>
      </c>
      <c r="BO97">
        <f>SQRT((ABS($A$97-$G$97)^2+(ABS($B$97-$H$97)^2)))</f>
        <v>4.3916215128485296</v>
      </c>
      <c r="BP97">
        <f>SQRT((ABS($C$97-$E$97)^2+(ABS($D$97-$F$97)^2)))</f>
        <v>4.0248369418699461</v>
      </c>
      <c r="BR97">
        <f>DEGREES(ACOS((9.66936847454254^2+18.5938710448423^2-10.6345648138034^2)/(2*9.66936847454254*18.5938710448423)))</f>
        <v>24.908296230459221</v>
      </c>
      <c r="BS97">
        <f>DEGREES(ACOS((8.49702368782963^2+16.70683034307^2-9.78433196496731^2)/(2*8.49702368782963*16.70683034307)))</f>
        <v>25.814400056751978</v>
      </c>
      <c r="BU97">
        <v>11</v>
      </c>
      <c r="BV97">
        <v>0</v>
      </c>
      <c r="BW97">
        <v>3</v>
      </c>
      <c r="BX97">
        <v>4</v>
      </c>
      <c r="BY97">
        <v>13</v>
      </c>
      <c r="BZ97">
        <v>0</v>
      </c>
      <c r="CA97">
        <v>8</v>
      </c>
      <c r="CB97">
        <v>1</v>
      </c>
      <c r="CC97">
        <v>15</v>
      </c>
      <c r="CD97">
        <v>0</v>
      </c>
      <c r="CE97">
        <v>11</v>
      </c>
      <c r="CF97">
        <v>0</v>
      </c>
      <c r="CG97">
        <v>14</v>
      </c>
      <c r="CH97">
        <v>10</v>
      </c>
      <c r="CI97">
        <v>1</v>
      </c>
      <c r="CJ97">
        <v>0</v>
      </c>
      <c r="CL97">
        <v>23</v>
      </c>
      <c r="CM97">
        <v>10</v>
      </c>
      <c r="CN97">
        <v>18</v>
      </c>
      <c r="CO97">
        <v>15</v>
      </c>
      <c r="CP97">
        <v>22</v>
      </c>
      <c r="CQ97">
        <v>11</v>
      </c>
      <c r="CR97">
        <v>15</v>
      </c>
      <c r="CS97">
        <v>11</v>
      </c>
      <c r="CT97">
        <v>20</v>
      </c>
      <c r="CU97">
        <v>9</v>
      </c>
      <c r="CV97">
        <v>15</v>
      </c>
      <c r="CW97">
        <v>6</v>
      </c>
      <c r="CX97">
        <v>23</v>
      </c>
      <c r="CY97">
        <v>16</v>
      </c>
      <c r="CZ97">
        <v>11</v>
      </c>
      <c r="DA97">
        <v>8</v>
      </c>
      <c r="DC97">
        <f>((0/11)*100)</f>
        <v>0</v>
      </c>
      <c r="DD97">
        <f>((3/11)*100)</f>
        <v>27.27272727272727</v>
      </c>
      <c r="DE97">
        <f>((4/11)*100)</f>
        <v>36.363636363636367</v>
      </c>
      <c r="DF97">
        <f>((0/13)*100)</f>
        <v>0</v>
      </c>
      <c r="DG97">
        <f>((8/13)*100)</f>
        <v>61.53846153846154</v>
      </c>
      <c r="DH97">
        <f>((1/13)*100)</f>
        <v>7.6923076923076925</v>
      </c>
      <c r="DI97">
        <f>((0/15)*100)</f>
        <v>0</v>
      </c>
      <c r="DJ97">
        <f>((11/15)*100)</f>
        <v>73.333333333333329</v>
      </c>
      <c r="DK97">
        <f>((0/15)*100)</f>
        <v>0</v>
      </c>
      <c r="DL97">
        <f>((10/14)*100)</f>
        <v>71.428571428571431</v>
      </c>
      <c r="DM97">
        <f>((1/14)*100)</f>
        <v>7.1428571428571423</v>
      </c>
      <c r="DN97">
        <f>((0/14)*100)</f>
        <v>0</v>
      </c>
      <c r="DP97">
        <f>((10/23)*100)</f>
        <v>43.478260869565219</v>
      </c>
      <c r="DQ97">
        <f>((18/23)*100)</f>
        <v>78.260869565217391</v>
      </c>
      <c r="DR97">
        <f>((15/23)*100)</f>
        <v>65.217391304347828</v>
      </c>
      <c r="DS97">
        <f>((11/22)*100)</f>
        <v>50</v>
      </c>
      <c r="DT97">
        <f>((15/22)*100)</f>
        <v>68.181818181818173</v>
      </c>
      <c r="DU97">
        <f>((11/22)*100)</f>
        <v>50</v>
      </c>
      <c r="DV97">
        <f>((9/20)*100)</f>
        <v>45</v>
      </c>
      <c r="DW97">
        <f>((15/20)*100)</f>
        <v>75</v>
      </c>
      <c r="DX97">
        <f>((6/20)*100)</f>
        <v>30</v>
      </c>
      <c r="DY97">
        <f>((16/23)*100)</f>
        <v>69.565217391304344</v>
      </c>
      <c r="DZ97">
        <f>((11/23)*100)</f>
        <v>47.826086956521742</v>
      </c>
      <c r="EA97">
        <f>((8/23)*100)</f>
        <v>34.782608695652172</v>
      </c>
    </row>
    <row r="98" spans="1:131" x14ac:dyDescent="0.25">
      <c r="A98">
        <v>88.876839000000004</v>
      </c>
      <c r="B98">
        <v>6.8247450000000001</v>
      </c>
      <c r="C98">
        <v>81.575307000000009</v>
      </c>
      <c r="D98">
        <v>8.3206120000000006</v>
      </c>
      <c r="E98">
        <v>79.275204000000002</v>
      </c>
      <c r="F98">
        <v>4.7933669999999999</v>
      </c>
      <c r="G98">
        <v>87.590512000000004</v>
      </c>
      <c r="H98">
        <v>9.123113</v>
      </c>
      <c r="K98">
        <f>(11/200)</f>
        <v>5.5E-2</v>
      </c>
      <c r="L98">
        <f>(11/200)</f>
        <v>5.5E-2</v>
      </c>
      <c r="M98">
        <f>(16/200)</f>
        <v>0.08</v>
      </c>
      <c r="N98">
        <f>(15/200)</f>
        <v>7.4999999999999997E-2</v>
      </c>
      <c r="P98">
        <f>(20/200)</f>
        <v>0.1</v>
      </c>
      <c r="Q98">
        <f>(18/200)</f>
        <v>0.09</v>
      </c>
      <c r="R98">
        <f>(18/200)</f>
        <v>0.09</v>
      </c>
      <c r="S98">
        <f>(18/200)</f>
        <v>0.09</v>
      </c>
      <c r="U98">
        <f>0.055+0.1</f>
        <v>0.155</v>
      </c>
      <c r="V98">
        <f>0.055+0.09</f>
        <v>0.14499999999999999</v>
      </c>
      <c r="W98">
        <f>0.08+0.09</f>
        <v>0.16999999999999998</v>
      </c>
      <c r="X98">
        <f>0.075+0.09</f>
        <v>0.16499999999999998</v>
      </c>
      <c r="Z98">
        <f>SQRT((ABS($A$99-$A$98)^2+(ABS($B$99-$B$98)^2)))</f>
        <v>13.444202149534378</v>
      </c>
      <c r="AA98">
        <f>SQRT((ABS($C$99-$C$98)^2+(ABS($D$99-$D$98)^2)))</f>
        <v>11.753332796070147</v>
      </c>
      <c r="AB98">
        <f>SQRT((ABS($E$99-$E$98)^2+(ABS($F$99-$F$98)^2)))</f>
        <v>16.970317227594354</v>
      </c>
      <c r="AC98">
        <f>SQRT((ABS($G$99-$G$98)^2+(ABS($H$99-$H$98)^2)))</f>
        <v>15.587692843721193</v>
      </c>
      <c r="AJ98">
        <f>1/0.155</f>
        <v>6.4516129032258069</v>
      </c>
      <c r="AK98">
        <f>1/0.145</f>
        <v>6.8965517241379315</v>
      </c>
      <c r="AL98">
        <f>1/0.17</f>
        <v>5.8823529411764701</v>
      </c>
      <c r="AM98">
        <f>1/0.165</f>
        <v>6.0606060606060606</v>
      </c>
      <c r="AO98">
        <f t="shared" si="25"/>
        <v>86.736788061512115</v>
      </c>
      <c r="AP98">
        <f t="shared" si="26"/>
        <v>81.057467559104467</v>
      </c>
      <c r="AQ98">
        <f t="shared" si="27"/>
        <v>99.825395456437377</v>
      </c>
      <c r="AR98">
        <f t="shared" si="28"/>
        <v>94.470865719522394</v>
      </c>
      <c r="AV98">
        <f>((0.055/0.155)*100)</f>
        <v>35.483870967741936</v>
      </c>
      <c r="AW98">
        <f>((0.055/0.145)*100)</f>
        <v>37.931034482758626</v>
      </c>
      <c r="AX98">
        <f>((0.08/0.17)*100)</f>
        <v>47.058823529411761</v>
      </c>
      <c r="AY98">
        <f>((0.075/0.165)*100)</f>
        <v>45.454545454545453</v>
      </c>
      <c r="BA98">
        <f>((0.1/0.155)*100)</f>
        <v>64.516129032258078</v>
      </c>
      <c r="BB98">
        <f>((0.09/0.145)*100)</f>
        <v>62.068965517241381</v>
      </c>
      <c r="BC98">
        <f>((0.09/0.17)*100)</f>
        <v>52.941176470588225</v>
      </c>
      <c r="BD98">
        <f>((0.09/0.165)*100)</f>
        <v>54.54545454545454</v>
      </c>
      <c r="BF98">
        <f>ABS($B$98-$D$98)</f>
        <v>1.4958670000000005</v>
      </c>
      <c r="BG98">
        <f>ABS($F$98-$H$98)</f>
        <v>4.3297460000000001</v>
      </c>
      <c r="BL98">
        <f>SQRT((ABS($A$98-$E$97)^2+(ABS($B$98-$F$97)^2)))</f>
        <v>8.5394293471367355</v>
      </c>
      <c r="BM98">
        <f>SQRT((ABS($C$98-$G$98)^2+(ABS($D$98-$H$98)^2)))</f>
        <v>6.0685005600251811</v>
      </c>
      <c r="BO98">
        <f>SQRT((ABS($A$98-$G$98)^2+(ABS($B$98-$H$98)^2)))</f>
        <v>2.6338436958849702</v>
      </c>
      <c r="BP98">
        <f>SQRT((ABS($C$98-$E$98)^2+(ABS($D$98-$F$98)^2)))</f>
        <v>4.2109299567475631</v>
      </c>
      <c r="BR98">
        <f>DEGREES(ACOS((11.1859826801592^2+19.4041131204032^2-9.45085645939477^2)/(2*11.1859826801592*19.4041131204032)))</f>
        <v>18.2268059667757</v>
      </c>
      <c r="BS98">
        <f>DEGREES(ACOS((9.63355818644027^2+18.6919589725536^2-10.5497096466114^2)/(2*9.63355818644027*18.6919589725536)))</f>
        <v>23.248066664372139</v>
      </c>
      <c r="BU98">
        <v>11</v>
      </c>
      <c r="BV98">
        <v>0</v>
      </c>
      <c r="BW98">
        <v>0</v>
      </c>
      <c r="BX98">
        <v>10</v>
      </c>
      <c r="BY98">
        <v>11</v>
      </c>
      <c r="BZ98">
        <v>0</v>
      </c>
      <c r="CA98">
        <v>11</v>
      </c>
      <c r="CB98">
        <v>0</v>
      </c>
      <c r="CC98">
        <v>16</v>
      </c>
      <c r="CD98">
        <v>2</v>
      </c>
      <c r="CE98">
        <v>12</v>
      </c>
      <c r="CF98">
        <v>0</v>
      </c>
      <c r="CG98">
        <v>15</v>
      </c>
      <c r="CH98">
        <v>11</v>
      </c>
      <c r="CI98">
        <v>0</v>
      </c>
      <c r="CJ98">
        <v>0</v>
      </c>
      <c r="CL98">
        <v>20</v>
      </c>
      <c r="CM98">
        <v>7</v>
      </c>
      <c r="CN98">
        <v>8</v>
      </c>
      <c r="CO98">
        <v>16</v>
      </c>
      <c r="CP98">
        <v>18</v>
      </c>
      <c r="CQ98">
        <v>7</v>
      </c>
      <c r="CR98">
        <v>15</v>
      </c>
      <c r="CS98">
        <v>5</v>
      </c>
      <c r="CT98">
        <v>18</v>
      </c>
      <c r="CU98">
        <v>7</v>
      </c>
      <c r="CV98">
        <v>17</v>
      </c>
      <c r="CW98">
        <v>3</v>
      </c>
      <c r="CX98">
        <v>18</v>
      </c>
      <c r="CY98">
        <v>17</v>
      </c>
      <c r="CZ98">
        <v>7</v>
      </c>
      <c r="DA98">
        <v>3</v>
      </c>
      <c r="DC98">
        <f>((0/11)*100)</f>
        <v>0</v>
      </c>
      <c r="DD98">
        <f>((0/11)*100)</f>
        <v>0</v>
      </c>
      <c r="DE98">
        <f>((10/11)*100)</f>
        <v>90.909090909090907</v>
      </c>
      <c r="DF98">
        <f>((0/11)*100)</f>
        <v>0</v>
      </c>
      <c r="DG98">
        <f>((11/11)*100)</f>
        <v>100</v>
      </c>
      <c r="DH98">
        <f>((0/11)*100)</f>
        <v>0</v>
      </c>
      <c r="DI98">
        <f>((2/16)*100)</f>
        <v>12.5</v>
      </c>
      <c r="DJ98">
        <f>((12/16)*100)</f>
        <v>75</v>
      </c>
      <c r="DK98">
        <f>((0/16)*100)</f>
        <v>0</v>
      </c>
      <c r="DL98">
        <f>((11/15)*100)</f>
        <v>73.333333333333329</v>
      </c>
      <c r="DM98">
        <f>((0/15)*100)</f>
        <v>0</v>
      </c>
      <c r="DN98">
        <f>((0/15)*100)</f>
        <v>0</v>
      </c>
      <c r="DP98">
        <f>((7/20)*100)</f>
        <v>35</v>
      </c>
      <c r="DQ98">
        <f>((8/20)*100)</f>
        <v>40</v>
      </c>
      <c r="DR98">
        <f>((16/20)*100)</f>
        <v>80</v>
      </c>
      <c r="DS98">
        <f>((7/18)*100)</f>
        <v>38.888888888888893</v>
      </c>
      <c r="DT98">
        <f>((15/18)*100)</f>
        <v>83.333333333333343</v>
      </c>
      <c r="DU98">
        <f>((5/18)*100)</f>
        <v>27.777777777777779</v>
      </c>
      <c r="DV98">
        <f>((7/18)*100)</f>
        <v>38.888888888888893</v>
      </c>
      <c r="DW98">
        <f>((17/18)*100)</f>
        <v>94.444444444444443</v>
      </c>
      <c r="DX98">
        <f>((3/18)*100)</f>
        <v>16.666666666666664</v>
      </c>
      <c r="DY98">
        <f>((17/18)*100)</f>
        <v>94.444444444444443</v>
      </c>
      <c r="DZ98">
        <f>((7/18)*100)</f>
        <v>38.888888888888893</v>
      </c>
      <c r="EA98">
        <f>((3/18)*100)</f>
        <v>16.666666666666664</v>
      </c>
    </row>
    <row r="99" spans="1:131" x14ac:dyDescent="0.25">
      <c r="A99">
        <v>75.492858000000012</v>
      </c>
      <c r="B99">
        <v>5.5536729999999999</v>
      </c>
      <c r="C99">
        <v>69.822500000000005</v>
      </c>
      <c r="D99">
        <v>8.2094389999999997</v>
      </c>
      <c r="E99">
        <v>62.338069000000011</v>
      </c>
      <c r="F99">
        <v>3.7326480000000002</v>
      </c>
      <c r="G99">
        <v>72.008266000000006</v>
      </c>
      <c r="H99">
        <v>8.7110719999999997</v>
      </c>
      <c r="K99">
        <f>(11/200)</f>
        <v>5.5E-2</v>
      </c>
      <c r="L99">
        <f>(13/200)</f>
        <v>6.5000000000000002E-2</v>
      </c>
      <c r="M99">
        <f>(17/200)</f>
        <v>8.5000000000000006E-2</v>
      </c>
      <c r="N99">
        <f>(13/200)</f>
        <v>6.5000000000000002E-2</v>
      </c>
      <c r="P99">
        <f>(18/200)</f>
        <v>0.09</v>
      </c>
      <c r="Q99">
        <f>(18/200)</f>
        <v>0.09</v>
      </c>
      <c r="R99">
        <f>(16/200)</f>
        <v>0.08</v>
      </c>
      <c r="S99">
        <f>(20/200)</f>
        <v>0.1</v>
      </c>
      <c r="U99">
        <f>0.055+0.09</f>
        <v>0.14499999999999999</v>
      </c>
      <c r="V99">
        <f>0.065+0.09</f>
        <v>0.155</v>
      </c>
      <c r="W99">
        <f>0.085+0.08</f>
        <v>0.16500000000000001</v>
      </c>
      <c r="X99">
        <f>0.065+0.1</f>
        <v>0.16500000000000001</v>
      </c>
      <c r="Z99">
        <f>SQRT((ABS($A$100-$A$99)^2+(ABS($B$100-$B$99)^2)))</f>
        <v>15.58738921403171</v>
      </c>
      <c r="AA99">
        <f>SQRT((ABS($C$100-$C$99)^2+(ABS($D$100-$D$99)^2)))</f>
        <v>19.293953510587116</v>
      </c>
      <c r="AB99">
        <f>SQRT((ABS($E$100-$E$99)^2+(ABS($F$100-$F$99)^2)))</f>
        <v>19.652341685871942</v>
      </c>
      <c r="AC99">
        <f>SQRT((ABS($G$100-$G$99)^2+(ABS($H$100-$H$99)^2)))</f>
        <v>18.845726824145594</v>
      </c>
      <c r="AJ99">
        <f>1/0.145</f>
        <v>6.8965517241379315</v>
      </c>
      <c r="AK99">
        <f>1/0.155</f>
        <v>6.4516129032258069</v>
      </c>
      <c r="AL99">
        <f>1/0.165</f>
        <v>6.0606060606060606</v>
      </c>
      <c r="AM99">
        <f>1/0.165</f>
        <v>6.0606060606060606</v>
      </c>
      <c r="AO99">
        <f t="shared" si="25"/>
        <v>107.49923595883938</v>
      </c>
      <c r="AP99">
        <f t="shared" si="26"/>
        <v>124.47711942314268</v>
      </c>
      <c r="AQ99">
        <f t="shared" si="27"/>
        <v>119.10510112649662</v>
      </c>
      <c r="AR99">
        <f t="shared" si="28"/>
        <v>114.21652620694299</v>
      </c>
      <c r="AV99">
        <f>((0.055/0.145)*100)</f>
        <v>37.931034482758626</v>
      </c>
      <c r="AW99">
        <f>((0.065/0.155)*100)</f>
        <v>41.935483870967744</v>
      </c>
      <c r="AX99">
        <f>((0.085/0.165)*100)</f>
        <v>51.515151515151516</v>
      </c>
      <c r="AY99">
        <f>((0.065/0.165)*100)</f>
        <v>39.393939393939391</v>
      </c>
      <c r="BA99">
        <f>((0.09/0.145)*100)</f>
        <v>62.068965517241381</v>
      </c>
      <c r="BB99">
        <f>((0.09/0.155)*100)</f>
        <v>58.064516129032249</v>
      </c>
      <c r="BC99">
        <f>((0.08/0.165)*100)</f>
        <v>48.484848484848484</v>
      </c>
      <c r="BD99">
        <f>((0.1/0.165)*100)</f>
        <v>60.606060606060609</v>
      </c>
      <c r="BF99">
        <f>ABS($B$99-$D$99)</f>
        <v>2.6557659999999998</v>
      </c>
      <c r="BG99">
        <f>ABS($F$99-$H$99)</f>
        <v>4.9784239999999995</v>
      </c>
      <c r="BL99">
        <f>SQRT((ABS($A$99-$E$98)^2+(ABS($B$99-$F$98)^2)))</f>
        <v>3.8580055050961142</v>
      </c>
      <c r="BM99">
        <f>SQRT((ABS($C$99-$G$99)^2+(ABS($D$99-$H$99)^2)))</f>
        <v>2.2425897247256361</v>
      </c>
      <c r="BO99">
        <f>SQRT((ABS($A$99-$G$99)^2+(ABS($B$99-$H$99)^2)))</f>
        <v>4.702291978563756</v>
      </c>
      <c r="BP99">
        <f>SQRT((ABS($C$99-$E$99)^2+(ABS($D$99-$F$99)^2)))</f>
        <v>8.7211447099243742</v>
      </c>
      <c r="BR99">
        <f>DEGREES(ACOS((9.42662128767004^2+26.6650530565024^2-18.5263025318411^2)/(2*9.42662128767004*26.6650530565024)))</f>
        <v>24.717814664396343</v>
      </c>
      <c r="BS99">
        <f>DEGREES(ACOS((10.1221841445927^2+19.0063939750311^2-9.52243503422816^2)/(2*10.1221841445927*19.0063939750311)))</f>
        <v>14.194534154861065</v>
      </c>
      <c r="BU99">
        <v>11</v>
      </c>
      <c r="BV99">
        <v>0</v>
      </c>
      <c r="BW99">
        <v>0</v>
      </c>
      <c r="BX99">
        <v>11</v>
      </c>
      <c r="BY99">
        <v>13</v>
      </c>
      <c r="BZ99">
        <v>0</v>
      </c>
      <c r="CA99">
        <v>12</v>
      </c>
      <c r="CB99">
        <v>0</v>
      </c>
      <c r="CC99">
        <v>17</v>
      </c>
      <c r="CD99">
        <v>3</v>
      </c>
      <c r="CE99">
        <v>11</v>
      </c>
      <c r="CF99">
        <v>0</v>
      </c>
      <c r="CG99">
        <v>13</v>
      </c>
      <c r="CH99">
        <v>11</v>
      </c>
      <c r="CI99">
        <v>1</v>
      </c>
      <c r="CJ99">
        <v>0</v>
      </c>
      <c r="CL99">
        <v>18</v>
      </c>
      <c r="CM99">
        <v>7</v>
      </c>
      <c r="CN99">
        <v>3</v>
      </c>
      <c r="CO99">
        <v>17</v>
      </c>
      <c r="CP99">
        <v>18</v>
      </c>
      <c r="CQ99">
        <v>7</v>
      </c>
      <c r="CR99">
        <v>17</v>
      </c>
      <c r="CS99">
        <v>3</v>
      </c>
      <c r="CT99">
        <v>16</v>
      </c>
      <c r="CU99">
        <v>3</v>
      </c>
      <c r="CV99">
        <v>14</v>
      </c>
      <c r="CW99">
        <v>3</v>
      </c>
      <c r="CX99">
        <v>20</v>
      </c>
      <c r="CY99">
        <v>16</v>
      </c>
      <c r="CZ99">
        <v>7</v>
      </c>
      <c r="DA99">
        <v>4</v>
      </c>
      <c r="DC99">
        <f>((0/11)*100)</f>
        <v>0</v>
      </c>
      <c r="DD99">
        <f>((0/11)*100)</f>
        <v>0</v>
      </c>
      <c r="DE99">
        <f>((11/11)*100)</f>
        <v>100</v>
      </c>
      <c r="DF99">
        <f>((0/13)*100)</f>
        <v>0</v>
      </c>
      <c r="DG99">
        <f>((12/13)*100)</f>
        <v>92.307692307692307</v>
      </c>
      <c r="DH99">
        <f>((0/13)*100)</f>
        <v>0</v>
      </c>
      <c r="DI99">
        <f>((3/17)*100)</f>
        <v>17.647058823529413</v>
      </c>
      <c r="DJ99">
        <f>((11/17)*100)</f>
        <v>64.705882352941174</v>
      </c>
      <c r="DK99">
        <f>((0/17)*100)</f>
        <v>0</v>
      </c>
      <c r="DL99">
        <f>((11/13)*100)</f>
        <v>84.615384615384613</v>
      </c>
      <c r="DM99">
        <f>((1/13)*100)</f>
        <v>7.6923076923076925</v>
      </c>
      <c r="DN99">
        <f>((0/13)*100)</f>
        <v>0</v>
      </c>
      <c r="DP99">
        <f>((7/18)*100)</f>
        <v>38.888888888888893</v>
      </c>
      <c r="DQ99">
        <f>((3/18)*100)</f>
        <v>16.666666666666664</v>
      </c>
      <c r="DR99">
        <f>((17/18)*100)</f>
        <v>94.444444444444443</v>
      </c>
      <c r="DS99">
        <f>((7/18)*100)</f>
        <v>38.888888888888893</v>
      </c>
      <c r="DT99">
        <f>((17/18)*100)</f>
        <v>94.444444444444443</v>
      </c>
      <c r="DU99">
        <f>((3/18)*100)</f>
        <v>16.666666666666664</v>
      </c>
      <c r="DV99">
        <f>((3/16)*100)</f>
        <v>18.75</v>
      </c>
      <c r="DW99">
        <f>((14/16)*100)</f>
        <v>87.5</v>
      </c>
      <c r="DX99">
        <f>((3/16)*100)</f>
        <v>18.75</v>
      </c>
      <c r="DY99">
        <f>((16/20)*100)</f>
        <v>80</v>
      </c>
      <c r="DZ99">
        <f>((7/20)*100)</f>
        <v>35</v>
      </c>
      <c r="EA99">
        <f>((4/20)*100)</f>
        <v>20</v>
      </c>
    </row>
    <row r="100" spans="1:131" x14ac:dyDescent="0.25">
      <c r="A100">
        <v>59.91438200000001</v>
      </c>
      <c r="B100">
        <v>5.0266169999999999</v>
      </c>
      <c r="C100">
        <v>50.528976000000007</v>
      </c>
      <c r="D100">
        <v>8.3381779999999992</v>
      </c>
      <c r="E100">
        <v>42.797363000000011</v>
      </c>
      <c r="F100">
        <v>5.8243799999999997</v>
      </c>
      <c r="G100">
        <v>53.162921000000011</v>
      </c>
      <c r="H100">
        <v>8.8310359999999992</v>
      </c>
      <c r="K100">
        <f>(15/200)</f>
        <v>7.4999999999999997E-2</v>
      </c>
      <c r="L100">
        <f>(13/200)</f>
        <v>6.5000000000000002E-2</v>
      </c>
      <c r="M100">
        <f>(15/200)</f>
        <v>7.4999999999999997E-2</v>
      </c>
      <c r="N100">
        <f>(14/200)</f>
        <v>7.0000000000000007E-2</v>
      </c>
      <c r="P100">
        <f>(19/200)</f>
        <v>9.5000000000000001E-2</v>
      </c>
      <c r="Q100">
        <f>(18/200)</f>
        <v>0.09</v>
      </c>
      <c r="R100">
        <f>(17/200)</f>
        <v>8.5000000000000006E-2</v>
      </c>
      <c r="S100">
        <f>(18/200)</f>
        <v>0.09</v>
      </c>
      <c r="U100">
        <f>0.075+0.095</f>
        <v>0.16999999999999998</v>
      </c>
      <c r="V100">
        <f>0.065+0.09</f>
        <v>0.155</v>
      </c>
      <c r="W100">
        <f>0.075+0.085</f>
        <v>0.16</v>
      </c>
      <c r="X100">
        <f>0.07+0.09</f>
        <v>0.16</v>
      </c>
      <c r="Z100">
        <f>SQRT((ABS($A$101-$A$100)^2+(ABS($B$101-$B$100)^2)))</f>
        <v>19.680780055428318</v>
      </c>
      <c r="AA100">
        <f>SQRT((ABS($C$101-$C$100)^2+(ABS($D$101-$D$100)^2)))</f>
        <v>19.469422904173811</v>
      </c>
      <c r="AB100">
        <f>SQRT((ABS($E$101-$E$100)^2+(ABS($F$101-$F$100)^2)))</f>
        <v>17.956982052279557</v>
      </c>
      <c r="AC100">
        <f>SQRT((ABS($G$101-$G$100)^2+(ABS($H$101-$H$100)^2)))</f>
        <v>19.799421167653495</v>
      </c>
      <c r="AJ100">
        <f>1/0.17</f>
        <v>5.8823529411764701</v>
      </c>
      <c r="AK100">
        <f>1/0.155</f>
        <v>6.4516129032258069</v>
      </c>
      <c r="AL100">
        <f>1/0.16</f>
        <v>6.25</v>
      </c>
      <c r="AM100">
        <f>1/0.16</f>
        <v>6.25</v>
      </c>
      <c r="AO100">
        <f t="shared" si="25"/>
        <v>115.769294443696</v>
      </c>
      <c r="AP100">
        <f t="shared" si="26"/>
        <v>125.60918002692782</v>
      </c>
      <c r="AQ100">
        <f t="shared" si="27"/>
        <v>112.23113782674723</v>
      </c>
      <c r="AR100">
        <f t="shared" si="28"/>
        <v>123.74638229783434</v>
      </c>
      <c r="AV100">
        <f>((0.075/0.17)*100)</f>
        <v>44.117647058823522</v>
      </c>
      <c r="AW100">
        <f>((0.065/0.155)*100)</f>
        <v>41.935483870967744</v>
      </c>
      <c r="AX100">
        <f>((0.075/0.16)*100)</f>
        <v>46.875</v>
      </c>
      <c r="AY100">
        <f>((0.07/0.16)*100)</f>
        <v>43.750000000000007</v>
      </c>
      <c r="BA100">
        <f>((0.095/0.17)*100)</f>
        <v>55.882352941176471</v>
      </c>
      <c r="BB100">
        <f>((0.09/0.155)*100)</f>
        <v>58.064516129032249</v>
      </c>
      <c r="BC100">
        <f>((0.085/0.16)*100)</f>
        <v>53.125</v>
      </c>
      <c r="BD100">
        <f>((0.09/0.16)*100)</f>
        <v>56.25</v>
      </c>
      <c r="BF100">
        <f>ABS($B$100-$D$100)</f>
        <v>3.3115609999999993</v>
      </c>
      <c r="BG100">
        <f>ABS($F$100-$H$100)</f>
        <v>3.0066559999999996</v>
      </c>
      <c r="BL100">
        <f>SQRT((ABS($A$100-$E$99)^2+(ABS($B$100-$F$99)^2)))</f>
        <v>2.7474741940425944</v>
      </c>
      <c r="BM100">
        <f>SQRT((ABS($C$100-$G$100)^2+(ABS($D$100-$H$100)^2)))</f>
        <v>2.6796595438952728</v>
      </c>
      <c r="BO100">
        <f>SQRT((ABS($A$100-$G$100)^2+(ABS($B$100-$H$100)^2)))</f>
        <v>7.7495696372174105</v>
      </c>
      <c r="BP100">
        <f>SQRT((ABS($C$100-$E$100)^2+(ABS($D$100-$F$100)^2)))</f>
        <v>8.1300073780146676</v>
      </c>
      <c r="BR100">
        <f>DEGREES(ACOS((7.76397596985468^2+14.6935814100032^2-8.49702368782963^2)/(2*7.76397596985468*14.6935814100032)))</f>
        <v>26.616865520082872</v>
      </c>
      <c r="BS100">
        <f>DEGREES(ACOS((8.5523821213866^2+15.7171989656534^2-8.92070701639286^2)/(2*8.5523821213866*15.7171989656534)))</f>
        <v>26.49936659105332</v>
      </c>
      <c r="BU100">
        <v>15</v>
      </c>
      <c r="BV100">
        <v>0</v>
      </c>
      <c r="BW100">
        <v>2</v>
      </c>
      <c r="BX100">
        <v>11</v>
      </c>
      <c r="BY100">
        <v>13</v>
      </c>
      <c r="BZ100">
        <v>0</v>
      </c>
      <c r="CA100">
        <v>11</v>
      </c>
      <c r="CB100">
        <v>1</v>
      </c>
      <c r="CC100">
        <v>15</v>
      </c>
      <c r="CD100">
        <v>2</v>
      </c>
      <c r="CE100">
        <v>10</v>
      </c>
      <c r="CF100">
        <v>0</v>
      </c>
      <c r="CG100">
        <v>14</v>
      </c>
      <c r="CH100">
        <v>10</v>
      </c>
      <c r="CI100">
        <v>2</v>
      </c>
      <c r="CJ100">
        <v>0</v>
      </c>
      <c r="CL100">
        <v>19</v>
      </c>
      <c r="CM100">
        <v>6</v>
      </c>
      <c r="CN100">
        <v>5</v>
      </c>
      <c r="CO100">
        <v>16</v>
      </c>
      <c r="CP100">
        <v>18</v>
      </c>
      <c r="CQ100">
        <v>3</v>
      </c>
      <c r="CR100">
        <v>14</v>
      </c>
      <c r="CS100">
        <v>6</v>
      </c>
      <c r="CT100">
        <v>17</v>
      </c>
      <c r="CU100">
        <v>7</v>
      </c>
      <c r="CV100">
        <v>12</v>
      </c>
      <c r="CW100">
        <v>3</v>
      </c>
      <c r="CX100">
        <v>18</v>
      </c>
      <c r="CY100">
        <v>15</v>
      </c>
      <c r="CZ100">
        <v>6</v>
      </c>
      <c r="DA100">
        <v>1</v>
      </c>
      <c r="DC100">
        <f>((0/15)*100)</f>
        <v>0</v>
      </c>
      <c r="DD100">
        <f>((2/15)*100)</f>
        <v>13.333333333333334</v>
      </c>
      <c r="DE100">
        <f>((11/15)*100)</f>
        <v>73.333333333333329</v>
      </c>
      <c r="DF100">
        <f>((0/13)*100)</f>
        <v>0</v>
      </c>
      <c r="DG100">
        <f>((11/13)*100)</f>
        <v>84.615384615384613</v>
      </c>
      <c r="DH100">
        <f>((1/13)*100)</f>
        <v>7.6923076923076925</v>
      </c>
      <c r="DI100">
        <f>((2/15)*100)</f>
        <v>13.333333333333334</v>
      </c>
      <c r="DJ100">
        <f>((10/15)*100)</f>
        <v>66.666666666666657</v>
      </c>
      <c r="DK100">
        <f>((0/15)*100)</f>
        <v>0</v>
      </c>
      <c r="DL100">
        <f>((10/14)*100)</f>
        <v>71.428571428571431</v>
      </c>
      <c r="DM100">
        <f>((2/14)*100)</f>
        <v>14.285714285714285</v>
      </c>
      <c r="DN100">
        <f>((0/14)*100)</f>
        <v>0</v>
      </c>
      <c r="DP100">
        <f>((6/19)*100)</f>
        <v>31.578947368421051</v>
      </c>
      <c r="DQ100">
        <f>((5/19)*100)</f>
        <v>26.315789473684209</v>
      </c>
      <c r="DR100">
        <f>((16/19)*100)</f>
        <v>84.210526315789465</v>
      </c>
      <c r="DS100">
        <f>((3/18)*100)</f>
        <v>16.666666666666664</v>
      </c>
      <c r="DT100">
        <f>((14/18)*100)</f>
        <v>77.777777777777786</v>
      </c>
      <c r="DU100">
        <f>((6/18)*100)</f>
        <v>33.333333333333329</v>
      </c>
      <c r="DV100">
        <f>((7/17)*100)</f>
        <v>41.17647058823529</v>
      </c>
      <c r="DW100">
        <f>((12/17)*100)</f>
        <v>70.588235294117652</v>
      </c>
      <c r="DX100">
        <f>((3/17)*100)</f>
        <v>17.647058823529413</v>
      </c>
      <c r="DY100">
        <f>((15/18)*100)</f>
        <v>83.333333333333343</v>
      </c>
      <c r="DZ100">
        <f>((6/18)*100)</f>
        <v>33.333333333333329</v>
      </c>
      <c r="EA100">
        <f>((1/18)*100)</f>
        <v>5.5555555555555554</v>
      </c>
    </row>
    <row r="101" spans="1:131" x14ac:dyDescent="0.25">
      <c r="A101">
        <v>40.270893000000008</v>
      </c>
      <c r="B101">
        <v>6.2375850000000002</v>
      </c>
      <c r="C101">
        <v>31.061944000000011</v>
      </c>
      <c r="D101">
        <v>8.6432900000000004</v>
      </c>
      <c r="E101">
        <v>24.869182000000009</v>
      </c>
      <c r="F101">
        <v>4.8077529999999999</v>
      </c>
      <c r="G101">
        <v>33.374086000000005</v>
      </c>
      <c r="H101">
        <v>9.4784059999999997</v>
      </c>
      <c r="K101">
        <f>(13/200)</f>
        <v>6.5000000000000002E-2</v>
      </c>
      <c r="L101">
        <f>(15/200)</f>
        <v>7.4999999999999997E-2</v>
      </c>
      <c r="P101">
        <f>(17/200)</f>
        <v>8.5000000000000006E-2</v>
      </c>
      <c r="Q101">
        <f>(18/200)</f>
        <v>0.09</v>
      </c>
      <c r="S101">
        <f>(21/200)</f>
        <v>0.105</v>
      </c>
      <c r="U101">
        <f>0.065+0.085</f>
        <v>0.15000000000000002</v>
      </c>
      <c r="V101">
        <f>0.075+0.09</f>
        <v>0.16499999999999998</v>
      </c>
      <c r="Z101">
        <f>SQRT((ABS($A$102-$A$101)^2+(ABS($B$102-$B$101)^2)))</f>
        <v>18.017591614171575</v>
      </c>
      <c r="AA101">
        <f>SQRT((ABS($C$102-$C$101)^2+(ABS($D$102-$D$101)^2)))</f>
        <v>16.245980041280859</v>
      </c>
      <c r="AJ101">
        <f>1/0.15</f>
        <v>6.666666666666667</v>
      </c>
      <c r="AK101">
        <f>1/0.165</f>
        <v>6.0606060606060606</v>
      </c>
      <c r="AO101">
        <f t="shared" si="25"/>
        <v>120.11727742781048</v>
      </c>
      <c r="AP101">
        <f t="shared" si="26"/>
        <v>98.460485098671882</v>
      </c>
      <c r="AV101">
        <f>((0.065/0.15)*100)</f>
        <v>43.333333333333336</v>
      </c>
      <c r="AW101">
        <f>((0.075/0.165)*100)</f>
        <v>45.454545454545453</v>
      </c>
      <c r="BA101">
        <f>((0.085/0.15)*100)</f>
        <v>56.666666666666679</v>
      </c>
      <c r="BB101">
        <f>((0.09/0.165)*100)</f>
        <v>54.54545454545454</v>
      </c>
      <c r="BF101">
        <f>ABS($B$101-$D$101)</f>
        <v>2.4057050000000002</v>
      </c>
      <c r="BG101">
        <f>ABS($F$101-$H$101)</f>
        <v>4.6706529999999997</v>
      </c>
      <c r="BI101">
        <v>3.3757855000000001</v>
      </c>
      <c r="BJ101" s="1">
        <v>5.0400150000000004</v>
      </c>
      <c r="BL101">
        <f>SQRT((ABS($A$101-$E$100)^2+(ABS($B$101-$F$100)^2)))</f>
        <v>2.5600369202269362</v>
      </c>
      <c r="BM101">
        <f>SQRT((ABS($C$101-$G$101)^2+(ABS($D$101-$H$101)^2)))</f>
        <v>2.4583367063158725</v>
      </c>
      <c r="BO101">
        <f>SQRT((ABS($A$101-$G$101)^2+(ABS($B$101-$H$101)^2)))</f>
        <v>7.620293140640328</v>
      </c>
      <c r="BP101">
        <f>SQRT((ABS($C$101-$E$101)^2+(ABS($D$101-$F$101)^2)))</f>
        <v>7.2843424732101267</v>
      </c>
      <c r="BR101">
        <f>DEGREES(ACOS((9.78433196496731^2+18.1526078131551^2-9.63355818644027^2)/(2*9.78433196496731*18.1526078131551)))</f>
        <v>20.629468518671459</v>
      </c>
      <c r="BS101">
        <f>DEGREES(ACOS((9.48975414827978^2+17.1974089832647^2-9.64165968389603^2)/(2*9.48975414827978*17.1974089832647)))</f>
        <v>26.207536590101146</v>
      </c>
      <c r="BU101">
        <v>13</v>
      </c>
      <c r="BV101">
        <v>0</v>
      </c>
      <c r="BW101">
        <v>3</v>
      </c>
      <c r="BX101">
        <v>10</v>
      </c>
      <c r="BY101">
        <v>15</v>
      </c>
      <c r="BZ101">
        <v>0</v>
      </c>
      <c r="CA101">
        <v>10</v>
      </c>
      <c r="CB101">
        <v>2</v>
      </c>
      <c r="CL101">
        <v>17</v>
      </c>
      <c r="CM101">
        <v>4</v>
      </c>
      <c r="CN101">
        <v>3</v>
      </c>
      <c r="CO101">
        <v>15</v>
      </c>
      <c r="CP101">
        <v>18</v>
      </c>
      <c r="CQ101">
        <v>5</v>
      </c>
      <c r="CR101">
        <v>12</v>
      </c>
      <c r="CS101">
        <v>6</v>
      </c>
      <c r="CX101">
        <v>21</v>
      </c>
      <c r="CY101">
        <v>16</v>
      </c>
      <c r="CZ101">
        <v>8</v>
      </c>
      <c r="DA101">
        <v>6</v>
      </c>
      <c r="DC101">
        <f>((0/13)*100)</f>
        <v>0</v>
      </c>
      <c r="DD101">
        <f>((3/13)*100)</f>
        <v>23.076923076923077</v>
      </c>
      <c r="DE101">
        <f>((10/13)*100)</f>
        <v>76.923076923076934</v>
      </c>
      <c r="DF101">
        <f>((0/15)*100)</f>
        <v>0</v>
      </c>
      <c r="DG101">
        <f>((10/15)*100)</f>
        <v>66.666666666666657</v>
      </c>
      <c r="DH101">
        <f>((2/15)*100)</f>
        <v>13.333333333333334</v>
      </c>
      <c r="DP101">
        <f>((4/17)*100)</f>
        <v>23.52941176470588</v>
      </c>
      <c r="DQ101">
        <f>((3/17)*100)</f>
        <v>17.647058823529413</v>
      </c>
      <c r="DR101">
        <f>((15/17)*100)</f>
        <v>88.235294117647058</v>
      </c>
      <c r="DS101">
        <f>((5/18)*100)</f>
        <v>27.777777777777779</v>
      </c>
      <c r="DT101">
        <f>((12/18)*100)</f>
        <v>66.666666666666657</v>
      </c>
      <c r="DU101">
        <f>((6/18)*100)</f>
        <v>33.333333333333329</v>
      </c>
      <c r="DY101">
        <f>((16/21)*100)</f>
        <v>76.19047619047619</v>
      </c>
      <c r="DZ101">
        <f>((8/21)*100)</f>
        <v>38.095238095238095</v>
      </c>
      <c r="EA101">
        <f>((6/21)*100)</f>
        <v>28.571428571428569</v>
      </c>
    </row>
    <row r="102" spans="1:131" x14ac:dyDescent="0.25">
      <c r="A102">
        <v>22.253322000000011</v>
      </c>
      <c r="B102">
        <v>6.2648400000000004</v>
      </c>
      <c r="C102">
        <v>14.816464000000011</v>
      </c>
      <c r="D102">
        <v>8.7707540000000002</v>
      </c>
      <c r="P102">
        <f>(20/200)</f>
        <v>0.1</v>
      </c>
      <c r="BF102">
        <f>ABS($B$102-$D$102)</f>
        <v>2.5059139999999998</v>
      </c>
      <c r="BR102">
        <f>DEGREES(ACOS((10.5497096466114^2+19.474037413212^2-10.1221841445927^2)/(2*10.5497096466114*19.474037413212)))</f>
        <v>19.182923546908572</v>
      </c>
      <c r="CL102">
        <v>20</v>
      </c>
      <c r="CM102">
        <v>5</v>
      </c>
      <c r="CN102">
        <v>7</v>
      </c>
      <c r="CO102">
        <v>16</v>
      </c>
      <c r="DP102">
        <f>((5/20)*100)</f>
        <v>25</v>
      </c>
      <c r="DQ102">
        <f>((7/20)*100)</f>
        <v>35</v>
      </c>
      <c r="DR102">
        <f>((16/20)*100)</f>
        <v>80</v>
      </c>
    </row>
    <row r="103" spans="1:131" x14ac:dyDescent="0.25">
      <c r="A103" t="s">
        <v>22</v>
      </c>
      <c r="B103" t="s">
        <v>22</v>
      </c>
      <c r="C103" t="s">
        <v>22</v>
      </c>
      <c r="D103" t="s">
        <v>22</v>
      </c>
      <c r="E103" t="s">
        <v>22</v>
      </c>
      <c r="F103" t="s">
        <v>22</v>
      </c>
      <c r="G103" t="s">
        <v>22</v>
      </c>
      <c r="H103" t="s">
        <v>22</v>
      </c>
      <c r="BR103">
        <f>DEGREES(ACOS((9.52243503422816^2+16.8168055039162^2-8.5523821213866^2)/(2*9.52243503422816*16.8168055039162)))</f>
        <v>20.322082799445557</v>
      </c>
    </row>
    <row r="104" spans="1:131" x14ac:dyDescent="0.25">
      <c r="A104">
        <v>47.479713000000011</v>
      </c>
      <c r="B104">
        <v>10.299766</v>
      </c>
      <c r="C104">
        <v>54.708316000000011</v>
      </c>
      <c r="D104">
        <v>7.6014169999999996</v>
      </c>
      <c r="E104">
        <v>39.421863000000009</v>
      </c>
      <c r="F104">
        <v>10.01789</v>
      </c>
      <c r="G104" s="1">
        <v>50.297954000000011</v>
      </c>
      <c r="H104" s="1">
        <v>6.8432230000000001</v>
      </c>
      <c r="K104">
        <f>(11/200)</f>
        <v>5.5E-2</v>
      </c>
      <c r="L104">
        <f>(11/200)</f>
        <v>5.5E-2</v>
      </c>
      <c r="M104">
        <f>(16/200)</f>
        <v>0.08</v>
      </c>
      <c r="N104" s="1">
        <f>(15/200)</f>
        <v>7.4999999999999997E-2</v>
      </c>
      <c r="P104">
        <f>(19/200)</f>
        <v>9.5000000000000001E-2</v>
      </c>
      <c r="Q104">
        <f>(19/200)</f>
        <v>9.5000000000000001E-2</v>
      </c>
      <c r="R104">
        <f>(14/200)</f>
        <v>7.0000000000000007E-2</v>
      </c>
      <c r="S104" s="1">
        <f>(17/200)</f>
        <v>8.5000000000000006E-2</v>
      </c>
      <c r="U104">
        <f>0.055+0.095</f>
        <v>0.15</v>
      </c>
      <c r="V104">
        <f>0.055+0.095</f>
        <v>0.15</v>
      </c>
      <c r="W104">
        <f>0.08+0.07</f>
        <v>0.15000000000000002</v>
      </c>
      <c r="X104" s="1">
        <f>0.075+0.085</f>
        <v>0.16</v>
      </c>
      <c r="Z104">
        <f>SQRT((ABS($A$105-$A$104)^2+(ABS($B$105-$B$104)^2)))</f>
        <v>15.52484279212157</v>
      </c>
      <c r="AA104">
        <f>SQRT((ABS($C$105-$C$104)^2+(ABS($D$105-$D$104)^2)))</f>
        <v>15.786045358725049</v>
      </c>
      <c r="AB104">
        <f>SQRT((ABS($E$105-$E$104)^2+(ABS($F$105-$F$104)^2)))</f>
        <v>16.050179504954862</v>
      </c>
      <c r="AC104" s="1">
        <f>SQRT((ABS($G$105-$G$104)^2+(ABS($H$105-$H$104)^2)))</f>
        <v>13.817991576176363</v>
      </c>
      <c r="AJ104">
        <f>1/0.15</f>
        <v>6.666666666666667</v>
      </c>
      <c r="AK104">
        <f>1/0.15</f>
        <v>6.666666666666667</v>
      </c>
      <c r="AL104">
        <f>1/0.15</f>
        <v>6.666666666666667</v>
      </c>
      <c r="AM104" s="1">
        <f>1/0.16</f>
        <v>6.25</v>
      </c>
      <c r="AO104">
        <f t="shared" ref="AO104:AO115" si="29">$Z104/$U104</f>
        <v>103.49895194747714</v>
      </c>
      <c r="AP104">
        <f t="shared" ref="AP104:AP114" si="30">$AA104/$V104</f>
        <v>105.24030239150034</v>
      </c>
      <c r="AQ104">
        <f t="shared" ref="AQ104:AQ114" si="31">$AB104/$W104</f>
        <v>107.00119669969907</v>
      </c>
      <c r="AR104" s="1">
        <f t="shared" ref="AR104:AR114" si="32">$AC104/$X104</f>
        <v>86.362447351102261</v>
      </c>
      <c r="AV104">
        <f>((0.055/0.15)*100)</f>
        <v>36.666666666666671</v>
      </c>
      <c r="AW104">
        <f>((0.055/0.15)*100)</f>
        <v>36.666666666666671</v>
      </c>
      <c r="AX104">
        <f>((0.08/0.15)*100)</f>
        <v>53.333333333333336</v>
      </c>
      <c r="AY104" s="1">
        <f>((0.075/0.16)*100)</f>
        <v>46.875</v>
      </c>
      <c r="BA104">
        <f>((0.095/0.15)*100)</f>
        <v>63.333333333333343</v>
      </c>
      <c r="BB104">
        <f>((0.095/0.15)*100)</f>
        <v>63.333333333333343</v>
      </c>
      <c r="BC104">
        <f>((0.07/0.15)*100)</f>
        <v>46.666666666666671</v>
      </c>
      <c r="BD104" s="1">
        <f>((0.085/0.16)*100)</f>
        <v>53.125</v>
      </c>
      <c r="BF104">
        <f>ABS($B$104-$D$104)</f>
        <v>2.6983490000000003</v>
      </c>
      <c r="BG104" s="1">
        <f>ABS($F$104-$H$104)</f>
        <v>3.1746669999999995</v>
      </c>
      <c r="BL104">
        <f>SQRT((ABS($A$104-$E$104)^2+(ABS($B$104-$F$104)^2)))</f>
        <v>8.0627787208800434</v>
      </c>
      <c r="BM104" s="1">
        <f>SQRT((ABS($C$104-$G$104)^2+(ABS($D$104-$H$104)^2)))</f>
        <v>4.4750587831535791</v>
      </c>
      <c r="BO104" s="1">
        <f>SQRT((ABS($A$104-$G$104)^2+(ABS($B$104-$H$104)^2)))</f>
        <v>4.4598398900554717</v>
      </c>
      <c r="BP104">
        <f>SQRT((ABS($C$104-$E$104)^2+(ABS($D$104-$F$104)^2)))</f>
        <v>15.47627174357371</v>
      </c>
      <c r="BR104">
        <f>DEGREES(ACOS((8.92070701639286^2+16.7989350052594^2-9.48975414827978^2)/(2*8.92070701639286*16.7989350052594)))</f>
        <v>24.958276091686855</v>
      </c>
      <c r="BS104">
        <f>DEGREES(ACOS((9.67274898876269^2+18.4258734486085^2-8.93971648402398^2)/(2*9.67274898876269*18.4258734486085)))</f>
        <v>7.8039542117880565</v>
      </c>
      <c r="BU104">
        <v>11</v>
      </c>
      <c r="BV104">
        <v>0</v>
      </c>
      <c r="BW104">
        <v>2</v>
      </c>
      <c r="BX104">
        <v>10</v>
      </c>
      <c r="BY104">
        <v>11</v>
      </c>
      <c r="BZ104">
        <v>0</v>
      </c>
      <c r="CA104">
        <v>11</v>
      </c>
      <c r="CB104">
        <v>0</v>
      </c>
      <c r="CC104">
        <v>16</v>
      </c>
      <c r="CD104">
        <v>2</v>
      </c>
      <c r="CE104">
        <v>11</v>
      </c>
      <c r="CF104">
        <v>1</v>
      </c>
      <c r="CG104">
        <v>15</v>
      </c>
      <c r="CH104">
        <v>8</v>
      </c>
      <c r="CI104">
        <v>0</v>
      </c>
      <c r="CJ104">
        <v>0</v>
      </c>
      <c r="CL104">
        <v>19</v>
      </c>
      <c r="CM104">
        <v>6</v>
      </c>
      <c r="CN104">
        <v>5</v>
      </c>
      <c r="CO104">
        <v>0</v>
      </c>
      <c r="CP104">
        <v>19</v>
      </c>
      <c r="CQ104">
        <v>8</v>
      </c>
      <c r="CR104">
        <v>14</v>
      </c>
      <c r="CS104">
        <v>3</v>
      </c>
      <c r="CT104">
        <v>14</v>
      </c>
      <c r="CU104">
        <v>5</v>
      </c>
      <c r="CV104">
        <v>14</v>
      </c>
      <c r="CW104">
        <v>0</v>
      </c>
      <c r="CX104">
        <v>17</v>
      </c>
      <c r="CY104">
        <v>16</v>
      </c>
      <c r="CZ104">
        <v>6</v>
      </c>
      <c r="DA104">
        <v>2</v>
      </c>
      <c r="DC104">
        <f>((0/11)*100)</f>
        <v>0</v>
      </c>
      <c r="DD104">
        <f>((2/11)*100)</f>
        <v>18.181818181818183</v>
      </c>
      <c r="DE104">
        <f>((10/11)*100)</f>
        <v>90.909090909090907</v>
      </c>
      <c r="DF104">
        <f>((0/11)*100)</f>
        <v>0</v>
      </c>
      <c r="DG104">
        <f>((11/11)*100)</f>
        <v>100</v>
      </c>
      <c r="DH104">
        <f>((0/11)*100)</f>
        <v>0</v>
      </c>
      <c r="DI104">
        <f>((2/16)*100)</f>
        <v>12.5</v>
      </c>
      <c r="DJ104">
        <f>((11/16)*100)</f>
        <v>68.75</v>
      </c>
      <c r="DK104">
        <f>((1/16)*100)</f>
        <v>6.25</v>
      </c>
      <c r="DL104">
        <f>((8/15)*100)</f>
        <v>53.333333333333336</v>
      </c>
      <c r="DM104">
        <f>((0/15)*100)</f>
        <v>0</v>
      </c>
      <c r="DN104">
        <f>((0/15)*100)</f>
        <v>0</v>
      </c>
      <c r="DP104">
        <f>((6/19)*100)</f>
        <v>31.578947368421051</v>
      </c>
      <c r="DQ104">
        <f>((5/19)*100)</f>
        <v>26.315789473684209</v>
      </c>
      <c r="DR104">
        <f>((0/19)*100)</f>
        <v>0</v>
      </c>
      <c r="DS104">
        <f>((8/19)*100)</f>
        <v>42.105263157894733</v>
      </c>
      <c r="DT104">
        <f>((14/19)*100)</f>
        <v>73.68421052631578</v>
      </c>
      <c r="DU104">
        <f>((3/19)*100)</f>
        <v>15.789473684210526</v>
      </c>
      <c r="DV104">
        <f>((5/14)*100)</f>
        <v>35.714285714285715</v>
      </c>
      <c r="DW104">
        <f>((14/14)*100)</f>
        <v>100</v>
      </c>
      <c r="DX104">
        <f>((0/14)*100)</f>
        <v>0</v>
      </c>
      <c r="DY104">
        <f>((16/17)*100)</f>
        <v>94.117647058823522</v>
      </c>
      <c r="DZ104">
        <f>((6/17)*100)</f>
        <v>35.294117647058826</v>
      </c>
      <c r="EA104">
        <f>((2/17)*100)</f>
        <v>11.76470588235294</v>
      </c>
    </row>
    <row r="105" spans="1:131" x14ac:dyDescent="0.25">
      <c r="A105">
        <v>63.002033000000011</v>
      </c>
      <c r="B105">
        <v>10.019899000000001</v>
      </c>
      <c r="C105">
        <v>70.490409</v>
      </c>
      <c r="D105">
        <v>7.9546429999999999</v>
      </c>
      <c r="E105">
        <v>55.439620000000012</v>
      </c>
      <c r="F105">
        <v>11.037558000000001</v>
      </c>
      <c r="G105">
        <v>64.103259000000008</v>
      </c>
      <c r="H105">
        <v>7.4352070000000001</v>
      </c>
      <c r="K105">
        <f>(8/200)</f>
        <v>0.04</v>
      </c>
      <c r="L105">
        <f>(12/200)</f>
        <v>0.06</v>
      </c>
      <c r="M105">
        <f>(13/200)</f>
        <v>6.5000000000000002E-2</v>
      </c>
      <c r="N105">
        <f>(16/200)</f>
        <v>0.08</v>
      </c>
      <c r="P105">
        <f>(21/200)</f>
        <v>0.105</v>
      </c>
      <c r="Q105">
        <f>(21/200)</f>
        <v>0.105</v>
      </c>
      <c r="R105">
        <f>(20/200)</f>
        <v>0.1</v>
      </c>
      <c r="S105">
        <f>(17/200)</f>
        <v>8.5000000000000006E-2</v>
      </c>
      <c r="U105">
        <f>0.04+0.105</f>
        <v>0.14499999999999999</v>
      </c>
      <c r="V105">
        <f>0.06+0.105</f>
        <v>0.16499999999999998</v>
      </c>
      <c r="W105">
        <f>0.065+0.1</f>
        <v>0.16500000000000001</v>
      </c>
      <c r="X105">
        <f>0.08+0.085</f>
        <v>0.16500000000000001</v>
      </c>
      <c r="Z105">
        <f>SQRT((ABS($A$106-$A$105)^2+(ABS($B$106-$B$105)^2)))</f>
        <v>12.35665521666866</v>
      </c>
      <c r="AA105">
        <f>SQRT((ABS($C$106-$C$105)^2+(ABS($D$106-$D$105)^2)))</f>
        <v>11.819032348121654</v>
      </c>
      <c r="AB105">
        <f>SQRT((ABS($E$106-$E$105)^2+(ABS($F$106-$F$105)^2)))</f>
        <v>17.33824218138216</v>
      </c>
      <c r="AC105">
        <f>SQRT((ABS($G$106-$G$105)^2+(ABS($H$106-$H$105)^2)))</f>
        <v>15.264052618165497</v>
      </c>
      <c r="AJ105">
        <f>1/0.145</f>
        <v>6.8965517241379315</v>
      </c>
      <c r="AK105">
        <f>1/0.165</f>
        <v>6.0606060606060606</v>
      </c>
      <c r="AL105">
        <f>1/0.165</f>
        <v>6.0606060606060606</v>
      </c>
      <c r="AM105">
        <f>1/0.165</f>
        <v>6.0606060606060606</v>
      </c>
      <c r="AO105">
        <f t="shared" si="29"/>
        <v>85.218311839094213</v>
      </c>
      <c r="AP105">
        <f t="shared" si="30"/>
        <v>71.63049907952518</v>
      </c>
      <c r="AQ105">
        <f t="shared" si="31"/>
        <v>105.08025564474036</v>
      </c>
      <c r="AR105">
        <f t="shared" si="32"/>
        <v>92.509409807063619</v>
      </c>
      <c r="AV105">
        <f>((0.04/0.145)*100)</f>
        <v>27.58620689655173</v>
      </c>
      <c r="AW105">
        <f>((0.06/0.165)*100)</f>
        <v>36.36363636363636</v>
      </c>
      <c r="AX105">
        <f>((0.065/0.165)*100)</f>
        <v>39.393939393939391</v>
      </c>
      <c r="AY105">
        <f>((0.08/0.165)*100)</f>
        <v>48.484848484848484</v>
      </c>
      <c r="BA105">
        <f>((0.105/0.145)*100)</f>
        <v>72.41379310344827</v>
      </c>
      <c r="BB105">
        <f>((0.105/0.165)*100)</f>
        <v>63.636363636363633</v>
      </c>
      <c r="BC105">
        <f>((0.1/0.165)*100)</f>
        <v>60.606060606060609</v>
      </c>
      <c r="BD105">
        <f>((0.085/0.165)*100)</f>
        <v>51.515151515151516</v>
      </c>
      <c r="BF105">
        <f>ABS($B$105-$D$105)</f>
        <v>2.0652560000000006</v>
      </c>
      <c r="BG105">
        <f>ABS($F$105-$H$105)</f>
        <v>3.6023510000000005</v>
      </c>
      <c r="BL105">
        <f>SQRT((ABS($A$105-$E$105)^2+(ABS($B$105-$F$105)^2)))</f>
        <v>7.6305779743640647</v>
      </c>
      <c r="BM105">
        <f>SQRT((ABS($C$105-$G$105)^2+(ABS($D$105-$H$105)^2)))</f>
        <v>6.4082367996661835</v>
      </c>
      <c r="BO105">
        <f>SQRT((ABS($A$105-$G$105)^2+(ABS($B$105-$H$105)^2)))</f>
        <v>2.8095073301096751</v>
      </c>
      <c r="BP105">
        <f>SQRT((ABS($C$105-$E$105)^2+(ABS($D$105-$F$105)^2)))</f>
        <v>15.363287877916811</v>
      </c>
      <c r="BS105">
        <f>DEGREES(ACOS((8.08724987949132^2+16.0811361261276^2-8.12447468760736^2)/(2*8.08724987949132*16.0811361261276)))</f>
        <v>7.2940704514607466</v>
      </c>
      <c r="BU105">
        <v>8</v>
      </c>
      <c r="BV105">
        <v>0</v>
      </c>
      <c r="BW105">
        <v>0</v>
      </c>
      <c r="BX105">
        <v>8</v>
      </c>
      <c r="BY105">
        <v>12</v>
      </c>
      <c r="BZ105">
        <v>0</v>
      </c>
      <c r="CA105">
        <v>12</v>
      </c>
      <c r="CB105">
        <v>0</v>
      </c>
      <c r="CC105">
        <v>13</v>
      </c>
      <c r="CD105">
        <v>0</v>
      </c>
      <c r="CE105">
        <v>12</v>
      </c>
      <c r="CF105">
        <v>0</v>
      </c>
      <c r="CG105">
        <v>16</v>
      </c>
      <c r="CH105">
        <v>13</v>
      </c>
      <c r="CI105">
        <v>1</v>
      </c>
      <c r="CJ105">
        <v>0</v>
      </c>
      <c r="CL105">
        <v>21</v>
      </c>
      <c r="CM105">
        <v>10</v>
      </c>
      <c r="CN105">
        <v>7</v>
      </c>
      <c r="CO105">
        <v>16</v>
      </c>
      <c r="CP105">
        <v>21</v>
      </c>
      <c r="CQ105">
        <v>13</v>
      </c>
      <c r="CR105">
        <v>20</v>
      </c>
      <c r="CS105">
        <v>6</v>
      </c>
      <c r="CT105">
        <v>20</v>
      </c>
      <c r="CU105">
        <v>12</v>
      </c>
      <c r="CV105">
        <v>20</v>
      </c>
      <c r="CW105">
        <v>5</v>
      </c>
      <c r="CX105">
        <v>17</v>
      </c>
      <c r="CY105">
        <v>17</v>
      </c>
      <c r="CZ105">
        <v>5</v>
      </c>
      <c r="DA105">
        <v>4</v>
      </c>
      <c r="DC105">
        <f>((0/8)*100)</f>
        <v>0</v>
      </c>
      <c r="DD105">
        <f>((0/8)*100)</f>
        <v>0</v>
      </c>
      <c r="DE105">
        <f>((8/8)*100)</f>
        <v>100</v>
      </c>
      <c r="DF105">
        <f>((0/12)*100)</f>
        <v>0</v>
      </c>
      <c r="DG105">
        <f>((12/12)*100)</f>
        <v>100</v>
      </c>
      <c r="DH105">
        <f>((0/12)*100)</f>
        <v>0</v>
      </c>
      <c r="DI105">
        <f>((0/13)*100)</f>
        <v>0</v>
      </c>
      <c r="DJ105">
        <f>((12/13)*100)</f>
        <v>92.307692307692307</v>
      </c>
      <c r="DK105">
        <f>((0/13)*100)</f>
        <v>0</v>
      </c>
      <c r="DL105">
        <f>((13/16)*100)</f>
        <v>81.25</v>
      </c>
      <c r="DM105">
        <f>((1/16)*100)</f>
        <v>6.25</v>
      </c>
      <c r="DN105">
        <f>((0/16)*100)</f>
        <v>0</v>
      </c>
      <c r="DP105">
        <f>((10/21)*100)</f>
        <v>47.619047619047613</v>
      </c>
      <c r="DQ105">
        <f>((7/21)*100)</f>
        <v>33.333333333333329</v>
      </c>
      <c r="DR105">
        <f>((16/21)*100)</f>
        <v>76.19047619047619</v>
      </c>
      <c r="DS105">
        <f>((13/21)*100)</f>
        <v>61.904761904761905</v>
      </c>
      <c r="DT105">
        <f>((20/21)*100)</f>
        <v>95.238095238095227</v>
      </c>
      <c r="DU105">
        <f>((6/21)*100)</f>
        <v>28.571428571428569</v>
      </c>
      <c r="DV105">
        <f>((12/20)*100)</f>
        <v>60</v>
      </c>
      <c r="DW105">
        <f>((20/20)*100)</f>
        <v>100</v>
      </c>
      <c r="DX105">
        <f>((5/20)*100)</f>
        <v>25</v>
      </c>
      <c r="DY105">
        <f>((17/17)*100)</f>
        <v>100</v>
      </c>
      <c r="DZ105">
        <f>((5/17)*100)</f>
        <v>29.411764705882355</v>
      </c>
      <c r="EA105">
        <f>((4/17)*100)</f>
        <v>23.52941176470588</v>
      </c>
    </row>
    <row r="106" spans="1:131" x14ac:dyDescent="0.25">
      <c r="A106">
        <v>75.297093000000004</v>
      </c>
      <c r="B106">
        <v>11.252143999999999</v>
      </c>
      <c r="C106">
        <v>82.284694000000002</v>
      </c>
      <c r="D106">
        <v>8.7190820000000002</v>
      </c>
      <c r="E106">
        <v>72.715204</v>
      </c>
      <c r="F106">
        <v>12.510256</v>
      </c>
      <c r="G106">
        <v>79.289949000000007</v>
      </c>
      <c r="H106">
        <v>8.9700520000000008</v>
      </c>
      <c r="K106">
        <f>(13/200)</f>
        <v>6.5000000000000002E-2</v>
      </c>
      <c r="L106">
        <f>(13/200)</f>
        <v>6.5000000000000002E-2</v>
      </c>
      <c r="M106">
        <f>(15/200)</f>
        <v>7.4999999999999997E-2</v>
      </c>
      <c r="N106">
        <f>(14/200)</f>
        <v>7.0000000000000007E-2</v>
      </c>
      <c r="P106">
        <f>(19/200)</f>
        <v>9.5000000000000001E-2</v>
      </c>
      <c r="Q106">
        <f>(17/200)</f>
        <v>8.5000000000000006E-2</v>
      </c>
      <c r="R106">
        <f>(18/200)</f>
        <v>0.09</v>
      </c>
      <c r="S106">
        <f>(17/200)</f>
        <v>8.5000000000000006E-2</v>
      </c>
      <c r="U106">
        <f>0.065+0.095</f>
        <v>0.16</v>
      </c>
      <c r="V106">
        <f>0.065+0.085</f>
        <v>0.15000000000000002</v>
      </c>
      <c r="W106">
        <f>0.075+0.09</f>
        <v>0.16499999999999998</v>
      </c>
      <c r="X106">
        <f>0.07+0.085</f>
        <v>0.15500000000000003</v>
      </c>
      <c r="Z106">
        <f>SQRT((ABS($A$107-$A$106)^2+(ABS($B$107-$B$106)^2)))</f>
        <v>14.499517517269325</v>
      </c>
      <c r="AA106">
        <f>SQRT((ABS($C$107-$C$106)^2+(ABS($D$107-$D$106)^2)))</f>
        <v>16.938184109208088</v>
      </c>
      <c r="AB106">
        <f>SQRT((ABS($E$107-$E$106)^2+(ABS($F$107-$F$106)^2)))</f>
        <v>14.754898374263247</v>
      </c>
      <c r="AC106">
        <f>SQRT((ABS($G$107-$G$106)^2+(ABS($H$107-$H$106)^2)))</f>
        <v>17.105076457323243</v>
      </c>
      <c r="AJ106">
        <f>1/0.16</f>
        <v>6.25</v>
      </c>
      <c r="AK106">
        <f>1/0.15</f>
        <v>6.666666666666667</v>
      </c>
      <c r="AL106">
        <f>1/0.165</f>
        <v>6.0606060606060606</v>
      </c>
      <c r="AM106">
        <f>1/0.155</f>
        <v>6.4516129032258069</v>
      </c>
      <c r="AO106">
        <f t="shared" si="29"/>
        <v>90.621984482933286</v>
      </c>
      <c r="AP106">
        <f t="shared" si="30"/>
        <v>112.92122739472056</v>
      </c>
      <c r="AQ106">
        <f t="shared" si="31"/>
        <v>89.423626510686361</v>
      </c>
      <c r="AR106">
        <f t="shared" si="32"/>
        <v>110.35533198273058</v>
      </c>
      <c r="AV106">
        <f>((0.065/0.16)*100)</f>
        <v>40.625</v>
      </c>
      <c r="AW106">
        <f>((0.065/0.15)*100)</f>
        <v>43.333333333333336</v>
      </c>
      <c r="AX106">
        <f>((0.075/0.165)*100)</f>
        <v>45.454545454545453</v>
      </c>
      <c r="AY106">
        <f>((0.07/0.155)*100)</f>
        <v>45.161290322580648</v>
      </c>
      <c r="BA106">
        <f>((0.095/0.16)*100)</f>
        <v>59.375</v>
      </c>
      <c r="BB106">
        <f>((0.085/0.15)*100)</f>
        <v>56.666666666666679</v>
      </c>
      <c r="BC106">
        <f>((0.09/0.165)*100)</f>
        <v>54.54545454545454</v>
      </c>
      <c r="BD106">
        <f>((0.085/0.155)*100)</f>
        <v>54.838709677419359</v>
      </c>
      <c r="BF106">
        <f>ABS($B$106-$D$106)</f>
        <v>2.5330619999999993</v>
      </c>
      <c r="BG106">
        <f>ABS($F$106-$H$106)</f>
        <v>3.5402039999999992</v>
      </c>
      <c r="BL106">
        <f>SQRT((ABS($A$106-$E$106)^2+(ABS($B$106-$F$106)^2)))</f>
        <v>2.8721066506773423</v>
      </c>
      <c r="BM106">
        <f>SQRT((ABS($C$106-$G$106)^2+(ABS($D$106-$H$106)^2)))</f>
        <v>3.0052426783747381</v>
      </c>
      <c r="BO106">
        <f>SQRT((ABS($A$106-$G$106)^2+(ABS($B$106-$H$106)^2)))</f>
        <v>4.5990045589453397</v>
      </c>
      <c r="BP106">
        <f>SQRT((ABS($C$106-$E$106)^2+(ABS($D$106-$F$106)^2)))</f>
        <v>10.293111247741182</v>
      </c>
      <c r="BS106">
        <f>DEGREES(ACOS((6.49898727690223^2+13.5319459499347^2-9.04428067766725^2)/(2*6.49898727690223*13.5319459499347)))</f>
        <v>35.298497148554624</v>
      </c>
      <c r="BU106">
        <v>13</v>
      </c>
      <c r="BV106">
        <v>0</v>
      </c>
      <c r="BW106">
        <v>0</v>
      </c>
      <c r="BX106">
        <v>13</v>
      </c>
      <c r="BY106">
        <v>13</v>
      </c>
      <c r="BZ106">
        <v>0</v>
      </c>
      <c r="CA106">
        <v>11</v>
      </c>
      <c r="CB106">
        <v>1</v>
      </c>
      <c r="CC106">
        <v>15</v>
      </c>
      <c r="CD106">
        <v>2</v>
      </c>
      <c r="CE106">
        <v>11</v>
      </c>
      <c r="CF106">
        <v>0</v>
      </c>
      <c r="CG106">
        <v>14</v>
      </c>
      <c r="CH106">
        <v>11</v>
      </c>
      <c r="CI106">
        <v>1</v>
      </c>
      <c r="CJ106">
        <v>0</v>
      </c>
      <c r="CL106">
        <v>19</v>
      </c>
      <c r="CM106">
        <v>7</v>
      </c>
      <c r="CN106">
        <v>6</v>
      </c>
      <c r="CO106">
        <v>17</v>
      </c>
      <c r="CP106">
        <v>17</v>
      </c>
      <c r="CQ106">
        <v>4</v>
      </c>
      <c r="CR106">
        <v>16</v>
      </c>
      <c r="CS106">
        <v>2</v>
      </c>
      <c r="CT106">
        <v>18</v>
      </c>
      <c r="CU106">
        <v>5</v>
      </c>
      <c r="CV106">
        <v>16</v>
      </c>
      <c r="CW106">
        <v>2</v>
      </c>
      <c r="CX106">
        <v>17</v>
      </c>
      <c r="CY106">
        <v>14</v>
      </c>
      <c r="CZ106">
        <v>5</v>
      </c>
      <c r="DA106">
        <v>2</v>
      </c>
      <c r="DC106">
        <f>((0/13)*100)</f>
        <v>0</v>
      </c>
      <c r="DD106">
        <f>((0/13)*100)</f>
        <v>0</v>
      </c>
      <c r="DE106">
        <f>((13/13)*100)</f>
        <v>100</v>
      </c>
      <c r="DF106">
        <f>((0/13)*100)</f>
        <v>0</v>
      </c>
      <c r="DG106">
        <f>((11/13)*100)</f>
        <v>84.615384615384613</v>
      </c>
      <c r="DH106">
        <f>((1/13)*100)</f>
        <v>7.6923076923076925</v>
      </c>
      <c r="DI106">
        <f>((2/15)*100)</f>
        <v>13.333333333333334</v>
      </c>
      <c r="DJ106">
        <f>((11/15)*100)</f>
        <v>73.333333333333329</v>
      </c>
      <c r="DK106">
        <f>((0/15)*100)</f>
        <v>0</v>
      </c>
      <c r="DL106">
        <f>((11/14)*100)</f>
        <v>78.571428571428569</v>
      </c>
      <c r="DM106">
        <f>((1/14)*100)</f>
        <v>7.1428571428571423</v>
      </c>
      <c r="DN106">
        <f>((0/14)*100)</f>
        <v>0</v>
      </c>
      <c r="DP106">
        <f>((7/19)*100)</f>
        <v>36.84210526315789</v>
      </c>
      <c r="DQ106">
        <f>((6/19)*100)</f>
        <v>31.578947368421051</v>
      </c>
      <c r="DR106">
        <f>((17/19)*100)</f>
        <v>89.473684210526315</v>
      </c>
      <c r="DS106">
        <f>((4/17)*100)</f>
        <v>23.52941176470588</v>
      </c>
      <c r="DT106">
        <f>((16/17)*100)</f>
        <v>94.117647058823522</v>
      </c>
      <c r="DU106">
        <f>((2/17)*100)</f>
        <v>11.76470588235294</v>
      </c>
      <c r="DV106">
        <f>((5/18)*100)</f>
        <v>27.777777777777779</v>
      </c>
      <c r="DW106">
        <f>((16/18)*100)</f>
        <v>88.888888888888886</v>
      </c>
      <c r="DX106">
        <f>((2/18)*100)</f>
        <v>11.111111111111111</v>
      </c>
      <c r="DY106">
        <f>((14/17)*100)</f>
        <v>82.35294117647058</v>
      </c>
      <c r="DZ106">
        <f>((5/17)*100)</f>
        <v>29.411764705882355</v>
      </c>
      <c r="EA106">
        <f>((2/17)*100)</f>
        <v>11.76470588235294</v>
      </c>
    </row>
    <row r="107" spans="1:131" x14ac:dyDescent="0.25">
      <c r="A107">
        <v>89.796429000000003</v>
      </c>
      <c r="B107">
        <v>11.179592</v>
      </c>
      <c r="C107">
        <v>99.22239900000001</v>
      </c>
      <c r="D107">
        <v>8.5916840000000008</v>
      </c>
      <c r="E107">
        <v>87.444848000000007</v>
      </c>
      <c r="F107">
        <v>11.647346000000001</v>
      </c>
      <c r="G107">
        <v>96.362042000000002</v>
      </c>
      <c r="H107">
        <v>7.9083170000000003</v>
      </c>
      <c r="K107">
        <f>(14/200)</f>
        <v>7.0000000000000007E-2</v>
      </c>
      <c r="L107">
        <f>(14/200)</f>
        <v>7.0000000000000007E-2</v>
      </c>
      <c r="M107">
        <f>(14/200)</f>
        <v>7.0000000000000007E-2</v>
      </c>
      <c r="N107">
        <f>(14/200)</f>
        <v>7.0000000000000007E-2</v>
      </c>
      <c r="P107">
        <f>(17/200)</f>
        <v>8.5000000000000006E-2</v>
      </c>
      <c r="Q107">
        <f>(18/200)</f>
        <v>0.09</v>
      </c>
      <c r="R107">
        <f>(17/200)</f>
        <v>8.5000000000000006E-2</v>
      </c>
      <c r="S107">
        <f>(18/200)</f>
        <v>0.09</v>
      </c>
      <c r="U107">
        <f>0.07+0.085</f>
        <v>0.15500000000000003</v>
      </c>
      <c r="V107">
        <f>0.07+0.09</f>
        <v>0.16</v>
      </c>
      <c r="W107">
        <f>0.07+0.085</f>
        <v>0.15500000000000003</v>
      </c>
      <c r="X107">
        <f>0.07+0.09</f>
        <v>0.16</v>
      </c>
      <c r="Z107">
        <f>SQRT((ABS($A$108-$A$107)^2+(ABS($B$108-$B$107)^2)))</f>
        <v>18.926970993403806</v>
      </c>
      <c r="AA107">
        <f>SQRT((ABS($C$108-$C$107)^2+(ABS($D$108-$D$107)^2)))</f>
        <v>19.37336482066501</v>
      </c>
      <c r="AB107">
        <f>SQRT((ABS($E$108-$E$107)^2+(ABS($F$108-$F$107)^2)))</f>
        <v>18.593871044842302</v>
      </c>
      <c r="AC107">
        <f>SQRT((ABS($G$108-$G$107)^2+(ABS($H$108-$H$107)^2)))</f>
        <v>20.158062993320495</v>
      </c>
      <c r="AJ107">
        <f>1/0.155</f>
        <v>6.4516129032258069</v>
      </c>
      <c r="AK107">
        <f>1/0.16</f>
        <v>6.25</v>
      </c>
      <c r="AL107">
        <f>1/0.155</f>
        <v>6.4516129032258069</v>
      </c>
      <c r="AM107">
        <f>1/0.16</f>
        <v>6.25</v>
      </c>
      <c r="AO107">
        <f t="shared" si="29"/>
        <v>122.10949028002453</v>
      </c>
      <c r="AP107">
        <f t="shared" si="30"/>
        <v>121.08353012915632</v>
      </c>
      <c r="AQ107">
        <f t="shared" si="31"/>
        <v>119.96045835382128</v>
      </c>
      <c r="AR107">
        <f t="shared" si="32"/>
        <v>125.9878937082531</v>
      </c>
      <c r="AV107">
        <f>((0.07/0.155)*100)</f>
        <v>45.161290322580648</v>
      </c>
      <c r="AW107">
        <f>((0.07/0.16)*100)</f>
        <v>43.750000000000007</v>
      </c>
      <c r="AX107">
        <f>((0.07/0.155)*100)</f>
        <v>45.161290322580648</v>
      </c>
      <c r="AY107">
        <f>((0.07/0.16)*100)</f>
        <v>43.750000000000007</v>
      </c>
      <c r="BA107">
        <f>((0.085/0.155)*100)</f>
        <v>54.838709677419359</v>
      </c>
      <c r="BB107">
        <f>((0.09/0.16)*100)</f>
        <v>56.25</v>
      </c>
      <c r="BC107">
        <f>((0.085/0.155)*100)</f>
        <v>54.838709677419359</v>
      </c>
      <c r="BD107">
        <f>((0.09/0.16)*100)</f>
        <v>56.25</v>
      </c>
      <c r="BF107">
        <f>ABS($B$107-$D$107)</f>
        <v>2.5879079999999988</v>
      </c>
      <c r="BG107">
        <f>ABS($F$107-$H$107)</f>
        <v>3.7390290000000004</v>
      </c>
      <c r="BL107">
        <f>SQRT((ABS($A$107-$E$107)^2+(ABS($B$107-$F$107)^2)))</f>
        <v>2.397650308964379</v>
      </c>
      <c r="BM107">
        <f>SQRT((ABS($C$107-$G$107)^2+(ABS($D$107-$H$107)^2)))</f>
        <v>2.9408557639126141</v>
      </c>
      <c r="BO107">
        <f>SQRT((ABS($A$107-$G$107)^2+(ABS($B$107-$H$107)^2)))</f>
        <v>7.3354286985420272</v>
      </c>
      <c r="BP107">
        <f>SQRT((ABS($C$107-$E$107)^2+(ABS($D$107-$F$107)^2)))</f>
        <v>12.167488558278782</v>
      </c>
      <c r="BR107">
        <f>DEGREES(ACOS((8.93971648402398^2+16.2353377278285^2-8.08724987949132^2)/(2*8.93971648402398*16.2353377278285)))</f>
        <v>16.654807639768965</v>
      </c>
      <c r="BS107">
        <f>DEGREES(ACOS((8.52891247787161^2+17.9735516883556^2-9.55511738093058^2)/(2*8.52891247787161*17.9735516883556)))</f>
        <v>6.7084038602019396</v>
      </c>
      <c r="BU107">
        <v>14</v>
      </c>
      <c r="BV107">
        <v>0</v>
      </c>
      <c r="BW107">
        <v>2</v>
      </c>
      <c r="BX107">
        <v>11</v>
      </c>
      <c r="BY107">
        <v>14</v>
      </c>
      <c r="BZ107">
        <v>0</v>
      </c>
      <c r="CA107">
        <v>11</v>
      </c>
      <c r="CB107">
        <v>1</v>
      </c>
      <c r="CC107">
        <v>14</v>
      </c>
      <c r="CD107">
        <v>2</v>
      </c>
      <c r="CE107">
        <v>11</v>
      </c>
      <c r="CF107">
        <v>0</v>
      </c>
      <c r="CG107">
        <v>14</v>
      </c>
      <c r="CH107">
        <v>9</v>
      </c>
      <c r="CI107">
        <v>3</v>
      </c>
      <c r="CJ107">
        <v>0</v>
      </c>
      <c r="CL107">
        <v>17</v>
      </c>
      <c r="CM107">
        <v>4</v>
      </c>
      <c r="CN107">
        <v>4</v>
      </c>
      <c r="CO107">
        <v>14</v>
      </c>
      <c r="CP107">
        <v>18</v>
      </c>
      <c r="CQ107">
        <v>4</v>
      </c>
      <c r="CR107">
        <v>14</v>
      </c>
      <c r="CS107">
        <v>5</v>
      </c>
      <c r="CT107">
        <v>17</v>
      </c>
      <c r="CU107">
        <v>5</v>
      </c>
      <c r="CV107">
        <v>14</v>
      </c>
      <c r="CW107">
        <v>3</v>
      </c>
      <c r="CX107">
        <v>18</v>
      </c>
      <c r="CY107">
        <v>14</v>
      </c>
      <c r="CZ107">
        <v>5</v>
      </c>
      <c r="DA107">
        <v>4</v>
      </c>
      <c r="DC107">
        <f>((0/14)*100)</f>
        <v>0</v>
      </c>
      <c r="DD107">
        <f>((2/14)*100)</f>
        <v>14.285714285714285</v>
      </c>
      <c r="DE107">
        <f>((11/14)*100)</f>
        <v>78.571428571428569</v>
      </c>
      <c r="DF107">
        <f>((0/14)*100)</f>
        <v>0</v>
      </c>
      <c r="DG107">
        <f>((11/14)*100)</f>
        <v>78.571428571428569</v>
      </c>
      <c r="DH107">
        <f>((1/14)*100)</f>
        <v>7.1428571428571423</v>
      </c>
      <c r="DI107">
        <f>((2/14)*100)</f>
        <v>14.285714285714285</v>
      </c>
      <c r="DJ107">
        <f>((11/14)*100)</f>
        <v>78.571428571428569</v>
      </c>
      <c r="DK107">
        <f>((0/14)*100)</f>
        <v>0</v>
      </c>
      <c r="DL107">
        <f>((9/14)*100)</f>
        <v>64.285714285714292</v>
      </c>
      <c r="DM107">
        <f>((3/14)*100)</f>
        <v>21.428571428571427</v>
      </c>
      <c r="DN107">
        <f>((0/14)*100)</f>
        <v>0</v>
      </c>
      <c r="DP107">
        <f>((4/17)*100)</f>
        <v>23.52941176470588</v>
      </c>
      <c r="DQ107">
        <f>((4/17)*100)</f>
        <v>23.52941176470588</v>
      </c>
      <c r="DR107">
        <f>((14/17)*100)</f>
        <v>82.35294117647058</v>
      </c>
      <c r="DS107">
        <f>((4/18)*100)</f>
        <v>22.222222222222221</v>
      </c>
      <c r="DT107">
        <f>((14/18)*100)</f>
        <v>77.777777777777786</v>
      </c>
      <c r="DU107">
        <f>((5/18)*100)</f>
        <v>27.777777777777779</v>
      </c>
      <c r="DV107">
        <f>((5/17)*100)</f>
        <v>29.411764705882355</v>
      </c>
      <c r="DW107">
        <f>((14/17)*100)</f>
        <v>82.35294117647058</v>
      </c>
      <c r="DX107">
        <f>((3/17)*100)</f>
        <v>17.647058823529413</v>
      </c>
      <c r="DY107">
        <f>((14/18)*100)</f>
        <v>77.777777777777786</v>
      </c>
      <c r="DZ107">
        <f>((5/18)*100)</f>
        <v>27.777777777777779</v>
      </c>
      <c r="EA107">
        <f>((4/18)*100)</f>
        <v>22.222222222222221</v>
      </c>
    </row>
    <row r="108" spans="1:131" x14ac:dyDescent="0.25">
      <c r="A108">
        <v>108.72173600000001</v>
      </c>
      <c r="B108">
        <v>11.430562</v>
      </c>
      <c r="C108">
        <v>118.588729</v>
      </c>
      <c r="D108">
        <v>8.0696429999999992</v>
      </c>
      <c r="E108">
        <v>106.02551100000001</v>
      </c>
      <c r="F108">
        <v>12.348062000000001</v>
      </c>
      <c r="G108">
        <v>116.51265600000001</v>
      </c>
      <c r="H108">
        <v>8.4562760000000008</v>
      </c>
      <c r="K108">
        <f>(13/200)</f>
        <v>6.5000000000000002E-2</v>
      </c>
      <c r="L108">
        <f>(13/200)</f>
        <v>6.5000000000000002E-2</v>
      </c>
      <c r="M108">
        <f>(13/200)</f>
        <v>6.5000000000000002E-2</v>
      </c>
      <c r="N108">
        <f>(13/200)</f>
        <v>6.5000000000000002E-2</v>
      </c>
      <c r="P108">
        <f>(17/200)</f>
        <v>8.5000000000000006E-2</v>
      </c>
      <c r="Q108">
        <f>(16/200)</f>
        <v>0.08</v>
      </c>
      <c r="R108">
        <f>(17/200)</f>
        <v>8.5000000000000006E-2</v>
      </c>
      <c r="S108">
        <f>(17/200)</f>
        <v>8.5000000000000006E-2</v>
      </c>
      <c r="U108">
        <f>0.065+0.085</f>
        <v>0.15000000000000002</v>
      </c>
      <c r="V108">
        <f>0.065+0.08</f>
        <v>0.14500000000000002</v>
      </c>
      <c r="W108">
        <f>0.065+0.085</f>
        <v>0.15000000000000002</v>
      </c>
      <c r="X108">
        <f>0.065+0.085</f>
        <v>0.15000000000000002</v>
      </c>
      <c r="Z108">
        <f>SQRT((ABS($A$109-$A$108)^2+(ABS($B$109-$B$108)^2)))</f>
        <v>18.724680973360183</v>
      </c>
      <c r="AA108">
        <f>SQRT((ABS($C$109-$C$108)^2+(ABS($D$109-$D$108)^2)))</f>
        <v>17.073322677786567</v>
      </c>
      <c r="AB108">
        <f>SQRT((ABS($E$109-$E$108)^2+(ABS($F$109-$F$108)^2)))</f>
        <v>19.404113120403231</v>
      </c>
      <c r="AC108">
        <f>SQRT((ABS($G$109-$G$108)^2+(ABS($H$109-$H$108)^2)))</f>
        <v>17.329073694581879</v>
      </c>
      <c r="AJ108">
        <f>1/0.15</f>
        <v>6.666666666666667</v>
      </c>
      <c r="AK108">
        <f>1/0.145</f>
        <v>6.8965517241379315</v>
      </c>
      <c r="AL108">
        <f>1/0.15</f>
        <v>6.666666666666667</v>
      </c>
      <c r="AM108">
        <f>1/0.15</f>
        <v>6.666666666666667</v>
      </c>
      <c r="AO108">
        <f t="shared" si="29"/>
        <v>124.83120648906787</v>
      </c>
      <c r="AP108">
        <f t="shared" si="30"/>
        <v>117.74705295025217</v>
      </c>
      <c r="AQ108">
        <f t="shared" si="31"/>
        <v>129.36075413602151</v>
      </c>
      <c r="AR108">
        <f t="shared" si="32"/>
        <v>115.52715796387918</v>
      </c>
      <c r="AV108">
        <f>((0.065/0.15)*100)</f>
        <v>43.333333333333336</v>
      </c>
      <c r="AW108">
        <f>((0.065/0.145)*100)</f>
        <v>44.827586206896555</v>
      </c>
      <c r="AX108">
        <f>((0.065/0.15)*100)</f>
        <v>43.333333333333336</v>
      </c>
      <c r="AY108">
        <f>((0.065/0.15)*100)</f>
        <v>43.333333333333336</v>
      </c>
      <c r="BA108">
        <f>((0.085/0.15)*100)</f>
        <v>56.666666666666679</v>
      </c>
      <c r="BB108">
        <f>((0.08/0.145)*100)</f>
        <v>55.172413793103459</v>
      </c>
      <c r="BC108">
        <f>((0.085/0.15)*100)</f>
        <v>56.666666666666679</v>
      </c>
      <c r="BD108">
        <f>((0.085/0.15)*100)</f>
        <v>56.666666666666679</v>
      </c>
      <c r="BF108">
        <f>ABS($B$108-$D$108)</f>
        <v>3.3609190000000009</v>
      </c>
      <c r="BG108">
        <f>ABS($F$108-$H$108)</f>
        <v>3.8917859999999997</v>
      </c>
      <c r="BL108">
        <f>SQRT((ABS($A$108-$E$108)^2+(ABS($B$108-$F$108)^2)))</f>
        <v>2.8480581982510458</v>
      </c>
      <c r="BM108">
        <f>SQRT((ABS($C$108-$G$108)^2+(ABS($D$108-$H$108)^2)))</f>
        <v>2.111768021828623</v>
      </c>
      <c r="BO108">
        <f>SQRT((ABS($A$108-$G$108)^2+(ABS($B$108-$H$108)^2)))</f>
        <v>8.3393531917167287</v>
      </c>
      <c r="BP108">
        <f>SQRT((ABS($C$108-$E$108)^2+(ABS($D$108-$F$108)^2)))</f>
        <v>13.271748779082763</v>
      </c>
      <c r="BR108">
        <f>DEGREES(ACOS((8.12447468760736^2+13.9556256184938^2-6.49898727690223^2)/(2*8.12447468760736*13.9556256184938)))</f>
        <v>15.487894555182546</v>
      </c>
      <c r="BS108">
        <f>DEGREES(ACOS((8.73879434390409^2+17.7428035850658^2-9.39052600826839^2)/(2*8.73879434390409*17.7428035850658)))</f>
        <v>12.292709174992131</v>
      </c>
      <c r="BU108">
        <v>13</v>
      </c>
      <c r="BV108">
        <v>0</v>
      </c>
      <c r="BW108">
        <v>2</v>
      </c>
      <c r="BX108">
        <v>9</v>
      </c>
      <c r="BY108">
        <v>13</v>
      </c>
      <c r="BZ108">
        <v>0</v>
      </c>
      <c r="CA108">
        <v>9</v>
      </c>
      <c r="CB108">
        <v>3</v>
      </c>
      <c r="CC108">
        <v>13</v>
      </c>
      <c r="CD108">
        <v>2</v>
      </c>
      <c r="CE108">
        <v>9</v>
      </c>
      <c r="CF108">
        <v>0</v>
      </c>
      <c r="CG108">
        <v>13</v>
      </c>
      <c r="CH108">
        <v>8</v>
      </c>
      <c r="CI108">
        <v>3</v>
      </c>
      <c r="CJ108">
        <v>1</v>
      </c>
      <c r="CL108">
        <v>17</v>
      </c>
      <c r="CM108">
        <v>3</v>
      </c>
      <c r="CN108">
        <v>5</v>
      </c>
      <c r="CO108">
        <v>14</v>
      </c>
      <c r="CP108">
        <v>16</v>
      </c>
      <c r="CQ108">
        <v>3</v>
      </c>
      <c r="CR108">
        <v>13</v>
      </c>
      <c r="CS108">
        <v>5</v>
      </c>
      <c r="CT108">
        <v>17</v>
      </c>
      <c r="CU108">
        <v>6</v>
      </c>
      <c r="CV108">
        <v>13</v>
      </c>
      <c r="CW108">
        <v>3</v>
      </c>
      <c r="CX108">
        <v>17</v>
      </c>
      <c r="CY108">
        <v>12</v>
      </c>
      <c r="CZ108">
        <v>7</v>
      </c>
      <c r="DA108">
        <v>4</v>
      </c>
      <c r="DC108">
        <f>((0/13)*100)</f>
        <v>0</v>
      </c>
      <c r="DD108">
        <f>((2/13)*100)</f>
        <v>15.384615384615385</v>
      </c>
      <c r="DE108">
        <f>((9/13)*100)</f>
        <v>69.230769230769226</v>
      </c>
      <c r="DF108">
        <f>((0/13)*100)</f>
        <v>0</v>
      </c>
      <c r="DG108">
        <f>((9/13)*100)</f>
        <v>69.230769230769226</v>
      </c>
      <c r="DH108">
        <f>((3/13)*100)</f>
        <v>23.076923076923077</v>
      </c>
      <c r="DI108">
        <f>((2/13)*100)</f>
        <v>15.384615384615385</v>
      </c>
      <c r="DJ108">
        <f>((9/13)*100)</f>
        <v>69.230769230769226</v>
      </c>
      <c r="DK108">
        <f>((0/13)*100)</f>
        <v>0</v>
      </c>
      <c r="DL108">
        <f>((8/13)*100)</f>
        <v>61.53846153846154</v>
      </c>
      <c r="DM108">
        <f>((3/13)*100)</f>
        <v>23.076923076923077</v>
      </c>
      <c r="DN108">
        <f>((1/13)*100)</f>
        <v>7.6923076923076925</v>
      </c>
      <c r="DP108">
        <f>((3/17)*100)</f>
        <v>17.647058823529413</v>
      </c>
      <c r="DQ108">
        <f>((5/17)*100)</f>
        <v>29.411764705882355</v>
      </c>
      <c r="DR108">
        <f>((14/17)*100)</f>
        <v>82.35294117647058</v>
      </c>
      <c r="DS108">
        <f>((3/16)*100)</f>
        <v>18.75</v>
      </c>
      <c r="DT108">
        <f>((13/16)*100)</f>
        <v>81.25</v>
      </c>
      <c r="DU108">
        <f>((5/16)*100)</f>
        <v>31.25</v>
      </c>
      <c r="DV108">
        <f>((6/17)*100)</f>
        <v>35.294117647058826</v>
      </c>
      <c r="DW108">
        <f>((13/17)*100)</f>
        <v>76.470588235294116</v>
      </c>
      <c r="DX108">
        <f>((3/17)*100)</f>
        <v>17.647058823529413</v>
      </c>
      <c r="DY108">
        <f>((12/17)*100)</f>
        <v>70.588235294117652</v>
      </c>
      <c r="DZ108">
        <f>((7/17)*100)</f>
        <v>41.17647058823529</v>
      </c>
      <c r="EA108">
        <f>((4/17)*100)</f>
        <v>23.52941176470588</v>
      </c>
    </row>
    <row r="109" spans="1:131" x14ac:dyDescent="0.25">
      <c r="A109">
        <v>127.426535</v>
      </c>
      <c r="B109">
        <v>10.567907999999999</v>
      </c>
      <c r="C109">
        <v>135.630515</v>
      </c>
      <c r="D109">
        <v>7.0323979999999997</v>
      </c>
      <c r="E109">
        <v>125.416178</v>
      </c>
      <c r="F109">
        <v>11.625816</v>
      </c>
      <c r="G109">
        <v>133.804801</v>
      </c>
      <c r="H109">
        <v>7.3255610000000004</v>
      </c>
      <c r="K109">
        <f>(13/200)</f>
        <v>6.5000000000000002E-2</v>
      </c>
      <c r="L109">
        <f>(15/200)</f>
        <v>7.4999999999999997E-2</v>
      </c>
      <c r="M109">
        <f>(18/200)</f>
        <v>0.09</v>
      </c>
      <c r="N109">
        <f>(13/200)</f>
        <v>6.5000000000000002E-2</v>
      </c>
      <c r="P109">
        <f>(17/200)</f>
        <v>8.5000000000000006E-2</v>
      </c>
      <c r="Q109">
        <f>(17/200)</f>
        <v>8.5000000000000006E-2</v>
      </c>
      <c r="R109">
        <f>(15/200)</f>
        <v>7.4999999999999997E-2</v>
      </c>
      <c r="S109">
        <f>(19/200)</f>
        <v>9.5000000000000001E-2</v>
      </c>
      <c r="U109">
        <f>0.065+0.085</f>
        <v>0.15000000000000002</v>
      </c>
      <c r="V109">
        <f>0.075+0.085</f>
        <v>0.16</v>
      </c>
      <c r="W109">
        <f>0.09+0.075</f>
        <v>0.16499999999999998</v>
      </c>
      <c r="X109">
        <f>0.065+0.095</f>
        <v>0.16</v>
      </c>
      <c r="Z109">
        <f>SQRT((ABS($A$110-$A$109)^2+(ABS($B$110-$B$109)^2)))</f>
        <v>26.266378165839697</v>
      </c>
      <c r="AA109">
        <f>SQRT((ABS($C$110-$C$109)^2+(ABS($D$110-$D$109)^2)))</f>
        <v>24.885014174314712</v>
      </c>
      <c r="AB109">
        <f>SQRT((ABS($E$110-$E$109)^2+(ABS($F$110-$F$109)^2)))</f>
        <v>26.66505305650244</v>
      </c>
      <c r="AC109">
        <f>SQRT((ABS($G$110-$G$109)^2+(ABS($H$110-$H$109)^2)))</f>
        <v>25.301733206357486</v>
      </c>
      <c r="AJ109">
        <f>1/0.15</f>
        <v>6.666666666666667</v>
      </c>
      <c r="AK109">
        <f>1/0.16</f>
        <v>6.25</v>
      </c>
      <c r="AL109">
        <f>1/0.165</f>
        <v>6.0606060606060606</v>
      </c>
      <c r="AM109">
        <f>1/0.16</f>
        <v>6.25</v>
      </c>
      <c r="AO109">
        <f t="shared" si="29"/>
        <v>175.10918777226462</v>
      </c>
      <c r="AP109">
        <f t="shared" si="30"/>
        <v>155.53133858946694</v>
      </c>
      <c r="AQ109">
        <f t="shared" si="31"/>
        <v>161.60638216062088</v>
      </c>
      <c r="AR109">
        <f t="shared" si="32"/>
        <v>158.13583253973428</v>
      </c>
      <c r="AV109">
        <f>((0.065/0.15)*100)</f>
        <v>43.333333333333336</v>
      </c>
      <c r="AW109">
        <f>((0.075/0.16)*100)</f>
        <v>46.875</v>
      </c>
      <c r="AX109">
        <f>((0.09/0.165)*100)</f>
        <v>54.54545454545454</v>
      </c>
      <c r="AY109">
        <f>((0.065/0.16)*100)</f>
        <v>40.625</v>
      </c>
      <c r="BA109">
        <f>((0.085/0.15)*100)</f>
        <v>56.666666666666679</v>
      </c>
      <c r="BB109">
        <f>((0.085/0.16)*100)</f>
        <v>53.125</v>
      </c>
      <c r="BC109">
        <f>((0.075/0.165)*100)</f>
        <v>45.454545454545453</v>
      </c>
      <c r="BD109">
        <f>((0.095/0.16)*100)</f>
        <v>59.375</v>
      </c>
      <c r="BF109">
        <f>ABS($B$109-$D$109)</f>
        <v>3.5355099999999995</v>
      </c>
      <c r="BG109">
        <f>ABS($F$109-$H$109)</f>
        <v>4.3002549999999999</v>
      </c>
      <c r="BL109">
        <f>SQRT((ABS($A$109-$E$109)^2+(ABS($B$109-$F$109)^2)))</f>
        <v>2.2717184253144134</v>
      </c>
      <c r="BM109">
        <f>SQRT((ABS($C$109-$G$109)^2+(ABS($D$109-$H$109)^2)))</f>
        <v>1.8491014451254477</v>
      </c>
      <c r="BO109">
        <f>SQRT((ABS($A$109-$G$109)^2+(ABS($B$109-$H$109)^2)))</f>
        <v>7.1550745094069388</v>
      </c>
      <c r="BP109">
        <f>SQRT((ABS($C$109-$E$109)^2+(ABS($D$109-$F$109)^2)))</f>
        <v>11.19965040848566</v>
      </c>
      <c r="BR109">
        <f>DEGREES(ACOS((9.04428067766725^2+17.2922778120564^2-8.52891247787161^2)/(2*9.04428067766725*17.2922778120564)))</f>
        <v>9.9586401187967279</v>
      </c>
      <c r="BS109">
        <f>DEGREES(ACOS((7.13426040630926^2+12.8535249015216^2-7.05451395750805^2)/(2*7.13426040630926*12.8535249015216)))</f>
        <v>24.905920348372124</v>
      </c>
      <c r="BU109">
        <v>13</v>
      </c>
      <c r="BV109">
        <v>0</v>
      </c>
      <c r="BW109">
        <v>2</v>
      </c>
      <c r="BX109">
        <v>8</v>
      </c>
      <c r="BY109">
        <v>15</v>
      </c>
      <c r="BZ109">
        <v>0</v>
      </c>
      <c r="CA109">
        <v>13</v>
      </c>
      <c r="CB109">
        <v>3</v>
      </c>
      <c r="CC109">
        <v>18</v>
      </c>
      <c r="CD109">
        <v>4</v>
      </c>
      <c r="CE109">
        <v>13</v>
      </c>
      <c r="CF109">
        <v>1</v>
      </c>
      <c r="CG109">
        <v>13</v>
      </c>
      <c r="CH109">
        <v>9</v>
      </c>
      <c r="CI109">
        <v>3</v>
      </c>
      <c r="CJ109">
        <v>0</v>
      </c>
      <c r="CL109">
        <v>17</v>
      </c>
      <c r="CM109">
        <v>4</v>
      </c>
      <c r="CN109">
        <v>6</v>
      </c>
      <c r="CO109">
        <v>12</v>
      </c>
      <c r="CP109">
        <v>17</v>
      </c>
      <c r="CQ109">
        <v>4</v>
      </c>
      <c r="CR109">
        <v>13</v>
      </c>
      <c r="CS109">
        <v>7</v>
      </c>
      <c r="CT109">
        <v>15</v>
      </c>
      <c r="CU109">
        <v>4</v>
      </c>
      <c r="CV109">
        <v>13</v>
      </c>
      <c r="CW109">
        <v>3</v>
      </c>
      <c r="CX109">
        <v>19</v>
      </c>
      <c r="CY109">
        <v>13</v>
      </c>
      <c r="CZ109">
        <v>7</v>
      </c>
      <c r="DA109">
        <v>2</v>
      </c>
      <c r="DC109">
        <f>((0/13)*100)</f>
        <v>0</v>
      </c>
      <c r="DD109">
        <f>((2/13)*100)</f>
        <v>15.384615384615385</v>
      </c>
      <c r="DE109">
        <f>((8/13)*100)</f>
        <v>61.53846153846154</v>
      </c>
      <c r="DF109">
        <f>((0/15)*100)</f>
        <v>0</v>
      </c>
      <c r="DG109">
        <f>((13/15)*100)</f>
        <v>86.666666666666671</v>
      </c>
      <c r="DH109">
        <f>((3/15)*100)</f>
        <v>20</v>
      </c>
      <c r="DI109">
        <f>((4/18)*100)</f>
        <v>22.222222222222221</v>
      </c>
      <c r="DJ109">
        <f>((13/18)*100)</f>
        <v>72.222222222222214</v>
      </c>
      <c r="DK109">
        <f>((1/18)*100)</f>
        <v>5.5555555555555554</v>
      </c>
      <c r="DL109">
        <f>((9/13)*100)</f>
        <v>69.230769230769226</v>
      </c>
      <c r="DM109">
        <f>((3/13)*100)</f>
        <v>23.076923076923077</v>
      </c>
      <c r="DN109">
        <f>((0/13)*100)</f>
        <v>0</v>
      </c>
      <c r="DP109">
        <f>((4/17)*100)</f>
        <v>23.52941176470588</v>
      </c>
      <c r="DQ109">
        <f>((6/17)*100)</f>
        <v>35.294117647058826</v>
      </c>
      <c r="DR109">
        <f>((12/17)*100)</f>
        <v>70.588235294117652</v>
      </c>
      <c r="DS109">
        <f>((4/17)*100)</f>
        <v>23.52941176470588</v>
      </c>
      <c r="DT109">
        <f>((13/17)*100)</f>
        <v>76.470588235294116</v>
      </c>
      <c r="DU109">
        <f>((7/17)*100)</f>
        <v>41.17647058823529</v>
      </c>
      <c r="DV109">
        <f>((4/15)*100)</f>
        <v>26.666666666666668</v>
      </c>
      <c r="DW109">
        <f>((13/15)*100)</f>
        <v>86.666666666666671</v>
      </c>
      <c r="DX109">
        <f>((3/15)*100)</f>
        <v>20</v>
      </c>
      <c r="DY109">
        <f>((13/19)*100)</f>
        <v>68.421052631578945</v>
      </c>
      <c r="DZ109">
        <f>((7/19)*100)</f>
        <v>36.84210526315789</v>
      </c>
      <c r="EA109">
        <f>((2/19)*100)</f>
        <v>10.526315789473683</v>
      </c>
    </row>
    <row r="110" spans="1:131" x14ac:dyDescent="0.25">
      <c r="A110">
        <v>153.67761300000001</v>
      </c>
      <c r="B110">
        <v>9.6715119999999999</v>
      </c>
      <c r="C110">
        <v>160.51121799999999</v>
      </c>
      <c r="D110">
        <v>7.4955920000000003</v>
      </c>
      <c r="E110">
        <v>152.05738700000001</v>
      </c>
      <c r="F110">
        <v>10.498412999999999</v>
      </c>
      <c r="G110">
        <v>159.106403</v>
      </c>
      <c r="H110">
        <v>7.244078</v>
      </c>
      <c r="K110">
        <f>(15/200)</f>
        <v>7.4999999999999997E-2</v>
      </c>
      <c r="L110">
        <f>(14/200)</f>
        <v>7.0000000000000007E-2</v>
      </c>
      <c r="M110">
        <f>(14/200)</f>
        <v>7.0000000000000007E-2</v>
      </c>
      <c r="N110">
        <f>(13/200)</f>
        <v>6.5000000000000002E-2</v>
      </c>
      <c r="P110">
        <f>(18/200)</f>
        <v>0.09</v>
      </c>
      <c r="Q110">
        <f>(17/200)</f>
        <v>8.5000000000000006E-2</v>
      </c>
      <c r="R110">
        <f>(16/200)</f>
        <v>0.08</v>
      </c>
      <c r="S110">
        <f>(17/200)</f>
        <v>8.5000000000000006E-2</v>
      </c>
      <c r="U110">
        <f>0.075+0.09</f>
        <v>0.16499999999999998</v>
      </c>
      <c r="V110">
        <f>0.07+0.085</f>
        <v>0.15500000000000003</v>
      </c>
      <c r="W110">
        <f>0.07+0.08</f>
        <v>0.15000000000000002</v>
      </c>
      <c r="X110">
        <f>0.065+0.085</f>
        <v>0.15000000000000002</v>
      </c>
      <c r="Z110">
        <f>SQRT((ABS($A$111-$A$110)^2+(ABS($B$111-$B$110)^2)))</f>
        <v>14.987308817974773</v>
      </c>
      <c r="AA110">
        <f>SQRT((ABS($C$111-$C$110)^2+(ABS($D$111-$D$110)^2)))</f>
        <v>16.958530572859566</v>
      </c>
      <c r="AB110">
        <f>SQRT((ABS($E$111-$E$110)^2+(ABS($F$111-$F$110)^2)))</f>
        <v>14.693581410003231</v>
      </c>
      <c r="AC110">
        <f>SQRT((ABS($G$111-$G$110)^2+(ABS($H$111-$H$110)^2)))</f>
        <v>16.706830343070006</v>
      </c>
      <c r="AJ110">
        <f>1/0.165</f>
        <v>6.0606060606060606</v>
      </c>
      <c r="AK110">
        <f>1/0.155</f>
        <v>6.4516129032258069</v>
      </c>
      <c r="AL110">
        <f>1/0.15</f>
        <v>6.666666666666667</v>
      </c>
      <c r="AM110">
        <f>1/0.15</f>
        <v>6.666666666666667</v>
      </c>
      <c r="AO110">
        <f t="shared" si="29"/>
        <v>90.832174654392574</v>
      </c>
      <c r="AP110">
        <f t="shared" si="30"/>
        <v>109.40987466361008</v>
      </c>
      <c r="AQ110">
        <f t="shared" si="31"/>
        <v>97.957209400021526</v>
      </c>
      <c r="AR110">
        <f t="shared" si="32"/>
        <v>111.37886895380002</v>
      </c>
      <c r="AV110">
        <f>((0.075/0.165)*100)</f>
        <v>45.454545454545453</v>
      </c>
      <c r="AW110">
        <f>((0.07/0.155)*100)</f>
        <v>45.161290322580648</v>
      </c>
      <c r="AX110">
        <f>((0.07/0.15)*100)</f>
        <v>46.666666666666671</v>
      </c>
      <c r="AY110">
        <f>((0.065/0.15)*100)</f>
        <v>43.333333333333336</v>
      </c>
      <c r="BA110">
        <f>((0.09/0.165)*100)</f>
        <v>54.54545454545454</v>
      </c>
      <c r="BB110">
        <f>((0.085/0.155)*100)</f>
        <v>54.838709677419359</v>
      </c>
      <c r="BC110">
        <f>((0.08/0.15)*100)</f>
        <v>53.333333333333336</v>
      </c>
      <c r="BD110">
        <f>((0.085/0.15)*100)</f>
        <v>56.666666666666679</v>
      </c>
      <c r="BF110">
        <f>ABS($B$110-$D$110)</f>
        <v>2.1759199999999996</v>
      </c>
      <c r="BG110">
        <f>ABS($F$110-$H$110)</f>
        <v>3.2543349999999993</v>
      </c>
      <c r="BL110">
        <f>SQRT((ABS($A$110-$E$110)^2+(ABS($B$110-$F$110)^2)))</f>
        <v>1.8190375353128385</v>
      </c>
      <c r="BM110">
        <f>SQRT((ABS($C$110-$G$110)^2+(ABS($D$110-$H$110)^2)))</f>
        <v>1.4271525764335633</v>
      </c>
      <c r="BO110">
        <f>SQRT((ABS($A$110-$G$110)^2+(ABS($B$110-$H$110)^2)))</f>
        <v>5.946780363226468</v>
      </c>
      <c r="BP110">
        <f>SQRT((ABS($C$110-$E$110)^2+(ABS($D$110-$F$110)^2)))</f>
        <v>8.9712982636072045</v>
      </c>
      <c r="BR110">
        <f>DEGREES(ACOS((9.55511738093058^2+17.9295192529462^2-8.73879434390409^2)/(2*9.55511738093058*17.9295192529462)))</f>
        <v>10.947915585622448</v>
      </c>
      <c r="BS110">
        <f>DEGREES(ACOS((17.6963374325042^2+28.6606503880841^2-12.6651368875789^2)/(2*17.6963374325042*28.6606503880841)))</f>
        <v>16.182246913579181</v>
      </c>
      <c r="BU110">
        <v>15</v>
      </c>
      <c r="BV110">
        <v>0</v>
      </c>
      <c r="BW110">
        <v>4</v>
      </c>
      <c r="BX110">
        <v>9</v>
      </c>
      <c r="BY110">
        <v>14</v>
      </c>
      <c r="BZ110">
        <v>0</v>
      </c>
      <c r="CA110">
        <v>10</v>
      </c>
      <c r="CB110">
        <v>3</v>
      </c>
      <c r="CC110">
        <v>14</v>
      </c>
      <c r="CD110">
        <v>2</v>
      </c>
      <c r="CE110">
        <v>10</v>
      </c>
      <c r="CF110">
        <v>0</v>
      </c>
      <c r="CG110">
        <v>13</v>
      </c>
      <c r="CH110">
        <v>8</v>
      </c>
      <c r="CI110">
        <v>3</v>
      </c>
      <c r="CJ110">
        <v>0</v>
      </c>
      <c r="CL110">
        <v>18</v>
      </c>
      <c r="CM110">
        <v>3</v>
      </c>
      <c r="CN110">
        <v>4</v>
      </c>
      <c r="CO110">
        <v>13</v>
      </c>
      <c r="CP110">
        <v>17</v>
      </c>
      <c r="CQ110">
        <v>2</v>
      </c>
      <c r="CR110">
        <v>12</v>
      </c>
      <c r="CS110">
        <v>7</v>
      </c>
      <c r="CT110">
        <v>16</v>
      </c>
      <c r="CU110">
        <v>5</v>
      </c>
      <c r="CV110">
        <v>12</v>
      </c>
      <c r="CW110">
        <v>3</v>
      </c>
      <c r="CX110">
        <v>17</v>
      </c>
      <c r="CY110">
        <v>13</v>
      </c>
      <c r="CZ110">
        <v>6</v>
      </c>
      <c r="DA110">
        <v>3</v>
      </c>
      <c r="DC110">
        <f>((0/15)*100)</f>
        <v>0</v>
      </c>
      <c r="DD110">
        <f>((4/15)*100)</f>
        <v>26.666666666666668</v>
      </c>
      <c r="DE110">
        <f>((9/15)*100)</f>
        <v>60</v>
      </c>
      <c r="DF110">
        <f>((0/14)*100)</f>
        <v>0</v>
      </c>
      <c r="DG110">
        <f>((10/14)*100)</f>
        <v>71.428571428571431</v>
      </c>
      <c r="DH110">
        <f>((3/14)*100)</f>
        <v>21.428571428571427</v>
      </c>
      <c r="DI110">
        <f>((2/14)*100)</f>
        <v>14.285714285714285</v>
      </c>
      <c r="DJ110">
        <f>((10/14)*100)</f>
        <v>71.428571428571431</v>
      </c>
      <c r="DK110">
        <f>((0/14)*100)</f>
        <v>0</v>
      </c>
      <c r="DL110">
        <f>((8/13)*100)</f>
        <v>61.53846153846154</v>
      </c>
      <c r="DM110">
        <f>((3/13)*100)</f>
        <v>23.076923076923077</v>
      </c>
      <c r="DN110">
        <f>((0/13)*100)</f>
        <v>0</v>
      </c>
      <c r="DP110">
        <f>((3/18)*100)</f>
        <v>16.666666666666664</v>
      </c>
      <c r="DQ110">
        <f>((4/18)*100)</f>
        <v>22.222222222222221</v>
      </c>
      <c r="DR110">
        <f>((13/18)*100)</f>
        <v>72.222222222222214</v>
      </c>
      <c r="DS110">
        <f>((2/17)*100)</f>
        <v>11.76470588235294</v>
      </c>
      <c r="DT110">
        <f>((12/17)*100)</f>
        <v>70.588235294117652</v>
      </c>
      <c r="DU110">
        <f>((7/17)*100)</f>
        <v>41.17647058823529</v>
      </c>
      <c r="DV110">
        <f>((5/16)*100)</f>
        <v>31.25</v>
      </c>
      <c r="DW110">
        <f>((12/16)*100)</f>
        <v>75</v>
      </c>
      <c r="DX110">
        <f>((3/16)*100)</f>
        <v>18.75</v>
      </c>
      <c r="DY110">
        <f>((13/17)*100)</f>
        <v>76.470588235294116</v>
      </c>
      <c r="DZ110">
        <f>((6/17)*100)</f>
        <v>35.294117647058826</v>
      </c>
      <c r="EA110">
        <f>((3/17)*100)</f>
        <v>17.647058823529413</v>
      </c>
    </row>
    <row r="111" spans="1:131" x14ac:dyDescent="0.25">
      <c r="A111">
        <v>168.64592099999999</v>
      </c>
      <c r="B111">
        <v>10.425953</v>
      </c>
      <c r="C111">
        <v>177.453214</v>
      </c>
      <c r="D111">
        <v>6.7469060000000001</v>
      </c>
      <c r="E111">
        <v>166.74342999999999</v>
      </c>
      <c r="F111">
        <v>10.969025</v>
      </c>
      <c r="G111">
        <v>175.81314499999999</v>
      </c>
      <c r="H111">
        <v>7.2984090000000004</v>
      </c>
      <c r="K111">
        <f>(12/200)</f>
        <v>0.06</v>
      </c>
      <c r="L111">
        <f>(14/200)</f>
        <v>7.0000000000000007E-2</v>
      </c>
      <c r="M111">
        <f>(13/200)</f>
        <v>6.5000000000000002E-2</v>
      </c>
      <c r="N111">
        <f>(12/200)</f>
        <v>0.06</v>
      </c>
      <c r="P111">
        <f>(17/200)</f>
        <v>8.5000000000000006E-2</v>
      </c>
      <c r="Q111">
        <f>(16/200)</f>
        <v>0.08</v>
      </c>
      <c r="R111">
        <f>(16/200)</f>
        <v>0.08</v>
      </c>
      <c r="S111">
        <f>(17/200)</f>
        <v>8.5000000000000006E-2</v>
      </c>
      <c r="U111">
        <f>0.06+0.085</f>
        <v>0.14500000000000002</v>
      </c>
      <c r="V111">
        <f>0.07+0.08</f>
        <v>0.15000000000000002</v>
      </c>
      <c r="W111">
        <f>0.065+0.08</f>
        <v>0.14500000000000002</v>
      </c>
      <c r="X111">
        <f>0.06+0.085</f>
        <v>0.14500000000000002</v>
      </c>
      <c r="Z111">
        <f>SQRT((ABS($A$112-$A$111)^2+(ABS($B$112-$B$111)^2)))</f>
        <v>18.434673123626492</v>
      </c>
      <c r="AA111">
        <f>SQRT((ABS($C$112-$C$111)^2+(ABS($D$112-$D$111)^2)))</f>
        <v>19.603170060487372</v>
      </c>
      <c r="AB111">
        <f>SQRT((ABS($E$112-$E$111)^2+(ABS($F$112-$F$111)^2)))</f>
        <v>18.152607813155026</v>
      </c>
      <c r="AC111">
        <f>SQRT((ABS($G$112-$G$111)^2+(ABS($H$112-$H$111)^2)))</f>
        <v>18.69195897255354</v>
      </c>
      <c r="AJ111">
        <f>1/0.145</f>
        <v>6.8965517241379315</v>
      </c>
      <c r="AK111">
        <f>1/0.15</f>
        <v>6.666666666666667</v>
      </c>
      <c r="AL111">
        <f>1/0.145</f>
        <v>6.8965517241379315</v>
      </c>
      <c r="AM111">
        <f>1/0.145</f>
        <v>6.8965517241379315</v>
      </c>
      <c r="AO111">
        <f t="shared" si="29"/>
        <v>127.13567671466545</v>
      </c>
      <c r="AP111">
        <f t="shared" si="30"/>
        <v>130.68780040324913</v>
      </c>
      <c r="AQ111">
        <f t="shared" si="31"/>
        <v>125.19039871141395</v>
      </c>
      <c r="AR111">
        <f t="shared" si="32"/>
        <v>128.91006187967957</v>
      </c>
      <c r="AV111">
        <f>((0.06/0.145)*100)</f>
        <v>41.379310344827587</v>
      </c>
      <c r="AW111">
        <f>((0.07/0.15)*100)</f>
        <v>46.666666666666671</v>
      </c>
      <c r="AX111">
        <f>((0.065/0.145)*100)</f>
        <v>44.827586206896555</v>
      </c>
      <c r="AY111">
        <f>((0.06/0.145)*100)</f>
        <v>41.379310344827587</v>
      </c>
      <c r="BA111">
        <f>((0.085/0.145)*100)</f>
        <v>58.62068965517242</v>
      </c>
      <c r="BB111">
        <f>((0.08/0.15)*100)</f>
        <v>53.333333333333336</v>
      </c>
      <c r="BC111">
        <f>((0.08/0.145)*100)</f>
        <v>55.172413793103459</v>
      </c>
      <c r="BD111">
        <f>((0.085/0.145)*100)</f>
        <v>58.62068965517242</v>
      </c>
      <c r="BF111">
        <f>ABS($B$111-$D$111)</f>
        <v>3.6790469999999997</v>
      </c>
      <c r="BG111">
        <f>ABS($F$111-$H$111)</f>
        <v>3.6706159999999999</v>
      </c>
      <c r="BL111">
        <f>SQRT((ABS($A$111-$E$111)^2+(ABS($B$111-$F$111)^2)))</f>
        <v>1.9784840667200208</v>
      </c>
      <c r="BM111">
        <f>SQRT((ABS($C$111-$G$111)^2+(ABS($D$111-$H$111)^2)))</f>
        <v>1.7303126549181904</v>
      </c>
      <c r="BO111">
        <f>SQRT((ABS($A$111-$G$111)^2+(ABS($B$111-$H$111)^2)))</f>
        <v>7.8198869133838542</v>
      </c>
      <c r="BP111">
        <f>SQRT((ABS($C$111-$E$111)^2+(ABS($D$111-$F$111)^2)))</f>
        <v>11.511983416284846</v>
      </c>
      <c r="BR111">
        <f>DEGREES(ACOS((9.39052600826839^2+15.9599447775606^2-7.13426040630926^2)/(2*9.39052600826839*15.9599447775606)))</f>
        <v>13.049172062231532</v>
      </c>
      <c r="BS111">
        <f>DEGREES(ACOS((8.98406186143495^2+13.2390177625896^2-8.7366716711061^2)/(2*8.98406186143495*13.2390177625896)))</f>
        <v>40.954095262916667</v>
      </c>
      <c r="BU111">
        <v>12</v>
      </c>
      <c r="BV111">
        <v>0</v>
      </c>
      <c r="BW111">
        <v>2</v>
      </c>
      <c r="BX111">
        <v>8</v>
      </c>
      <c r="BY111">
        <v>14</v>
      </c>
      <c r="BZ111">
        <v>0</v>
      </c>
      <c r="CA111">
        <v>10</v>
      </c>
      <c r="CB111">
        <v>3</v>
      </c>
      <c r="CC111">
        <v>13</v>
      </c>
      <c r="CD111">
        <v>2</v>
      </c>
      <c r="CE111">
        <v>10</v>
      </c>
      <c r="CF111">
        <v>0</v>
      </c>
      <c r="CG111">
        <v>12</v>
      </c>
      <c r="CH111">
        <v>10</v>
      </c>
      <c r="CI111">
        <v>2</v>
      </c>
      <c r="CJ111">
        <v>0</v>
      </c>
      <c r="CL111">
        <v>17</v>
      </c>
      <c r="CM111">
        <v>3</v>
      </c>
      <c r="CN111">
        <v>5</v>
      </c>
      <c r="CO111">
        <v>13</v>
      </c>
      <c r="CP111">
        <v>16</v>
      </c>
      <c r="CQ111">
        <v>4</v>
      </c>
      <c r="CR111">
        <v>12</v>
      </c>
      <c r="CS111">
        <v>6</v>
      </c>
      <c r="CT111">
        <v>16</v>
      </c>
      <c r="CU111">
        <v>6</v>
      </c>
      <c r="CV111">
        <v>12</v>
      </c>
      <c r="CW111">
        <v>3</v>
      </c>
      <c r="CX111">
        <v>17</v>
      </c>
      <c r="CY111">
        <v>12</v>
      </c>
      <c r="CZ111">
        <v>6</v>
      </c>
      <c r="DA111">
        <v>4</v>
      </c>
      <c r="DC111">
        <f>((0/12)*100)</f>
        <v>0</v>
      </c>
      <c r="DD111">
        <f>((2/12)*100)</f>
        <v>16.666666666666664</v>
      </c>
      <c r="DE111">
        <f>((8/12)*100)</f>
        <v>66.666666666666657</v>
      </c>
      <c r="DF111">
        <f>((0/14)*100)</f>
        <v>0</v>
      </c>
      <c r="DG111">
        <f>((10/14)*100)</f>
        <v>71.428571428571431</v>
      </c>
      <c r="DH111">
        <f>((3/14)*100)</f>
        <v>21.428571428571427</v>
      </c>
      <c r="DI111">
        <f>((2/13)*100)</f>
        <v>15.384615384615385</v>
      </c>
      <c r="DJ111">
        <f>((10/13)*100)</f>
        <v>76.923076923076934</v>
      </c>
      <c r="DK111">
        <f>((0/13)*100)</f>
        <v>0</v>
      </c>
      <c r="DL111">
        <f>((10/12)*100)</f>
        <v>83.333333333333343</v>
      </c>
      <c r="DM111">
        <f>((2/12)*100)</f>
        <v>16.666666666666664</v>
      </c>
      <c r="DN111">
        <f>((0/12)*100)</f>
        <v>0</v>
      </c>
      <c r="DP111">
        <f>((3/17)*100)</f>
        <v>17.647058823529413</v>
      </c>
      <c r="DQ111">
        <f>((5/17)*100)</f>
        <v>29.411764705882355</v>
      </c>
      <c r="DR111">
        <f>((13/17)*100)</f>
        <v>76.470588235294116</v>
      </c>
      <c r="DS111">
        <f>((4/16)*100)</f>
        <v>25</v>
      </c>
      <c r="DT111">
        <f>((12/16)*100)</f>
        <v>75</v>
      </c>
      <c r="DU111">
        <f>((6/16)*100)</f>
        <v>37.5</v>
      </c>
      <c r="DV111">
        <f>((6/16)*100)</f>
        <v>37.5</v>
      </c>
      <c r="DW111">
        <f>((12/16)*100)</f>
        <v>75</v>
      </c>
      <c r="DX111">
        <f>((3/16)*100)</f>
        <v>18.75</v>
      </c>
      <c r="DY111">
        <f>((12/17)*100)</f>
        <v>70.588235294117652</v>
      </c>
      <c r="DZ111">
        <f>((6/17)*100)</f>
        <v>35.294117647058826</v>
      </c>
      <c r="EA111">
        <f>((4/17)*100)</f>
        <v>23.52941176470588</v>
      </c>
    </row>
    <row r="112" spans="1:131" x14ac:dyDescent="0.25">
      <c r="A112">
        <v>187.06842699999999</v>
      </c>
      <c r="B112">
        <v>9.7562920000000002</v>
      </c>
      <c r="C112">
        <v>197.05300399999999</v>
      </c>
      <c r="D112">
        <v>6.3828889999999996</v>
      </c>
      <c r="E112">
        <v>184.89058599999998</v>
      </c>
      <c r="F112">
        <v>10.524165999999999</v>
      </c>
      <c r="G112">
        <v>194.46645999999998</v>
      </c>
      <c r="H112">
        <v>6.0970890000000004</v>
      </c>
      <c r="K112">
        <f>(15/200)</f>
        <v>7.4999999999999997E-2</v>
      </c>
      <c r="L112">
        <f>(14/200)</f>
        <v>7.0000000000000007E-2</v>
      </c>
      <c r="M112">
        <f>(17/200)</f>
        <v>8.5000000000000006E-2</v>
      </c>
      <c r="N112">
        <f>(12/200)</f>
        <v>0.06</v>
      </c>
      <c r="P112">
        <f>(17/200)</f>
        <v>8.5000000000000006E-2</v>
      </c>
      <c r="Q112">
        <f>(16/200)</f>
        <v>0.08</v>
      </c>
      <c r="R112">
        <f>(15/200)</f>
        <v>7.4999999999999997E-2</v>
      </c>
      <c r="S112">
        <f>(17/200)</f>
        <v>8.5000000000000006E-2</v>
      </c>
      <c r="U112">
        <f>0.075+0.085</f>
        <v>0.16</v>
      </c>
      <c r="V112">
        <f>0.07+0.08</f>
        <v>0.15000000000000002</v>
      </c>
      <c r="W112">
        <f>0.085+0.075</f>
        <v>0.16</v>
      </c>
      <c r="X112">
        <f>0.06+0.085</f>
        <v>0.14500000000000002</v>
      </c>
      <c r="Z112">
        <f>SQRT((ABS($A$113-$A$112)^2+(ABS($B$113-$B$112)^2)))</f>
        <v>19.684270492681488</v>
      </c>
      <c r="AA112">
        <f>SQRT((ABS($C$113-$C$112)^2+(ABS($D$113-$D$112)^2)))</f>
        <v>18.063166846476527</v>
      </c>
      <c r="AB112">
        <f>SQRT((ABS($E$113-$E$112)^2+(ABS($F$113-$F$112)^2)))</f>
        <v>19.474037413212006</v>
      </c>
      <c r="AC112">
        <f>SQRT((ABS($G$113-$G$112)^2+(ABS($H$113-$H$112)^2)))</f>
        <v>19.006393975031159</v>
      </c>
      <c r="AJ112">
        <f>1/0.16</f>
        <v>6.25</v>
      </c>
      <c r="AK112">
        <f>1/0.15</f>
        <v>6.666666666666667</v>
      </c>
      <c r="AL112">
        <f>1/0.16</f>
        <v>6.25</v>
      </c>
      <c r="AM112">
        <f>1/0.145</f>
        <v>6.8965517241379315</v>
      </c>
      <c r="AO112">
        <f t="shared" si="29"/>
        <v>123.0266905792593</v>
      </c>
      <c r="AP112">
        <f t="shared" si="30"/>
        <v>120.42111230984349</v>
      </c>
      <c r="AQ112">
        <f t="shared" si="31"/>
        <v>121.71273383257504</v>
      </c>
      <c r="AR112">
        <f t="shared" si="32"/>
        <v>131.0785791381459</v>
      </c>
      <c r="AV112">
        <f>((0.075/0.16)*100)</f>
        <v>46.875</v>
      </c>
      <c r="AW112">
        <f>((0.07/0.15)*100)</f>
        <v>46.666666666666671</v>
      </c>
      <c r="AX112">
        <f>((0.085/0.16)*100)</f>
        <v>53.125</v>
      </c>
      <c r="AY112">
        <f>((0.06/0.145)*100)</f>
        <v>41.379310344827587</v>
      </c>
      <c r="BA112">
        <f>((0.085/0.16)*100)</f>
        <v>53.125</v>
      </c>
      <c r="BB112">
        <f>((0.08/0.15)*100)</f>
        <v>53.333333333333336</v>
      </c>
      <c r="BC112">
        <f>((0.075/0.16)*100)</f>
        <v>46.875</v>
      </c>
      <c r="BD112">
        <f>((0.085/0.145)*100)</f>
        <v>58.62068965517242</v>
      </c>
      <c r="BF112">
        <f>ABS($B$112-$D$112)</f>
        <v>3.3734030000000006</v>
      </c>
      <c r="BG112">
        <f>ABS($F$112-$H$112)</f>
        <v>4.4270769999999988</v>
      </c>
      <c r="BL112">
        <f>SQRT((ABS($A$112-$E$112)^2+(ABS($B$112-$F$112)^2)))</f>
        <v>2.3092470420370796</v>
      </c>
      <c r="BM112">
        <f>SQRT((ABS($C$112-$G$112)^2+(ABS($D$112-$H$112)^2)))</f>
        <v>2.6022858228749617</v>
      </c>
      <c r="BO112">
        <f>SQRT((ABS($A$112-$G$112)^2+(ABS($B$112-$H$112)^2)))</f>
        <v>8.2535240270019177</v>
      </c>
      <c r="BP112">
        <f>SQRT((ABS($C$112-$E$112)^2+(ABS($D$112-$F$112)^2)))</f>
        <v>12.848135537791196</v>
      </c>
      <c r="BR112">
        <f>DEGREES(ACOS((7.05451395750805^2+23.1415804431596^2-17.6963374325042^2)/(2*7.05451395750805*23.1415804431596)))</f>
        <v>33.541152857230102</v>
      </c>
      <c r="BS112">
        <f>DEGREES(ACOS((7.86877237041363^2+17.026077392818^2-10.7428865635225^2)/(2*7.86877237041363*17.026077392818)))</f>
        <v>28.086118041687225</v>
      </c>
      <c r="BU112">
        <v>15</v>
      </c>
      <c r="BV112">
        <v>0</v>
      </c>
      <c r="BW112">
        <v>2</v>
      </c>
      <c r="BX112">
        <v>10</v>
      </c>
      <c r="BY112">
        <v>14</v>
      </c>
      <c r="BZ112">
        <v>0</v>
      </c>
      <c r="CA112">
        <v>12</v>
      </c>
      <c r="CB112">
        <v>2</v>
      </c>
      <c r="CC112">
        <v>17</v>
      </c>
      <c r="CD112">
        <v>2</v>
      </c>
      <c r="CE112">
        <v>12</v>
      </c>
      <c r="CF112">
        <v>0</v>
      </c>
      <c r="CG112">
        <v>12</v>
      </c>
      <c r="CH112">
        <v>11</v>
      </c>
      <c r="CI112">
        <v>1</v>
      </c>
      <c r="CJ112">
        <v>0</v>
      </c>
      <c r="CL112">
        <v>17</v>
      </c>
      <c r="CM112">
        <v>3</v>
      </c>
      <c r="CN112">
        <v>6</v>
      </c>
      <c r="CO112">
        <v>12</v>
      </c>
      <c r="CP112">
        <v>16</v>
      </c>
      <c r="CQ112">
        <v>1</v>
      </c>
      <c r="CR112">
        <v>13</v>
      </c>
      <c r="CS112">
        <v>6</v>
      </c>
      <c r="CT112">
        <v>15</v>
      </c>
      <c r="CU112">
        <v>2</v>
      </c>
      <c r="CV112">
        <v>13</v>
      </c>
      <c r="CW112">
        <v>3</v>
      </c>
      <c r="CX112">
        <v>17</v>
      </c>
      <c r="CY112">
        <v>15</v>
      </c>
      <c r="CZ112">
        <v>5</v>
      </c>
      <c r="DA112">
        <v>0</v>
      </c>
      <c r="DC112">
        <f>((0/15)*100)</f>
        <v>0</v>
      </c>
      <c r="DD112">
        <f>((2/15)*100)</f>
        <v>13.333333333333334</v>
      </c>
      <c r="DE112">
        <f>((10/15)*100)</f>
        <v>66.666666666666657</v>
      </c>
      <c r="DF112">
        <f>((0/14)*100)</f>
        <v>0</v>
      </c>
      <c r="DG112">
        <f>((12/14)*100)</f>
        <v>85.714285714285708</v>
      </c>
      <c r="DH112">
        <f>((2/14)*100)</f>
        <v>14.285714285714285</v>
      </c>
      <c r="DI112">
        <f>((2/17)*100)</f>
        <v>11.76470588235294</v>
      </c>
      <c r="DJ112">
        <f>((12/17)*100)</f>
        <v>70.588235294117652</v>
      </c>
      <c r="DK112">
        <f>((0/17)*100)</f>
        <v>0</v>
      </c>
      <c r="DL112">
        <f>((11/12)*100)</f>
        <v>91.666666666666657</v>
      </c>
      <c r="DM112">
        <f>((1/12)*100)</f>
        <v>8.3333333333333321</v>
      </c>
      <c r="DN112">
        <f>((0/12)*100)</f>
        <v>0</v>
      </c>
      <c r="DP112">
        <f>((3/17)*100)</f>
        <v>17.647058823529413</v>
      </c>
      <c r="DQ112">
        <f>((6/17)*100)</f>
        <v>35.294117647058826</v>
      </c>
      <c r="DR112">
        <f>((12/17)*100)</f>
        <v>70.588235294117652</v>
      </c>
      <c r="DS112">
        <f>((1/16)*100)</f>
        <v>6.25</v>
      </c>
      <c r="DT112">
        <f>((13/16)*100)</f>
        <v>81.25</v>
      </c>
      <c r="DU112">
        <f>((6/16)*100)</f>
        <v>37.5</v>
      </c>
      <c r="DV112">
        <f>((2/15)*100)</f>
        <v>13.333333333333334</v>
      </c>
      <c r="DW112">
        <f>((13/15)*100)</f>
        <v>86.666666666666671</v>
      </c>
      <c r="DX112">
        <f>((3/15)*100)</f>
        <v>20</v>
      </c>
      <c r="DY112">
        <f>((15/17)*100)</f>
        <v>88.235294117647058</v>
      </c>
      <c r="DZ112">
        <f>((5/17)*100)</f>
        <v>29.411764705882355</v>
      </c>
      <c r="EA112">
        <f>((0/17)*100)</f>
        <v>0</v>
      </c>
    </row>
    <row r="113" spans="1:131" x14ac:dyDescent="0.25">
      <c r="A113">
        <v>206.71617800000001</v>
      </c>
      <c r="B113">
        <v>8.5577989999999993</v>
      </c>
      <c r="C113">
        <v>215.10027600000001</v>
      </c>
      <c r="D113">
        <v>7.1404969999999999</v>
      </c>
      <c r="E113">
        <v>204.27071999999998</v>
      </c>
      <c r="F113">
        <v>8.6140509999999999</v>
      </c>
      <c r="G113">
        <v>213.472734</v>
      </c>
      <c r="H113">
        <v>6.1646210000000004</v>
      </c>
      <c r="K113">
        <f>(13/200)</f>
        <v>6.5000000000000002E-2</v>
      </c>
      <c r="L113">
        <f>(14/200)</f>
        <v>7.0000000000000007E-2</v>
      </c>
      <c r="M113">
        <f>(17/200)</f>
        <v>8.5000000000000006E-2</v>
      </c>
      <c r="N113">
        <f>(14/200)</f>
        <v>7.0000000000000007E-2</v>
      </c>
      <c r="P113">
        <f>(17/200)</f>
        <v>8.5000000000000006E-2</v>
      </c>
      <c r="Q113">
        <f>(16/200)</f>
        <v>0.08</v>
      </c>
      <c r="R113">
        <f>(14/200)</f>
        <v>7.0000000000000007E-2</v>
      </c>
      <c r="S113">
        <f>(20/200)</f>
        <v>0.1</v>
      </c>
      <c r="U113">
        <f>0.065+0.085</f>
        <v>0.15000000000000002</v>
      </c>
      <c r="V113">
        <f>0.07+0.08</f>
        <v>0.15000000000000002</v>
      </c>
      <c r="W113">
        <f>0.085+0.07</f>
        <v>0.15500000000000003</v>
      </c>
      <c r="X113">
        <f>0.07+0.1</f>
        <v>0.17</v>
      </c>
      <c r="Z113">
        <f>SQRT((ABS($A$114-$A$113)^2+(ABS($B$114-$B$113)^2)))</f>
        <v>16.540801631648257</v>
      </c>
      <c r="AA113">
        <f>SQRT((ABS($C$114-$C$113)^2+(ABS($D$114-$D$113)^2)))</f>
        <v>15.914912386341106</v>
      </c>
      <c r="AB113">
        <f>SQRT((ABS($E$114-$E$113)^2+(ABS($F$114-$F$113)^2)))</f>
        <v>16.816805503916189</v>
      </c>
      <c r="AC113">
        <f>SQRT((ABS($G$114-$G$113)^2+(ABS($H$114-$H$113)^2)))</f>
        <v>15.717198965653449</v>
      </c>
      <c r="AJ113">
        <f>1/0.15</f>
        <v>6.666666666666667</v>
      </c>
      <c r="AK113">
        <f>1/0.15</f>
        <v>6.666666666666667</v>
      </c>
      <c r="AL113">
        <f>1/0.155</f>
        <v>6.4516129032258069</v>
      </c>
      <c r="AM113">
        <f>1/0.17</f>
        <v>5.8823529411764701</v>
      </c>
      <c r="AO113">
        <f t="shared" si="29"/>
        <v>110.27201087765503</v>
      </c>
      <c r="AP113">
        <f t="shared" si="30"/>
        <v>106.09941590894068</v>
      </c>
      <c r="AQ113">
        <f t="shared" si="31"/>
        <v>108.49551938010443</v>
      </c>
      <c r="AR113">
        <f t="shared" si="32"/>
        <v>92.454111562667336</v>
      </c>
      <c r="AV113">
        <f>((0.065/0.15)*100)</f>
        <v>43.333333333333336</v>
      </c>
      <c r="AW113">
        <f>((0.07/0.15)*100)</f>
        <v>46.666666666666671</v>
      </c>
      <c r="AX113">
        <f>((0.085/0.155)*100)</f>
        <v>54.838709677419359</v>
      </c>
      <c r="AY113">
        <f>((0.07/0.17)*100)</f>
        <v>41.176470588235297</v>
      </c>
      <c r="BA113">
        <f>((0.085/0.15)*100)</f>
        <v>56.666666666666679</v>
      </c>
      <c r="BB113">
        <f>((0.08/0.15)*100)</f>
        <v>53.333333333333336</v>
      </c>
      <c r="BC113">
        <f>((0.07/0.155)*100)</f>
        <v>45.161290322580648</v>
      </c>
      <c r="BD113">
        <f>((0.1/0.17)*100)</f>
        <v>58.82352941176471</v>
      </c>
      <c r="BF113">
        <f>ABS($B$113-$D$113)</f>
        <v>1.4173019999999994</v>
      </c>
      <c r="BG113">
        <f>ABS($F$113-$H$113)</f>
        <v>2.4494299999999996</v>
      </c>
      <c r="BL113">
        <f>SQRT((ABS($A$113-$E$113)^2+(ABS($B$113-$F$113)^2)))</f>
        <v>2.4461048868084441</v>
      </c>
      <c r="BM113">
        <f>SQRT((ABS($C$113-$G$113)^2+(ABS($D$113-$H$113)^2)))</f>
        <v>1.8976898927749013</v>
      </c>
      <c r="BO113">
        <f>SQRT((ABS($A$113-$G$113)^2+(ABS($B$113-$H$113)^2)))</f>
        <v>7.1678692734186944</v>
      </c>
      <c r="BP113">
        <f>SQRT((ABS($C$113-$E$113)^2+(ABS($D$113-$F$113)^2)))</f>
        <v>10.929347855570001</v>
      </c>
      <c r="BR113">
        <f>DEGREES(ACOS((12.6651368875789^2+17.2645187206921^2-8.98406186143495^2)/(2*12.6651368875789*17.2645187206921)))</f>
        <v>30.253193569687081</v>
      </c>
      <c r="BS113">
        <f>DEGREES(ACOS((7.85847505259112^2+15.8939763152473^2-9.78216615806383^2)/(2*7.85847505259112*15.8939763152473)))</f>
        <v>28.905661951423522</v>
      </c>
      <c r="BU113">
        <v>13</v>
      </c>
      <c r="BV113">
        <v>0</v>
      </c>
      <c r="BW113">
        <v>2</v>
      </c>
      <c r="BX113">
        <v>11</v>
      </c>
      <c r="BY113">
        <v>14</v>
      </c>
      <c r="BZ113">
        <v>0</v>
      </c>
      <c r="CA113">
        <v>11</v>
      </c>
      <c r="CB113">
        <v>1</v>
      </c>
      <c r="CC113">
        <v>17</v>
      </c>
      <c r="CD113">
        <v>2</v>
      </c>
      <c r="CE113">
        <v>11</v>
      </c>
      <c r="CF113">
        <v>0</v>
      </c>
      <c r="CG113">
        <v>14</v>
      </c>
      <c r="CH113">
        <v>9</v>
      </c>
      <c r="CI113">
        <v>3</v>
      </c>
      <c r="CJ113">
        <v>0</v>
      </c>
      <c r="CL113">
        <v>17</v>
      </c>
      <c r="CM113">
        <v>3</v>
      </c>
      <c r="CN113">
        <v>2</v>
      </c>
      <c r="CO113">
        <v>15</v>
      </c>
      <c r="CP113">
        <v>16</v>
      </c>
      <c r="CQ113">
        <v>3</v>
      </c>
      <c r="CR113">
        <v>11</v>
      </c>
      <c r="CS113">
        <v>5</v>
      </c>
      <c r="CT113">
        <v>14</v>
      </c>
      <c r="CU113">
        <v>3</v>
      </c>
      <c r="CV113">
        <v>11</v>
      </c>
      <c r="CW113">
        <v>2</v>
      </c>
      <c r="CX113">
        <v>20</v>
      </c>
      <c r="CY113">
        <v>17</v>
      </c>
      <c r="CZ113">
        <v>7</v>
      </c>
      <c r="DA113">
        <v>3</v>
      </c>
      <c r="DC113">
        <f>((0/13)*100)</f>
        <v>0</v>
      </c>
      <c r="DD113">
        <f>((2/13)*100)</f>
        <v>15.384615384615385</v>
      </c>
      <c r="DE113">
        <f>((11/13)*100)</f>
        <v>84.615384615384613</v>
      </c>
      <c r="DF113">
        <f>((0/14)*100)</f>
        <v>0</v>
      </c>
      <c r="DG113">
        <f>((11/14)*100)</f>
        <v>78.571428571428569</v>
      </c>
      <c r="DH113">
        <f>((1/14)*100)</f>
        <v>7.1428571428571423</v>
      </c>
      <c r="DI113">
        <f>((2/17)*100)</f>
        <v>11.76470588235294</v>
      </c>
      <c r="DJ113">
        <f>((11/17)*100)</f>
        <v>64.705882352941174</v>
      </c>
      <c r="DK113">
        <f>((0/17)*100)</f>
        <v>0</v>
      </c>
      <c r="DL113">
        <f>((9/14)*100)</f>
        <v>64.285714285714292</v>
      </c>
      <c r="DM113">
        <f>((3/14)*100)</f>
        <v>21.428571428571427</v>
      </c>
      <c r="DN113">
        <f>((0/14)*100)</f>
        <v>0</v>
      </c>
      <c r="DP113">
        <f>((3/17)*100)</f>
        <v>17.647058823529413</v>
      </c>
      <c r="DQ113">
        <f>((2/17)*100)</f>
        <v>11.76470588235294</v>
      </c>
      <c r="DR113">
        <f>((15/17)*100)</f>
        <v>88.235294117647058</v>
      </c>
      <c r="DS113">
        <f>((3/16)*100)</f>
        <v>18.75</v>
      </c>
      <c r="DT113">
        <f>((11/16)*100)</f>
        <v>68.75</v>
      </c>
      <c r="DU113">
        <f>((5/16)*100)</f>
        <v>31.25</v>
      </c>
      <c r="DV113">
        <f>((3/14)*100)</f>
        <v>21.428571428571427</v>
      </c>
      <c r="DW113">
        <f>((11/14)*100)</f>
        <v>78.571428571428569</v>
      </c>
      <c r="DX113">
        <f>((2/14)*100)</f>
        <v>14.285714285714285</v>
      </c>
      <c r="DY113">
        <f>((17/20)*100)</f>
        <v>85</v>
      </c>
      <c r="DZ113">
        <f>((7/20)*100)</f>
        <v>35</v>
      </c>
      <c r="EA113">
        <f>((3/20)*100)</f>
        <v>15</v>
      </c>
    </row>
    <row r="114" spans="1:131" x14ac:dyDescent="0.25">
      <c r="A114">
        <v>223.224175</v>
      </c>
      <c r="B114">
        <v>9.5990260000000003</v>
      </c>
      <c r="C114">
        <v>231.00144299999999</v>
      </c>
      <c r="D114">
        <v>6.4791920000000003</v>
      </c>
      <c r="E114">
        <v>221.01243600000001</v>
      </c>
      <c r="F114">
        <v>10.201468</v>
      </c>
      <c r="G114">
        <v>229.183291</v>
      </c>
      <c r="H114">
        <v>6.6215039999999998</v>
      </c>
      <c r="K114">
        <f>(12/200)</f>
        <v>0.06</v>
      </c>
      <c r="L114">
        <f>(12/200)</f>
        <v>0.06</v>
      </c>
      <c r="M114">
        <f>(15/200)</f>
        <v>7.4999999999999997E-2</v>
      </c>
      <c r="N114">
        <f>(13/200)</f>
        <v>6.5000000000000002E-2</v>
      </c>
      <c r="P114">
        <f>(18/200)</f>
        <v>0.09</v>
      </c>
      <c r="Q114">
        <f>(18/200)</f>
        <v>0.09</v>
      </c>
      <c r="R114">
        <f>(18/200)</f>
        <v>0.09</v>
      </c>
      <c r="S114">
        <f>(22/200)</f>
        <v>0.11</v>
      </c>
      <c r="U114">
        <f>0.06+0.09</f>
        <v>0.15</v>
      </c>
      <c r="V114">
        <f>0.06+0.09</f>
        <v>0.15</v>
      </c>
      <c r="W114">
        <f>0.075+0.09</f>
        <v>0.16499999999999998</v>
      </c>
      <c r="X114">
        <f>0.065+0.11</f>
        <v>0.17499999999999999</v>
      </c>
      <c r="Z114">
        <f>SQRT((ABS($A$115-$A$114)^2+(ABS($B$115-$B$114)^2)))</f>
        <v>17.058186740125844</v>
      </c>
      <c r="AA114">
        <f>SQRT((ABS($C$115-$C$114)^2+(ABS($D$115-$D$114)^2)))</f>
        <v>17.72855169144966</v>
      </c>
      <c r="AB114">
        <f>SQRT((ABS($E$115-$E$114)^2+(ABS($F$115-$F$114)^2)))</f>
        <v>16.798935005259381</v>
      </c>
      <c r="AC114">
        <f>SQRT((ABS($G$115-$G$114)^2+(ABS($H$115-$H$114)^2)))</f>
        <v>17.197408983264676</v>
      </c>
      <c r="AJ114">
        <f>1/0.15</f>
        <v>6.666666666666667</v>
      </c>
      <c r="AK114">
        <f>1/0.15</f>
        <v>6.666666666666667</v>
      </c>
      <c r="AL114">
        <f>1/0.165</f>
        <v>6.0606060606060606</v>
      </c>
      <c r="AM114">
        <f>1/0.175</f>
        <v>5.7142857142857144</v>
      </c>
      <c r="AO114">
        <f t="shared" si="29"/>
        <v>113.7212449341723</v>
      </c>
      <c r="AP114">
        <f t="shared" si="30"/>
        <v>118.19034460966441</v>
      </c>
      <c r="AQ114">
        <f t="shared" si="31"/>
        <v>101.81172730460231</v>
      </c>
      <c r="AR114">
        <f t="shared" si="32"/>
        <v>98.270908475798151</v>
      </c>
      <c r="AV114">
        <f>((0.06/0.15)*100)</f>
        <v>40</v>
      </c>
      <c r="AW114">
        <f>((0.06/0.15)*100)</f>
        <v>40</v>
      </c>
      <c r="AX114">
        <f>((0.075/0.165)*100)</f>
        <v>45.454545454545453</v>
      </c>
      <c r="AY114">
        <f>((0.065/0.175)*100)</f>
        <v>37.142857142857146</v>
      </c>
      <c r="BA114">
        <f>((0.09/0.15)*100)</f>
        <v>60</v>
      </c>
      <c r="BB114">
        <f>((0.09/0.15)*100)</f>
        <v>60</v>
      </c>
      <c r="BC114">
        <f>((0.09/0.165)*100)</f>
        <v>54.54545454545454</v>
      </c>
      <c r="BD114">
        <f>((0.11/0.175)*100)</f>
        <v>62.857142857142868</v>
      </c>
      <c r="BF114">
        <f>ABS($B$114-$D$114)</f>
        <v>3.119834</v>
      </c>
      <c r="BG114">
        <f>ABS($F$114-$H$114)</f>
        <v>3.5799640000000004</v>
      </c>
      <c r="BL114">
        <f>SQRT((ABS($A$114-$E$114)^2+(ABS($B$114-$F$114)^2)))</f>
        <v>2.2923188625243598</v>
      </c>
      <c r="BM114">
        <f>SQRT((ABS($C$114-$G$114)^2+(ABS($D$114-$H$114)^2)))</f>
        <v>1.8237130806264432</v>
      </c>
      <c r="BO114">
        <f>SQRT((ABS($A$114-$G$114)^2+(ABS($B$114-$H$114)^2)))</f>
        <v>6.6615839529304095</v>
      </c>
      <c r="BP114">
        <f>SQRT((ABS($C$114-$E$114)^2+(ABS($D$114-$F$114)^2)))</f>
        <v>10.659999974963636</v>
      </c>
      <c r="BR114">
        <f>DEGREES(ACOS((8.7366716711061^2+14.6064051564256^2-7.86877237041363^2)/(2*8.7366716711061*14.6064051564256)))</f>
        <v>26.824519562166405</v>
      </c>
      <c r="BS114">
        <f>DEGREES(ACOS((7.85572614234056^2+14.9475674214865^2-9.26705421653051^2)/(2*7.85572614234056*14.9475674214865)))</f>
        <v>31.953231360767631</v>
      </c>
      <c r="BU114">
        <v>12</v>
      </c>
      <c r="BV114">
        <v>0</v>
      </c>
      <c r="BW114">
        <v>2</v>
      </c>
      <c r="BX114">
        <v>9</v>
      </c>
      <c r="BY114">
        <v>12</v>
      </c>
      <c r="BZ114">
        <v>0</v>
      </c>
      <c r="CA114">
        <v>6</v>
      </c>
      <c r="CB114">
        <v>3</v>
      </c>
      <c r="CC114">
        <v>15</v>
      </c>
      <c r="CD114">
        <v>4</v>
      </c>
      <c r="CE114">
        <v>6</v>
      </c>
      <c r="CF114">
        <v>0</v>
      </c>
      <c r="CG114">
        <v>13</v>
      </c>
      <c r="CH114">
        <v>6</v>
      </c>
      <c r="CI114">
        <v>4</v>
      </c>
      <c r="CJ114">
        <v>0</v>
      </c>
      <c r="CL114">
        <v>18</v>
      </c>
      <c r="CM114">
        <v>4</v>
      </c>
      <c r="CN114">
        <v>3</v>
      </c>
      <c r="CO114">
        <v>17</v>
      </c>
      <c r="CP114">
        <v>18</v>
      </c>
      <c r="CQ114">
        <v>6</v>
      </c>
      <c r="CR114">
        <v>12</v>
      </c>
      <c r="CS114">
        <v>7</v>
      </c>
      <c r="CT114">
        <v>18</v>
      </c>
      <c r="CU114">
        <v>8</v>
      </c>
      <c r="CV114">
        <v>12</v>
      </c>
      <c r="CW114">
        <v>4</v>
      </c>
      <c r="CX114">
        <v>22</v>
      </c>
      <c r="CY114">
        <v>14</v>
      </c>
      <c r="CZ114">
        <v>13</v>
      </c>
      <c r="DA114">
        <v>7</v>
      </c>
      <c r="DC114">
        <f>((0/12)*100)</f>
        <v>0</v>
      </c>
      <c r="DD114">
        <f>((2/12)*100)</f>
        <v>16.666666666666664</v>
      </c>
      <c r="DE114">
        <f>((9/12)*100)</f>
        <v>75</v>
      </c>
      <c r="DF114">
        <f>((0/12)*100)</f>
        <v>0</v>
      </c>
      <c r="DG114">
        <f>((6/12)*100)</f>
        <v>50</v>
      </c>
      <c r="DH114">
        <f>((3/12)*100)</f>
        <v>25</v>
      </c>
      <c r="DI114">
        <f>((4/15)*100)</f>
        <v>26.666666666666668</v>
      </c>
      <c r="DJ114">
        <f>((6/15)*100)</f>
        <v>40</v>
      </c>
      <c r="DK114">
        <f>((0/15)*100)</f>
        <v>0</v>
      </c>
      <c r="DL114">
        <f>((6/13)*100)</f>
        <v>46.153846153846153</v>
      </c>
      <c r="DM114">
        <f>((4/13)*100)</f>
        <v>30.76923076923077</v>
      </c>
      <c r="DN114">
        <f>((0/13)*100)</f>
        <v>0</v>
      </c>
      <c r="DP114">
        <f>((4/18)*100)</f>
        <v>22.222222222222221</v>
      </c>
      <c r="DQ114">
        <f>((3/18)*100)</f>
        <v>16.666666666666664</v>
      </c>
      <c r="DR114">
        <f>((17/18)*100)</f>
        <v>94.444444444444443</v>
      </c>
      <c r="DS114">
        <f>((6/18)*100)</f>
        <v>33.333333333333329</v>
      </c>
      <c r="DT114">
        <f>((12/18)*100)</f>
        <v>66.666666666666657</v>
      </c>
      <c r="DU114">
        <f>((7/18)*100)</f>
        <v>38.888888888888893</v>
      </c>
      <c r="DV114">
        <f>((8/18)*100)</f>
        <v>44.444444444444443</v>
      </c>
      <c r="DW114">
        <f>((12/18)*100)</f>
        <v>66.666666666666657</v>
      </c>
      <c r="DX114">
        <f>((4/18)*100)</f>
        <v>22.222222222222221</v>
      </c>
      <c r="DY114">
        <f>((14/22)*100)</f>
        <v>63.636363636363633</v>
      </c>
      <c r="DZ114">
        <f>((13/22)*100)</f>
        <v>59.090909090909093</v>
      </c>
      <c r="EA114">
        <f>((7/22)*100)</f>
        <v>31.818181818181817</v>
      </c>
    </row>
    <row r="115" spans="1:131" x14ac:dyDescent="0.25">
      <c r="A115">
        <v>240.26940400000001</v>
      </c>
      <c r="B115">
        <v>10.263783999999999</v>
      </c>
      <c r="C115">
        <v>248.72993400000001</v>
      </c>
      <c r="D115">
        <v>6.5255809999999999</v>
      </c>
      <c r="E115">
        <v>237.80705899999998</v>
      </c>
      <c r="F115">
        <v>10.582067</v>
      </c>
      <c r="G115">
        <v>246.37448799999999</v>
      </c>
      <c r="H115">
        <v>6.1593119999999999</v>
      </c>
      <c r="K115">
        <f>(14/200)</f>
        <v>7.0000000000000007E-2</v>
      </c>
      <c r="P115">
        <f>(19/200)</f>
        <v>9.5000000000000001E-2</v>
      </c>
      <c r="Q115">
        <f>(22/200)</f>
        <v>0.11</v>
      </c>
      <c r="R115">
        <f>(23/200)</f>
        <v>0.115</v>
      </c>
      <c r="U115">
        <f>0.07+0.095</f>
        <v>0.16500000000000001</v>
      </c>
      <c r="Z115">
        <f>SQRT((ABS($A$116-$A$115)^2+(ABS($B$116-$B$115)^2)))</f>
        <v>18.045453588724236</v>
      </c>
      <c r="AJ115">
        <f>1/0.165</f>
        <v>6.0606060606060606</v>
      </c>
      <c r="AO115">
        <f t="shared" si="29"/>
        <v>109.36638538620748</v>
      </c>
      <c r="AV115">
        <f>((0.07/0.165)*100)</f>
        <v>42.424242424242422</v>
      </c>
      <c r="BA115">
        <f>((0.095/0.165)*100)</f>
        <v>57.575757575757571</v>
      </c>
      <c r="BF115">
        <f>ABS($B$115-$D$115)</f>
        <v>3.7382029999999995</v>
      </c>
      <c r="BG115">
        <f>ABS($F$115-$H$115)</f>
        <v>4.4227550000000004</v>
      </c>
      <c r="BI115">
        <v>2.6941595</v>
      </c>
      <c r="BJ115" s="1">
        <v>3.4402720000000007</v>
      </c>
      <c r="BL115">
        <f>SQRT((ABS($A$115-$E$115)^2+(ABS($B$115-$F$115)^2)))</f>
        <v>2.4828304346278132</v>
      </c>
      <c r="BO115">
        <f>SQRT((ABS($A$115-$G$115)^2+(ABS($B$115-$H$115)^2)))</f>
        <v>7.3565440966420983</v>
      </c>
      <c r="BP115">
        <f>SQRT((ABS($C$115-$E$115)^2+(ABS($D$115-$F$115)^2)))</f>
        <v>11.651792863496231</v>
      </c>
      <c r="BR115">
        <f>DEGREES(ACOS((10.7428865635225^2+16.4885271345267^2-7.85847505259112^2)/(2*10.7428865635225*16.4885271345267)))</f>
        <v>23.239143561419425</v>
      </c>
      <c r="BS115">
        <f>DEGREES(ACOS((9.98542643618534^2+19.0474639255506^2-10.5947254655107^2)/(2*9.98542643618534*19.0474639255506)))</f>
        <v>22.956864005270994</v>
      </c>
      <c r="BU115">
        <v>14</v>
      </c>
      <c r="BV115">
        <v>0</v>
      </c>
      <c r="BW115">
        <v>4</v>
      </c>
      <c r="BX115">
        <v>6</v>
      </c>
      <c r="CL115">
        <v>19</v>
      </c>
      <c r="CM115">
        <v>7</v>
      </c>
      <c r="CN115">
        <v>8</v>
      </c>
      <c r="CO115">
        <v>14</v>
      </c>
      <c r="CP115">
        <v>22</v>
      </c>
      <c r="CQ115">
        <v>8</v>
      </c>
      <c r="CR115">
        <v>13</v>
      </c>
      <c r="CS115">
        <v>13</v>
      </c>
      <c r="CT115">
        <v>23</v>
      </c>
      <c r="CU115">
        <v>13</v>
      </c>
      <c r="CV115">
        <v>13</v>
      </c>
      <c r="CW115">
        <v>10</v>
      </c>
      <c r="DC115">
        <f>((0/14)*100)</f>
        <v>0</v>
      </c>
      <c r="DD115">
        <f>((4/14)*100)</f>
        <v>28.571428571428569</v>
      </c>
      <c r="DE115">
        <f>((6/14)*100)</f>
        <v>42.857142857142854</v>
      </c>
      <c r="DP115">
        <f>((7/19)*100)</f>
        <v>36.84210526315789</v>
      </c>
      <c r="DQ115">
        <f>((8/19)*100)</f>
        <v>42.105263157894733</v>
      </c>
      <c r="DR115">
        <f>((14/19)*100)</f>
        <v>73.68421052631578</v>
      </c>
      <c r="DS115">
        <f>((8/22)*100)</f>
        <v>36.363636363636367</v>
      </c>
      <c r="DT115">
        <f>((13/22)*100)</f>
        <v>59.090909090909093</v>
      </c>
      <c r="DU115">
        <f>((13/22)*100)</f>
        <v>59.090909090909093</v>
      </c>
      <c r="DV115">
        <f>((13/23)*100)</f>
        <v>56.521739130434781</v>
      </c>
      <c r="DW115">
        <f>((13/23)*100)</f>
        <v>56.521739130434781</v>
      </c>
      <c r="DX115">
        <f>((10/23)*100)</f>
        <v>43.478260869565219</v>
      </c>
    </row>
    <row r="116" spans="1:131" x14ac:dyDescent="0.25">
      <c r="A116">
        <v>258.26447999999999</v>
      </c>
      <c r="B116">
        <v>8.9163289999999993</v>
      </c>
      <c r="BR116">
        <f>DEGREES(ACOS((9.78216615806383^2+15.1331994329778^2-7.85572614234056^2)/(2*9.78216615806383*15.1331994329778)))</f>
        <v>27.342869282005445</v>
      </c>
    </row>
    <row r="117" spans="1:131" x14ac:dyDescent="0.25">
      <c r="A117" t="s">
        <v>22</v>
      </c>
      <c r="B117" t="s">
        <v>22</v>
      </c>
      <c r="C117" t="s">
        <v>22</v>
      </c>
      <c r="D117" t="s">
        <v>22</v>
      </c>
      <c r="E117" t="s">
        <v>22</v>
      </c>
      <c r="F117" t="s">
        <v>22</v>
      </c>
      <c r="G117" t="s">
        <v>22</v>
      </c>
      <c r="H117" t="s">
        <v>22</v>
      </c>
      <c r="BR117">
        <f>DEGREES(ACOS((10.5947254655107^2+18.7498563098195^2-10.2468212568818^2)/(2*10.5947254655107*18.7498563098195)))</f>
        <v>25.429026456749</v>
      </c>
    </row>
    <row r="118" spans="1:131" x14ac:dyDescent="0.25">
      <c r="A118">
        <v>237.78773000000001</v>
      </c>
      <c r="B118">
        <v>3.8573210000000002</v>
      </c>
      <c r="C118">
        <v>231.32204300000001</v>
      </c>
      <c r="D118">
        <v>8.1538959999999996</v>
      </c>
      <c r="E118">
        <v>238.34125799999998</v>
      </c>
      <c r="F118">
        <v>6.7334569999999996</v>
      </c>
      <c r="G118">
        <v>248.01383899999999</v>
      </c>
      <c r="H118">
        <v>6.7904640000000001</v>
      </c>
      <c r="K118">
        <f>(11/200)</f>
        <v>5.5E-2</v>
      </c>
      <c r="L118">
        <f>(13/200)</f>
        <v>6.5000000000000002E-2</v>
      </c>
      <c r="M118">
        <f>(12/200)</f>
        <v>0.06</v>
      </c>
      <c r="N118">
        <f>(12/200)</f>
        <v>0.06</v>
      </c>
      <c r="P118">
        <f>(19/200)</f>
        <v>9.5000000000000001E-2</v>
      </c>
      <c r="Q118">
        <f>(17/200)</f>
        <v>8.5000000000000006E-2</v>
      </c>
      <c r="R118">
        <f>(16/200)</f>
        <v>0.08</v>
      </c>
      <c r="S118">
        <f>(18/200)</f>
        <v>0.09</v>
      </c>
      <c r="U118">
        <f>0.055+0.095</f>
        <v>0.15</v>
      </c>
      <c r="V118">
        <f>0.065+0.085</f>
        <v>0.15000000000000002</v>
      </c>
      <c r="W118">
        <f>0.06+0.08</f>
        <v>0.14000000000000001</v>
      </c>
      <c r="X118">
        <f>0.06+0.09</f>
        <v>0.15</v>
      </c>
      <c r="Z118">
        <f>SQRT((ABS($A$119-$A$118)^2+(ABS($B$119-$B$118)^2)))</f>
        <v>14.644369049779735</v>
      </c>
      <c r="AA118">
        <f>SQRT((ABS($C$119-$C$118)^2+(ABS($D$119-$D$118)^2)))</f>
        <v>15.149124269939442</v>
      </c>
      <c r="AB118">
        <f>SQRT((ABS($E$119-$E$118)^2+(ABS($F$119-$F$118)^2)))</f>
        <v>16.235337727828451</v>
      </c>
      <c r="AC118">
        <f>SQRT((ABS($G$119-$G$118)^2+(ABS($H$119-$H$118)^2)))</f>
        <v>18.425873448608492</v>
      </c>
      <c r="AJ118">
        <f>1/0.15</f>
        <v>6.666666666666667</v>
      </c>
      <c r="AK118">
        <f>1/0.15</f>
        <v>6.666666666666667</v>
      </c>
      <c r="AL118">
        <f>1/0.14</f>
        <v>7.1428571428571423</v>
      </c>
      <c r="AM118">
        <f>1/0.15</f>
        <v>6.666666666666667</v>
      </c>
      <c r="AO118">
        <f t="shared" ref="AO118:AO130" si="33">$Z118/$U118</f>
        <v>97.629126998531575</v>
      </c>
      <c r="AP118">
        <f t="shared" ref="AP118:AP130" si="34">$AA118/$V118</f>
        <v>100.99416179959627</v>
      </c>
      <c r="AQ118">
        <f t="shared" ref="AQ118:AQ129" si="35">$AB118/$W118</f>
        <v>115.9666980559175</v>
      </c>
      <c r="AR118">
        <f t="shared" ref="AR118:AR129" si="36">$AC118/$X118</f>
        <v>122.83915632405662</v>
      </c>
      <c r="AV118">
        <f>((0.055/0.15)*100)</f>
        <v>36.666666666666671</v>
      </c>
      <c r="AW118">
        <f>((0.065/0.15)*100)</f>
        <v>43.333333333333336</v>
      </c>
      <c r="AX118">
        <f>((0.06/0.14)*100)</f>
        <v>42.857142857142847</v>
      </c>
      <c r="AY118">
        <f>((0.06/0.15)*100)</f>
        <v>40</v>
      </c>
      <c r="BA118">
        <f>((0.095/0.15)*100)</f>
        <v>63.333333333333343</v>
      </c>
      <c r="BB118">
        <f>((0.085/0.15)*100)</f>
        <v>56.666666666666679</v>
      </c>
      <c r="BC118">
        <f>((0.08/0.14)*100)</f>
        <v>57.142857142857139</v>
      </c>
      <c r="BD118">
        <f>((0.09/0.15)*100)</f>
        <v>60</v>
      </c>
      <c r="BF118">
        <f>ABS($B$118-$D$118)</f>
        <v>4.2965749999999989</v>
      </c>
      <c r="BG118">
        <f>ABS($F$118-$H$118)</f>
        <v>5.7007000000000474E-2</v>
      </c>
      <c r="BL118">
        <f>SQRT((ABS($A$118-$E$118)^2+(ABS($B$118-$F$118)^2)))</f>
        <v>2.9289164442298392</v>
      </c>
      <c r="BM118">
        <f>SQRT((ABS($C$118-$G$119)^2+(ABS($D$118-$H$119)^2)))</f>
        <v>1.8847611119693679</v>
      </c>
      <c r="BO118">
        <f>SQRT((ABS($A$118-$G$118)^2+(ABS($B$118-$H$118)^2)))</f>
        <v>10.638450692574065</v>
      </c>
      <c r="BP118">
        <f>SQRT((ABS($C$118-$E$118)^2+(ABS($D$118-$F$118)^2)))</f>
        <v>7.16149608454446</v>
      </c>
      <c r="BU118">
        <v>11</v>
      </c>
      <c r="BV118">
        <v>0</v>
      </c>
      <c r="BW118">
        <v>9</v>
      </c>
      <c r="BX118">
        <v>2</v>
      </c>
      <c r="BY118">
        <v>13</v>
      </c>
      <c r="BZ118">
        <v>0</v>
      </c>
      <c r="CA118">
        <v>0</v>
      </c>
      <c r="CB118">
        <v>9</v>
      </c>
      <c r="CC118">
        <v>12</v>
      </c>
      <c r="CD118">
        <v>9</v>
      </c>
      <c r="CE118">
        <v>0</v>
      </c>
      <c r="CF118">
        <v>0</v>
      </c>
      <c r="CG118">
        <v>12</v>
      </c>
      <c r="CH118">
        <v>2</v>
      </c>
      <c r="CI118">
        <v>9</v>
      </c>
      <c r="CJ118">
        <v>0</v>
      </c>
      <c r="CL118">
        <v>19</v>
      </c>
      <c r="CM118">
        <v>5</v>
      </c>
      <c r="CN118">
        <v>0</v>
      </c>
      <c r="CO118">
        <v>9</v>
      </c>
      <c r="CP118">
        <v>17</v>
      </c>
      <c r="CQ118">
        <v>6</v>
      </c>
      <c r="CR118">
        <v>3</v>
      </c>
      <c r="CS118">
        <v>14</v>
      </c>
      <c r="CT118">
        <v>16</v>
      </c>
      <c r="CU118">
        <v>14</v>
      </c>
      <c r="CV118">
        <v>3</v>
      </c>
      <c r="CW118">
        <v>4</v>
      </c>
      <c r="CX118">
        <v>18</v>
      </c>
      <c r="CY118">
        <v>9</v>
      </c>
      <c r="CZ118">
        <v>14</v>
      </c>
      <c r="DA118">
        <v>0</v>
      </c>
      <c r="DC118">
        <f>((0/11)*100)</f>
        <v>0</v>
      </c>
      <c r="DD118">
        <f>((9/11)*100)</f>
        <v>81.818181818181827</v>
      </c>
      <c r="DE118">
        <f>((2/11)*100)</f>
        <v>18.181818181818183</v>
      </c>
      <c r="DF118">
        <f>((0/13)*100)</f>
        <v>0</v>
      </c>
      <c r="DG118">
        <f>((0/13)*100)</f>
        <v>0</v>
      </c>
      <c r="DH118">
        <f>((9/13)*100)</f>
        <v>69.230769230769226</v>
      </c>
      <c r="DI118">
        <f>((9/12)*100)</f>
        <v>75</v>
      </c>
      <c r="DJ118">
        <f>((0/12)*100)</f>
        <v>0</v>
      </c>
      <c r="DK118">
        <f>((0/12)*100)</f>
        <v>0</v>
      </c>
      <c r="DL118">
        <f>((2/12)*100)</f>
        <v>16.666666666666664</v>
      </c>
      <c r="DM118">
        <f>((9/12)*100)</f>
        <v>75</v>
      </c>
      <c r="DN118">
        <f>((0/12)*100)</f>
        <v>0</v>
      </c>
      <c r="DP118">
        <f>((5/19)*100)</f>
        <v>26.315789473684209</v>
      </c>
      <c r="DQ118">
        <f>((0/19)*100)</f>
        <v>0</v>
      </c>
      <c r="DR118">
        <f>((9/19)*100)</f>
        <v>47.368421052631575</v>
      </c>
      <c r="DS118">
        <f>((6/17)*100)</f>
        <v>35.294117647058826</v>
      </c>
      <c r="DT118">
        <f>((3/17)*100)</f>
        <v>17.647058823529413</v>
      </c>
      <c r="DU118">
        <f>((14/17)*100)</f>
        <v>82.35294117647058</v>
      </c>
      <c r="DV118">
        <f>((14/16)*100)</f>
        <v>87.5</v>
      </c>
      <c r="DW118">
        <f>((3/16)*100)</f>
        <v>18.75</v>
      </c>
      <c r="DX118">
        <f>((4/16)*100)</f>
        <v>25</v>
      </c>
      <c r="DY118">
        <f>((9/18)*100)</f>
        <v>50</v>
      </c>
      <c r="DZ118">
        <f>((14/18)*100)</f>
        <v>77.777777777777786</v>
      </c>
      <c r="EA118">
        <f>((0/18)*100)</f>
        <v>0</v>
      </c>
    </row>
    <row r="119" spans="1:131" x14ac:dyDescent="0.25">
      <c r="A119">
        <v>223.16464099999999</v>
      </c>
      <c r="B119">
        <v>4.6465059999999996</v>
      </c>
      <c r="C119">
        <v>216.185631</v>
      </c>
      <c r="D119">
        <v>7.5334139999999996</v>
      </c>
      <c r="E119">
        <v>222.10727499999999</v>
      </c>
      <c r="F119">
        <v>6.5237259999999999</v>
      </c>
      <c r="G119">
        <v>229.74418900000001</v>
      </c>
      <c r="H119">
        <v>9.1847700000000003</v>
      </c>
      <c r="K119">
        <f>(11/200)</f>
        <v>5.5E-2</v>
      </c>
      <c r="L119">
        <f>(15/200)</f>
        <v>7.4999999999999997E-2</v>
      </c>
      <c r="M119">
        <f>(11/200)</f>
        <v>5.5E-2</v>
      </c>
      <c r="N119">
        <f>(14/200)</f>
        <v>7.0000000000000007E-2</v>
      </c>
      <c r="P119">
        <f>(17/200)</f>
        <v>8.5000000000000006E-2</v>
      </c>
      <c r="Q119">
        <f>(16/200)</f>
        <v>0.08</v>
      </c>
      <c r="R119">
        <f>(14/200)</f>
        <v>7.0000000000000007E-2</v>
      </c>
      <c r="S119">
        <f>(19/200)</f>
        <v>9.5000000000000001E-2</v>
      </c>
      <c r="U119">
        <f>0.055+0.085</f>
        <v>0.14000000000000001</v>
      </c>
      <c r="V119">
        <f>0.075+0.08</f>
        <v>0.155</v>
      </c>
      <c r="W119">
        <f>0.055+0.07</f>
        <v>0.125</v>
      </c>
      <c r="X119">
        <f>0.07+0.095</f>
        <v>0.16500000000000001</v>
      </c>
      <c r="Z119">
        <f>SQRT((ABS($A$120-$A$119)^2+(ABS($B$120-$B$119)^2)))</f>
        <v>14.65766580636391</v>
      </c>
      <c r="AA119">
        <f>SQRT((ABS($C$120-$C$119)^2+(ABS($D$120-$D$119)^2)))</f>
        <v>16.797546162474145</v>
      </c>
      <c r="AB119">
        <f>SQRT((ABS($E$120-$E$119)^2+(ABS($F$120-$F$119)^2)))</f>
        <v>13.955625618493771</v>
      </c>
      <c r="AC119">
        <f>SQRT((ABS($G$120-$G$119)^2+(ABS($H$120-$H$119)^2)))</f>
        <v>16.081136126127564</v>
      </c>
      <c r="AJ119">
        <f>1/0.14</f>
        <v>7.1428571428571423</v>
      </c>
      <c r="AK119">
        <f>1/0.155</f>
        <v>6.4516129032258069</v>
      </c>
      <c r="AL119">
        <f>1/0.125</f>
        <v>8</v>
      </c>
      <c r="AM119">
        <f>1/0.165</f>
        <v>6.0606060606060606</v>
      </c>
      <c r="AO119">
        <f t="shared" si="33"/>
        <v>104.69761290259935</v>
      </c>
      <c r="AP119">
        <f t="shared" si="34"/>
        <v>108.37126556434933</v>
      </c>
      <c r="AQ119">
        <f t="shared" si="35"/>
        <v>111.64500494795017</v>
      </c>
      <c r="AR119">
        <f t="shared" si="36"/>
        <v>97.461431067439776</v>
      </c>
      <c r="AV119">
        <f>((0.055/0.14)*100)</f>
        <v>39.285714285714285</v>
      </c>
      <c r="AW119">
        <f>((0.075/0.155)*100)</f>
        <v>48.387096774193544</v>
      </c>
      <c r="AX119">
        <f>((0.055/0.125)*100)</f>
        <v>44</v>
      </c>
      <c r="AY119">
        <f>((0.07/0.165)*100)</f>
        <v>42.424242424242422</v>
      </c>
      <c r="BA119">
        <f>((0.085/0.14)*100)</f>
        <v>60.714285714285708</v>
      </c>
      <c r="BB119">
        <f>((0.08/0.155)*100)</f>
        <v>51.612903225806448</v>
      </c>
      <c r="BC119">
        <f>((0.07/0.125)*100)</f>
        <v>56.000000000000007</v>
      </c>
      <c r="BD119">
        <f>((0.095/0.165)*100)</f>
        <v>57.575757575757571</v>
      </c>
      <c r="BF119">
        <f>ABS($B$119-$D$119)</f>
        <v>2.886908</v>
      </c>
      <c r="BG119">
        <f>ABS($F$119-$H$119)</f>
        <v>2.6610440000000004</v>
      </c>
      <c r="BL119">
        <f>SQRT((ABS($A$119-$E$119)^2+(ABS($B$119-$F$119)^2)))</f>
        <v>2.1545249560763979</v>
      </c>
      <c r="BM119">
        <f>SQRT((ABS($C$119-$G$120)^2+(ABS($D$119-$H$120)^2)))</f>
        <v>2.7424904638778571</v>
      </c>
      <c r="BO119">
        <f>SQRT((ABS($A$119-$G$119)^2+(ABS($B$119-$H$119)^2)))</f>
        <v>7.9928900917002625</v>
      </c>
      <c r="BP119">
        <f>SQRT((ABS($C$119-$E$119)^2+(ABS($D$119-$F$119)^2)))</f>
        <v>6.0071072505890752</v>
      </c>
      <c r="BU119">
        <v>11</v>
      </c>
      <c r="BV119">
        <v>0</v>
      </c>
      <c r="BW119">
        <v>9</v>
      </c>
      <c r="BX119">
        <v>0</v>
      </c>
      <c r="BY119">
        <v>15</v>
      </c>
      <c r="BZ119">
        <v>0</v>
      </c>
      <c r="CA119">
        <v>5</v>
      </c>
      <c r="CB119">
        <v>13</v>
      </c>
      <c r="CC119">
        <v>11</v>
      </c>
      <c r="CD119">
        <v>5</v>
      </c>
      <c r="CE119">
        <v>5</v>
      </c>
      <c r="CF119">
        <v>3</v>
      </c>
      <c r="CG119">
        <v>14</v>
      </c>
      <c r="CH119">
        <v>0</v>
      </c>
      <c r="CI119">
        <v>13</v>
      </c>
      <c r="CJ119">
        <v>3</v>
      </c>
      <c r="CL119">
        <v>17</v>
      </c>
      <c r="CM119">
        <v>4</v>
      </c>
      <c r="CN119">
        <v>14</v>
      </c>
      <c r="CO119">
        <v>7</v>
      </c>
      <c r="CP119">
        <v>16</v>
      </c>
      <c r="CQ119">
        <v>5</v>
      </c>
      <c r="CR119">
        <v>4</v>
      </c>
      <c r="CS119">
        <v>15</v>
      </c>
      <c r="CT119">
        <v>14</v>
      </c>
      <c r="CU119">
        <v>12</v>
      </c>
      <c r="CV119">
        <v>4</v>
      </c>
      <c r="CW119">
        <v>3</v>
      </c>
      <c r="CX119">
        <v>19</v>
      </c>
      <c r="CY119">
        <v>8</v>
      </c>
      <c r="CZ119">
        <v>15</v>
      </c>
      <c r="DA119">
        <v>7</v>
      </c>
      <c r="DC119">
        <f>((0/11)*100)</f>
        <v>0</v>
      </c>
      <c r="DD119">
        <f>((9/11)*100)</f>
        <v>81.818181818181827</v>
      </c>
      <c r="DE119">
        <f>((0/11)*100)</f>
        <v>0</v>
      </c>
      <c r="DF119">
        <f>((0/15)*100)</f>
        <v>0</v>
      </c>
      <c r="DG119">
        <f>((5/15)*100)</f>
        <v>33.333333333333329</v>
      </c>
      <c r="DH119">
        <f>((13/15)*100)</f>
        <v>86.666666666666671</v>
      </c>
      <c r="DI119">
        <f>((5/11)*100)</f>
        <v>45.454545454545453</v>
      </c>
      <c r="DJ119">
        <f>((5/11)*100)</f>
        <v>45.454545454545453</v>
      </c>
      <c r="DK119">
        <f>((3/11)*100)</f>
        <v>27.27272727272727</v>
      </c>
      <c r="DL119">
        <f>((0/14)*100)</f>
        <v>0</v>
      </c>
      <c r="DM119">
        <f>((13/14)*100)</f>
        <v>92.857142857142861</v>
      </c>
      <c r="DN119">
        <f>((3/14)*100)</f>
        <v>21.428571428571427</v>
      </c>
      <c r="DP119">
        <f>((4/17)*100)</f>
        <v>23.52941176470588</v>
      </c>
      <c r="DQ119">
        <f>((14/17)*100)</f>
        <v>82.35294117647058</v>
      </c>
      <c r="DR119">
        <f>((7/17)*100)</f>
        <v>41.17647058823529</v>
      </c>
      <c r="DS119">
        <f>((5/16)*100)</f>
        <v>31.25</v>
      </c>
      <c r="DT119">
        <f>((4/16)*100)</f>
        <v>25</v>
      </c>
      <c r="DU119">
        <f>((15/16)*100)</f>
        <v>93.75</v>
      </c>
      <c r="DV119">
        <f>((12/14)*100)</f>
        <v>85.714285714285708</v>
      </c>
      <c r="DW119">
        <f>((4/14)*100)</f>
        <v>28.571428571428569</v>
      </c>
      <c r="DX119">
        <f>((3/14)*100)</f>
        <v>21.428571428571427</v>
      </c>
      <c r="DY119">
        <f>((8/19)*100)</f>
        <v>42.105263157894733</v>
      </c>
      <c r="DZ119">
        <f>((15/19)*100)</f>
        <v>78.94736842105263</v>
      </c>
      <c r="EA119">
        <f>((7/19)*100)</f>
        <v>36.84210526315789</v>
      </c>
    </row>
    <row r="120" spans="1:131" x14ac:dyDescent="0.25">
      <c r="A120">
        <v>208.574794</v>
      </c>
      <c r="B120">
        <v>3.238127</v>
      </c>
      <c r="C120">
        <v>199.639396</v>
      </c>
      <c r="D120">
        <v>4.638649</v>
      </c>
      <c r="E120">
        <v>209.005313</v>
      </c>
      <c r="F120">
        <v>1.7176800000000001</v>
      </c>
      <c r="G120">
        <v>214.009612</v>
      </c>
      <c r="H120">
        <v>5.8642240000000001</v>
      </c>
      <c r="K120">
        <f>(11/200)</f>
        <v>5.5E-2</v>
      </c>
      <c r="L120">
        <f>(12/200)</f>
        <v>0.06</v>
      </c>
      <c r="M120">
        <f>(16/200)</f>
        <v>0.08</v>
      </c>
      <c r="N120">
        <f>(9/200)</f>
        <v>4.4999999999999998E-2</v>
      </c>
      <c r="P120">
        <f>(18/200)</f>
        <v>0.09</v>
      </c>
      <c r="Q120">
        <f>(16/200)</f>
        <v>0.08</v>
      </c>
      <c r="R120">
        <f>(19/200)</f>
        <v>9.5000000000000001E-2</v>
      </c>
      <c r="S120">
        <f>(17/200)</f>
        <v>8.5000000000000006E-2</v>
      </c>
      <c r="U120">
        <f>0.055+0.09</f>
        <v>0.14499999999999999</v>
      </c>
      <c r="V120">
        <f>0.06+0.08</f>
        <v>0.14000000000000001</v>
      </c>
      <c r="W120">
        <f>0.08+0.095</f>
        <v>0.17499999999999999</v>
      </c>
      <c r="X120">
        <f>0.045+0.085</f>
        <v>0.13</v>
      </c>
      <c r="Z120">
        <f>SQRT((ABS($A$121-$A$120)^2+(ABS($B$121-$B$120)^2)))</f>
        <v>16.257269394389191</v>
      </c>
      <c r="AA120">
        <f>SQRT((ABS($C$121-$C$120)^2+(ABS($D$121-$D$120)^2)))</f>
        <v>15.035496703661822</v>
      </c>
      <c r="AB120">
        <f>SQRT((ABS($E$121-$E$120)^2+(ABS($F$121-$F$120)^2)))</f>
        <v>17.292277812056376</v>
      </c>
      <c r="AC120">
        <f>SQRT((ABS($G$121-$G$120)^2+(ABS($H$121-$H$120)^2)))</f>
        <v>13.531945949934707</v>
      </c>
      <c r="AJ120">
        <f>1/0.145</f>
        <v>6.8965517241379315</v>
      </c>
      <c r="AK120">
        <f>1/0.14</f>
        <v>7.1428571428571423</v>
      </c>
      <c r="AL120">
        <f>1/0.175</f>
        <v>5.7142857142857144</v>
      </c>
      <c r="AM120">
        <f>1/0.13</f>
        <v>7.6923076923076916</v>
      </c>
      <c r="AO120">
        <f t="shared" si="33"/>
        <v>112.1190992716496</v>
      </c>
      <c r="AP120">
        <f t="shared" si="34"/>
        <v>107.39640502615586</v>
      </c>
      <c r="AQ120">
        <f t="shared" si="35"/>
        <v>98.813016068893589</v>
      </c>
      <c r="AR120">
        <f t="shared" si="36"/>
        <v>104.09189192257466</v>
      </c>
      <c r="AV120">
        <f>((0.055/0.145)*100)</f>
        <v>37.931034482758626</v>
      </c>
      <c r="AW120">
        <f>((0.06/0.14)*100)</f>
        <v>42.857142857142847</v>
      </c>
      <c r="AX120">
        <f>((0.08/0.175)*100)</f>
        <v>45.714285714285715</v>
      </c>
      <c r="AY120">
        <f>((0.045/0.13)*100)</f>
        <v>34.615384615384613</v>
      </c>
      <c r="BA120">
        <f>((0.09/0.145)*100)</f>
        <v>62.068965517241381</v>
      </c>
      <c r="BB120">
        <f>((0.08/0.14)*100)</f>
        <v>57.142857142857139</v>
      </c>
      <c r="BC120">
        <f>((0.095/0.175)*100)</f>
        <v>54.285714285714292</v>
      </c>
      <c r="BD120">
        <f>((0.085/0.13)*100)</f>
        <v>65.384615384615387</v>
      </c>
      <c r="BF120">
        <f>ABS($B$120-$D$120)</f>
        <v>1.400522</v>
      </c>
      <c r="BG120">
        <f>ABS($F$120-$H$120)</f>
        <v>4.1465440000000005</v>
      </c>
      <c r="BL120">
        <f>SQRT((ABS($A$120-$E$120)^2+(ABS($B$120-$F$120)^2)))</f>
        <v>1.5802233035776947</v>
      </c>
      <c r="BM120">
        <f>SQRT((ABS($C$120-$G$121)^2+(ABS($D$120-$H$121)^2)))</f>
        <v>0.89970247405516079</v>
      </c>
      <c r="BO120">
        <f>SQRT((ABS($A$120-$G$120)^2+(ABS($B$120-$H$120)^2)))</f>
        <v>6.0360278450760214</v>
      </c>
      <c r="BP120">
        <f>SQRT((ABS($C$120-$E$120)^2+(ABS($D$120-$F$120)^2)))</f>
        <v>9.810833866183339</v>
      </c>
      <c r="BU120">
        <v>11</v>
      </c>
      <c r="BV120">
        <v>0</v>
      </c>
      <c r="BW120">
        <v>5</v>
      </c>
      <c r="BX120">
        <v>0</v>
      </c>
      <c r="BY120">
        <v>12</v>
      </c>
      <c r="BZ120">
        <v>0</v>
      </c>
      <c r="CA120">
        <v>3</v>
      </c>
      <c r="CB120">
        <v>8</v>
      </c>
      <c r="CC120">
        <v>16</v>
      </c>
      <c r="CD120">
        <v>11</v>
      </c>
      <c r="CE120">
        <v>3</v>
      </c>
      <c r="CF120">
        <v>0</v>
      </c>
      <c r="CG120">
        <v>9</v>
      </c>
      <c r="CH120">
        <v>0</v>
      </c>
      <c r="CI120">
        <v>8</v>
      </c>
      <c r="CJ120">
        <v>0</v>
      </c>
      <c r="CL120">
        <v>18</v>
      </c>
      <c r="CM120">
        <v>3</v>
      </c>
      <c r="CN120">
        <v>12</v>
      </c>
      <c r="CO120">
        <v>4</v>
      </c>
      <c r="CP120">
        <v>16</v>
      </c>
      <c r="CQ120">
        <v>5</v>
      </c>
      <c r="CR120">
        <v>10</v>
      </c>
      <c r="CS120">
        <v>15</v>
      </c>
      <c r="CT120">
        <v>19</v>
      </c>
      <c r="CU120">
        <v>13</v>
      </c>
      <c r="CV120">
        <v>10</v>
      </c>
      <c r="CW120">
        <v>10</v>
      </c>
      <c r="CX120">
        <v>17</v>
      </c>
      <c r="CY120">
        <v>6</v>
      </c>
      <c r="CZ120">
        <v>15</v>
      </c>
      <c r="DA120">
        <v>9</v>
      </c>
      <c r="DC120">
        <f>((0/11)*100)</f>
        <v>0</v>
      </c>
      <c r="DD120">
        <f>((5/11)*100)</f>
        <v>45.454545454545453</v>
      </c>
      <c r="DE120">
        <f>((0/11)*100)</f>
        <v>0</v>
      </c>
      <c r="DF120">
        <f>((0/12)*100)</f>
        <v>0</v>
      </c>
      <c r="DG120">
        <f>((3/12)*100)</f>
        <v>25</v>
      </c>
      <c r="DH120">
        <f>((8/12)*100)</f>
        <v>66.666666666666657</v>
      </c>
      <c r="DI120">
        <f>((11/16)*100)</f>
        <v>68.75</v>
      </c>
      <c r="DJ120">
        <f>((3/16)*100)</f>
        <v>18.75</v>
      </c>
      <c r="DK120">
        <f>((0/16)*100)</f>
        <v>0</v>
      </c>
      <c r="DL120">
        <f>((0/9)*100)</f>
        <v>0</v>
      </c>
      <c r="DM120">
        <f>((8/9)*100)</f>
        <v>88.888888888888886</v>
      </c>
      <c r="DN120">
        <f>((0/9)*100)</f>
        <v>0</v>
      </c>
      <c r="DP120">
        <f>((3/18)*100)</f>
        <v>16.666666666666664</v>
      </c>
      <c r="DQ120">
        <f>((12/18)*100)</f>
        <v>66.666666666666657</v>
      </c>
      <c r="DR120">
        <f>((4/18)*100)</f>
        <v>22.222222222222221</v>
      </c>
      <c r="DS120">
        <f>((5/16)*100)</f>
        <v>31.25</v>
      </c>
      <c r="DT120">
        <f>((10/16)*100)</f>
        <v>62.5</v>
      </c>
      <c r="DU120">
        <f>((15/16)*100)</f>
        <v>93.75</v>
      </c>
      <c r="DV120">
        <f>((13/19)*100)</f>
        <v>68.421052631578945</v>
      </c>
      <c r="DW120">
        <f>((10/19)*100)</f>
        <v>52.631578947368418</v>
      </c>
      <c r="DX120">
        <f>((10/19)*100)</f>
        <v>52.631578947368418</v>
      </c>
      <c r="DY120">
        <f>((6/17)*100)</f>
        <v>35.294117647058826</v>
      </c>
      <c r="DZ120">
        <f>((15/17)*100)</f>
        <v>88.235294117647058</v>
      </c>
      <c r="EA120">
        <f>((9/17)*100)</f>
        <v>52.941176470588239</v>
      </c>
    </row>
    <row r="121" spans="1:131" x14ac:dyDescent="0.25">
      <c r="A121">
        <v>192.32280600000001</v>
      </c>
      <c r="B121">
        <v>2.8237670000000001</v>
      </c>
      <c r="C121">
        <v>184.95880399999999</v>
      </c>
      <c r="D121">
        <v>7.8861679999999996</v>
      </c>
      <c r="E121">
        <v>191.98782199999999</v>
      </c>
      <c r="F121">
        <v>4.7881640000000001</v>
      </c>
      <c r="G121">
        <v>200.51658499999999</v>
      </c>
      <c r="H121">
        <v>4.8386589999999998</v>
      </c>
      <c r="K121">
        <f>(11/200)</f>
        <v>5.5E-2</v>
      </c>
      <c r="L121">
        <f>(12/200)</f>
        <v>0.06</v>
      </c>
      <c r="M121">
        <f>(15/200)</f>
        <v>7.4999999999999997E-2</v>
      </c>
      <c r="N121">
        <f>(15/200)</f>
        <v>7.4999999999999997E-2</v>
      </c>
      <c r="P121">
        <f>(18/200)</f>
        <v>0.09</v>
      </c>
      <c r="Q121">
        <f>(17/200)</f>
        <v>8.5000000000000006E-2</v>
      </c>
      <c r="R121">
        <f>(19/200)</f>
        <v>9.5000000000000001E-2</v>
      </c>
      <c r="S121">
        <f>(19/200)</f>
        <v>9.5000000000000001E-2</v>
      </c>
      <c r="U121">
        <f>0.055+0.09</f>
        <v>0.14499999999999999</v>
      </c>
      <c r="V121">
        <f>0.06+0.085</f>
        <v>0.14500000000000002</v>
      </c>
      <c r="W121">
        <f>0.075+0.095</f>
        <v>0.16999999999999998</v>
      </c>
      <c r="X121">
        <f>0.075+0.095</f>
        <v>0.16999999999999998</v>
      </c>
      <c r="Z121">
        <f>SQRT((ABS($A$122-$A$121)^2+(ABS($B$122-$B$121)^2)))</f>
        <v>15.59961457319411</v>
      </c>
      <c r="AA121">
        <f>SQRT((ABS($C$122-$C$121)^2+(ABS($D$122-$D$121)^2)))</f>
        <v>15.660043376737361</v>
      </c>
      <c r="AB121">
        <f>SQRT((ABS($E$122-$E$121)^2+(ABS($F$122-$F$121)^2)))</f>
        <v>17.929519252946179</v>
      </c>
      <c r="AC121">
        <f>SQRT((ABS($G$122-$G$121)^2+(ABS($H$122-$H$121)^2)))</f>
        <v>17.973551688355624</v>
      </c>
      <c r="AJ121">
        <f>1/0.145</f>
        <v>6.8965517241379315</v>
      </c>
      <c r="AK121">
        <f>1/0.145</f>
        <v>6.8965517241379315</v>
      </c>
      <c r="AL121">
        <f>1/0.17</f>
        <v>5.8823529411764701</v>
      </c>
      <c r="AM121">
        <f>1/0.17</f>
        <v>5.8823529411764701</v>
      </c>
      <c r="AO121">
        <f t="shared" si="33"/>
        <v>107.58354878064904</v>
      </c>
      <c r="AP121">
        <f t="shared" si="34"/>
        <v>108.00029914991282</v>
      </c>
      <c r="AQ121">
        <f t="shared" si="35"/>
        <v>105.46776031144812</v>
      </c>
      <c r="AR121">
        <f t="shared" si="36"/>
        <v>105.72677463738603</v>
      </c>
      <c r="AV121">
        <f>((0.055/0.145)*100)</f>
        <v>37.931034482758626</v>
      </c>
      <c r="AW121">
        <f>((0.06/0.145)*100)</f>
        <v>41.379310344827587</v>
      </c>
      <c r="AX121">
        <f>((0.075/0.17)*100)</f>
        <v>44.117647058823522</v>
      </c>
      <c r="AY121">
        <f>((0.075/0.17)*100)</f>
        <v>44.117647058823522</v>
      </c>
      <c r="BA121">
        <f>((0.09/0.145)*100)</f>
        <v>62.068965517241381</v>
      </c>
      <c r="BB121">
        <f>((0.085/0.145)*100)</f>
        <v>58.62068965517242</v>
      </c>
      <c r="BC121">
        <f>((0.095/0.17)*100)</f>
        <v>55.882352941176471</v>
      </c>
      <c r="BD121">
        <f>((0.095/0.17)*100)</f>
        <v>55.882352941176471</v>
      </c>
      <c r="BF121">
        <f>ABS($B$121-$D$121)</f>
        <v>5.0624009999999995</v>
      </c>
      <c r="BG121">
        <f>ABS($F$121-$H$121)</f>
        <v>5.0494999999999735E-2</v>
      </c>
      <c r="BO121">
        <f>SQRT((ABS($A$121-$G$121)^2+(ABS($B$121-$H$121)^2)))</f>
        <v>8.4378791217049702</v>
      </c>
      <c r="BP121">
        <f>SQRT((ABS($C$121-$E$121)^2+(ABS($D$121-$F$121)^2)))</f>
        <v>7.681453171655745</v>
      </c>
      <c r="BU121">
        <v>11</v>
      </c>
      <c r="BV121">
        <v>0</v>
      </c>
      <c r="BW121">
        <v>11</v>
      </c>
      <c r="BX121">
        <v>0</v>
      </c>
      <c r="BY121">
        <v>12</v>
      </c>
      <c r="BZ121">
        <v>0</v>
      </c>
      <c r="CA121">
        <v>0</v>
      </c>
      <c r="CB121">
        <v>12</v>
      </c>
      <c r="CC121">
        <v>15</v>
      </c>
      <c r="CD121">
        <v>12</v>
      </c>
      <c r="CE121">
        <v>0</v>
      </c>
      <c r="CF121">
        <v>0</v>
      </c>
      <c r="CG121">
        <v>15</v>
      </c>
      <c r="CH121">
        <v>0</v>
      </c>
      <c r="CI121">
        <v>12</v>
      </c>
      <c r="CJ121">
        <v>0</v>
      </c>
      <c r="CL121">
        <v>18</v>
      </c>
      <c r="CM121">
        <v>6</v>
      </c>
      <c r="CN121">
        <v>13</v>
      </c>
      <c r="CO121">
        <v>9</v>
      </c>
      <c r="CP121">
        <v>17</v>
      </c>
      <c r="CQ121">
        <v>6</v>
      </c>
      <c r="CR121">
        <v>4</v>
      </c>
      <c r="CS121">
        <v>15</v>
      </c>
      <c r="CT121">
        <v>19</v>
      </c>
      <c r="CU121">
        <v>19</v>
      </c>
      <c r="CV121">
        <v>7</v>
      </c>
      <c r="CW121">
        <v>4</v>
      </c>
      <c r="CX121">
        <v>19</v>
      </c>
      <c r="CY121">
        <v>8</v>
      </c>
      <c r="CZ121">
        <v>15</v>
      </c>
      <c r="DA121">
        <v>3</v>
      </c>
      <c r="DC121">
        <f>((0/11)*100)</f>
        <v>0</v>
      </c>
      <c r="DD121">
        <f>((11/11)*100)</f>
        <v>100</v>
      </c>
      <c r="DE121">
        <f>((0/11)*100)</f>
        <v>0</v>
      </c>
      <c r="DF121">
        <f>((0/12)*100)</f>
        <v>0</v>
      </c>
      <c r="DG121">
        <f>((0/12)*100)</f>
        <v>0</v>
      </c>
      <c r="DH121">
        <f>((12/12)*100)</f>
        <v>100</v>
      </c>
      <c r="DI121">
        <f>((12/15)*100)</f>
        <v>80</v>
      </c>
      <c r="DJ121">
        <f>((0/15)*100)</f>
        <v>0</v>
      </c>
      <c r="DK121">
        <f>((0/15)*100)</f>
        <v>0</v>
      </c>
      <c r="DL121">
        <f>((0/15)*100)</f>
        <v>0</v>
      </c>
      <c r="DM121">
        <f>((12/15)*100)</f>
        <v>80</v>
      </c>
      <c r="DN121">
        <f>((0/15)*100)</f>
        <v>0</v>
      </c>
      <c r="DP121">
        <f>((6/18)*100)</f>
        <v>33.333333333333329</v>
      </c>
      <c r="DQ121">
        <f>((13/18)*100)</f>
        <v>72.222222222222214</v>
      </c>
      <c r="DR121">
        <f>((9/18)*100)</f>
        <v>50</v>
      </c>
      <c r="DS121">
        <f>((6/17)*100)</f>
        <v>35.294117647058826</v>
      </c>
      <c r="DT121">
        <f>((4/17)*100)</f>
        <v>23.52941176470588</v>
      </c>
      <c r="DU121">
        <f>((15/17)*100)</f>
        <v>88.235294117647058</v>
      </c>
      <c r="DV121">
        <f>((19/19)*100)</f>
        <v>100</v>
      </c>
      <c r="DW121">
        <f>((7/19)*100)</f>
        <v>36.84210526315789</v>
      </c>
      <c r="DX121">
        <f>((4/19)*100)</f>
        <v>21.052631578947366</v>
      </c>
      <c r="DY121">
        <f>((8/19)*100)</f>
        <v>42.105263157894733</v>
      </c>
      <c r="DZ121">
        <f>((15/19)*100)</f>
        <v>78.94736842105263</v>
      </c>
      <c r="EA121">
        <f>((3/19)*100)</f>
        <v>15.789473684210526</v>
      </c>
    </row>
    <row r="122" spans="1:131" x14ac:dyDescent="0.25">
      <c r="A122">
        <v>176.84126900000001</v>
      </c>
      <c r="B122">
        <v>4.7394879999999997</v>
      </c>
      <c r="C122">
        <v>169.298768</v>
      </c>
      <c r="D122">
        <v>7.9013679999999997</v>
      </c>
      <c r="E122">
        <v>174.063704</v>
      </c>
      <c r="F122">
        <v>5.2282260000000003</v>
      </c>
      <c r="G122">
        <v>182.65397100000001</v>
      </c>
      <c r="H122">
        <v>6.8325449999999996</v>
      </c>
      <c r="K122">
        <f>(12/200)</f>
        <v>0.06</v>
      </c>
      <c r="L122">
        <f>(12/200)</f>
        <v>0.06</v>
      </c>
      <c r="M122">
        <f>(16/200)</f>
        <v>0.08</v>
      </c>
      <c r="N122">
        <f>(14/200)</f>
        <v>7.0000000000000007E-2</v>
      </c>
      <c r="P122">
        <f>(21/200)</f>
        <v>0.105</v>
      </c>
      <c r="Q122">
        <f>(19/200)</f>
        <v>9.5000000000000001E-2</v>
      </c>
      <c r="R122">
        <f>(18/200)</f>
        <v>0.09</v>
      </c>
      <c r="S122">
        <f>(20/200)</f>
        <v>0.1</v>
      </c>
      <c r="U122">
        <f>0.06+0.105</f>
        <v>0.16499999999999998</v>
      </c>
      <c r="V122">
        <f>0.06+0.095</f>
        <v>0.155</v>
      </c>
      <c r="W122">
        <f>0.08+0.09</f>
        <v>0.16999999999999998</v>
      </c>
      <c r="X122">
        <f>0.07+0.1</f>
        <v>0.17</v>
      </c>
      <c r="Z122">
        <f>SQRT((ABS($A$123-$A$122)^2+(ABS($B$123-$B$122)^2)))</f>
        <v>15.138062676070044</v>
      </c>
      <c r="AA122">
        <f>SQRT((ABS($C$123-$C$122)^2+(ABS($D$123-$D$122)^2)))</f>
        <v>13.323229754114159</v>
      </c>
      <c r="AB122">
        <f>SQRT((ABS($E$123-$E$122)^2+(ABS($F$123-$F$122)^2)))</f>
        <v>15.959944777560636</v>
      </c>
      <c r="AC122">
        <f>SQRT((ABS($G$123-$G$122)^2+(ABS($H$123-$H$122)^2)))</f>
        <v>17.742803585065847</v>
      </c>
      <c r="AJ122">
        <f>1/0.165</f>
        <v>6.0606060606060606</v>
      </c>
      <c r="AK122">
        <f>1/0.155</f>
        <v>6.4516129032258069</v>
      </c>
      <c r="AL122">
        <f>1/0.17</f>
        <v>5.8823529411764701</v>
      </c>
      <c r="AM122">
        <f>1/0.17</f>
        <v>5.8823529411764701</v>
      </c>
      <c r="AO122">
        <f t="shared" si="33"/>
        <v>91.745834400424528</v>
      </c>
      <c r="AP122">
        <f t="shared" si="34"/>
        <v>85.956320994284894</v>
      </c>
      <c r="AQ122">
        <f t="shared" si="35"/>
        <v>93.88202810329787</v>
      </c>
      <c r="AR122">
        <f t="shared" si="36"/>
        <v>104.3694328533285</v>
      </c>
      <c r="AV122">
        <f>((0.06/0.165)*100)</f>
        <v>36.36363636363636</v>
      </c>
      <c r="AW122">
        <f>((0.06/0.155)*100)</f>
        <v>38.70967741935484</v>
      </c>
      <c r="AX122">
        <f>((0.08/0.17)*100)</f>
        <v>47.058823529411761</v>
      </c>
      <c r="AY122">
        <f>((0.07/0.17)*100)</f>
        <v>41.176470588235297</v>
      </c>
      <c r="BA122">
        <f>((0.105/0.165)*100)</f>
        <v>63.636363636363633</v>
      </c>
      <c r="BB122">
        <f>((0.095/0.155)*100)</f>
        <v>61.29032258064516</v>
      </c>
      <c r="BC122">
        <f>((0.09/0.17)*100)</f>
        <v>52.941176470588225</v>
      </c>
      <c r="BD122">
        <f>((0.1/0.17)*100)</f>
        <v>58.82352941176471</v>
      </c>
      <c r="BF122">
        <f>ABS($B$122-$D$122)</f>
        <v>3.16188</v>
      </c>
      <c r="BG122">
        <f>ABS($F$122-$H$122)</f>
        <v>1.6043189999999994</v>
      </c>
      <c r="BM122">
        <f>SQRT((ABS($C$122-$G$122)^2+(ABS($D$122-$H$122)^2)))</f>
        <v>13.397903932202919</v>
      </c>
      <c r="BO122">
        <f>SQRT((ABS($A$122-$G$122)^2+(ABS($B$122-$H$122)^2)))</f>
        <v>6.178057311651699</v>
      </c>
      <c r="BP122">
        <f>SQRT((ABS($C$122-$E$122)^2+(ABS($D$122-$F$122)^2)))</f>
        <v>5.4635431028097559</v>
      </c>
      <c r="BU122">
        <v>12</v>
      </c>
      <c r="BV122">
        <v>0</v>
      </c>
      <c r="BW122">
        <v>12</v>
      </c>
      <c r="BX122">
        <v>0</v>
      </c>
      <c r="BY122">
        <v>12</v>
      </c>
      <c r="BZ122">
        <v>0</v>
      </c>
      <c r="CA122">
        <v>0</v>
      </c>
      <c r="CB122">
        <v>10</v>
      </c>
      <c r="CC122">
        <v>16</v>
      </c>
      <c r="CD122">
        <v>9</v>
      </c>
      <c r="CE122">
        <v>5</v>
      </c>
      <c r="CF122">
        <v>0</v>
      </c>
      <c r="CG122">
        <v>14</v>
      </c>
      <c r="CH122">
        <v>1</v>
      </c>
      <c r="CI122">
        <v>10</v>
      </c>
      <c r="CJ122">
        <v>0</v>
      </c>
      <c r="CL122">
        <v>21</v>
      </c>
      <c r="CM122">
        <v>9</v>
      </c>
      <c r="CN122">
        <v>19</v>
      </c>
      <c r="CO122">
        <v>6</v>
      </c>
      <c r="CP122">
        <v>19</v>
      </c>
      <c r="CQ122">
        <v>7</v>
      </c>
      <c r="CR122">
        <v>4</v>
      </c>
      <c r="CS122">
        <v>18</v>
      </c>
      <c r="CT122">
        <v>18</v>
      </c>
      <c r="CU122">
        <v>16</v>
      </c>
      <c r="CV122">
        <v>6</v>
      </c>
      <c r="CW122">
        <v>4</v>
      </c>
      <c r="CX122">
        <v>20</v>
      </c>
      <c r="CY122">
        <v>8</v>
      </c>
      <c r="CZ122">
        <v>18</v>
      </c>
      <c r="DA122">
        <v>5</v>
      </c>
      <c r="DC122">
        <f>((0/12)*100)</f>
        <v>0</v>
      </c>
      <c r="DD122">
        <f>((12/12)*100)</f>
        <v>100</v>
      </c>
      <c r="DE122">
        <f>((0/12)*100)</f>
        <v>0</v>
      </c>
      <c r="DF122">
        <f>((0/12)*100)</f>
        <v>0</v>
      </c>
      <c r="DG122">
        <f>((0/12)*100)</f>
        <v>0</v>
      </c>
      <c r="DH122">
        <f>((10/12)*100)</f>
        <v>83.333333333333343</v>
      </c>
      <c r="DI122">
        <f>((9/16)*100)</f>
        <v>56.25</v>
      </c>
      <c r="DJ122">
        <f>((5/16)*100)</f>
        <v>31.25</v>
      </c>
      <c r="DK122">
        <f>((0/16)*100)</f>
        <v>0</v>
      </c>
      <c r="DL122">
        <f>((1/14)*100)</f>
        <v>7.1428571428571423</v>
      </c>
      <c r="DM122">
        <f>((10/14)*100)</f>
        <v>71.428571428571431</v>
      </c>
      <c r="DN122">
        <f>((0/14)*100)</f>
        <v>0</v>
      </c>
      <c r="DP122">
        <f>((9/21)*100)</f>
        <v>42.857142857142854</v>
      </c>
      <c r="DQ122">
        <f>((19/21)*100)</f>
        <v>90.476190476190482</v>
      </c>
      <c r="DR122">
        <f>((6/21)*100)</f>
        <v>28.571428571428569</v>
      </c>
      <c r="DS122">
        <f>((7/19)*100)</f>
        <v>36.84210526315789</v>
      </c>
      <c r="DT122">
        <f>((4/19)*100)</f>
        <v>21.052631578947366</v>
      </c>
      <c r="DU122">
        <f>((18/19)*100)</f>
        <v>94.73684210526315</v>
      </c>
      <c r="DV122">
        <f>((16/18)*100)</f>
        <v>88.888888888888886</v>
      </c>
      <c r="DW122">
        <f>((6/18)*100)</f>
        <v>33.333333333333329</v>
      </c>
      <c r="DX122">
        <f>((4/18)*100)</f>
        <v>22.222222222222221</v>
      </c>
      <c r="DY122">
        <f>((8/20)*100)</f>
        <v>40</v>
      </c>
      <c r="DZ122">
        <f>((18/20)*100)</f>
        <v>90</v>
      </c>
      <c r="EA122">
        <f>((5/20)*100)</f>
        <v>25</v>
      </c>
    </row>
    <row r="123" spans="1:131" x14ac:dyDescent="0.25">
      <c r="A123">
        <v>161.74803600000001</v>
      </c>
      <c r="B123">
        <v>5.9036439999999999</v>
      </c>
      <c r="C123">
        <v>155.981436</v>
      </c>
      <c r="D123">
        <v>8.2977509999999999</v>
      </c>
      <c r="E123">
        <v>158.10378</v>
      </c>
      <c r="F123">
        <v>5.2539790000000002</v>
      </c>
      <c r="G123">
        <v>164.919106</v>
      </c>
      <c r="H123">
        <v>7.363245</v>
      </c>
      <c r="K123">
        <f>(11/200)</f>
        <v>5.5E-2</v>
      </c>
      <c r="L123">
        <f>(11/200)</f>
        <v>5.5E-2</v>
      </c>
      <c r="M123">
        <f>(16/200)</f>
        <v>0.08</v>
      </c>
      <c r="N123">
        <f>(12/200)</f>
        <v>0.06</v>
      </c>
      <c r="P123">
        <f>(17/200)</f>
        <v>8.5000000000000006E-2</v>
      </c>
      <c r="Q123">
        <f>(16/200)</f>
        <v>0.08</v>
      </c>
      <c r="R123">
        <f>(19/200)</f>
        <v>9.5000000000000001E-2</v>
      </c>
      <c r="S123">
        <f>(21/200)</f>
        <v>0.105</v>
      </c>
      <c r="U123">
        <f>0.055+0.085</f>
        <v>0.14000000000000001</v>
      </c>
      <c r="V123">
        <f>0.055+0.08</f>
        <v>0.13500000000000001</v>
      </c>
      <c r="W123">
        <f>0.08+0.095</f>
        <v>0.17499999999999999</v>
      </c>
      <c r="X123">
        <f>0.06+0.105</f>
        <v>0.16499999999999998</v>
      </c>
      <c r="Z123">
        <f>SQRT((ABS($A$124-$A$123)^2+(ABS($B$124-$B$123)^2)))</f>
        <v>11.115053746838905</v>
      </c>
      <c r="AA123">
        <f>SQRT((ABS($C$124-$C$123)^2+(ABS($D$124-$D$123)^2)))</f>
        <v>22.376642537287669</v>
      </c>
      <c r="AB123">
        <f>SQRT((ABS($E$124-$E$123)^2+(ABS($F$124-$F$123)^2)))</f>
        <v>23.14158044315954</v>
      </c>
      <c r="AC123">
        <f>SQRT((ABS($G$124-$G$123)^2+(ABS($H$124-$H$123)^2)))</f>
        <v>12.853524901521599</v>
      </c>
      <c r="AJ123">
        <f>1/0.14</f>
        <v>7.1428571428571423</v>
      </c>
      <c r="AK123">
        <f>1/0.135</f>
        <v>7.4074074074074066</v>
      </c>
      <c r="AL123">
        <f>1/0.175</f>
        <v>5.7142857142857144</v>
      </c>
      <c r="AM123">
        <f>1/0.165</f>
        <v>6.0606060606060606</v>
      </c>
      <c r="AO123">
        <f t="shared" si="33"/>
        <v>79.393241048849319</v>
      </c>
      <c r="AP123">
        <f t="shared" si="34"/>
        <v>165.75290768361236</v>
      </c>
      <c r="AQ123">
        <f t="shared" si="35"/>
        <v>132.23760253234025</v>
      </c>
      <c r="AR123">
        <f t="shared" si="36"/>
        <v>77.900150918312733</v>
      </c>
      <c r="AV123">
        <f>((0.055/0.14)*100)</f>
        <v>39.285714285714285</v>
      </c>
      <c r="AW123">
        <f>((0.055/0.135)*100)</f>
        <v>40.74074074074074</v>
      </c>
      <c r="AX123">
        <f>((0.08/0.175)*100)</f>
        <v>45.714285714285715</v>
      </c>
      <c r="AY123">
        <f>((0.06/0.165)*100)</f>
        <v>36.36363636363636</v>
      </c>
      <c r="BA123">
        <f>((0.085/0.14)*100)</f>
        <v>60.714285714285708</v>
      </c>
      <c r="BB123">
        <f>((0.08/0.135)*100)</f>
        <v>59.259259259259252</v>
      </c>
      <c r="BC123">
        <f>((0.095/0.175)*100)</f>
        <v>54.285714285714292</v>
      </c>
      <c r="BD123">
        <f>((0.105/0.165)*100)</f>
        <v>63.636363636363633</v>
      </c>
      <c r="BF123">
        <f>ABS($B$123-$D$123)</f>
        <v>2.394107</v>
      </c>
      <c r="BG123">
        <f>ABS($F$123-$H$123)</f>
        <v>2.1092659999999999</v>
      </c>
      <c r="BL123">
        <f>SQRT((ABS($A$123-$E$122)^2+(ABS($B$123-$F$122)^2)))</f>
        <v>12.334174790432787</v>
      </c>
      <c r="BM123">
        <f>SQRT((ABS($C$123-$G$123)^2+(ABS($D$123-$H$123)^2)))</f>
        <v>8.9863922957400408</v>
      </c>
      <c r="BO123">
        <f>SQRT((ABS($A$123-$G$123)^2+(ABS($B$123-$H$123)^2)))</f>
        <v>3.490862361093733</v>
      </c>
      <c r="BP123">
        <f>SQRT((ABS($C$123-$E$123)^2+(ABS($D$123-$F$123)^2)))</f>
        <v>3.7106457716036423</v>
      </c>
      <c r="BU123">
        <v>11</v>
      </c>
      <c r="BV123">
        <v>0</v>
      </c>
      <c r="BW123">
        <v>9</v>
      </c>
      <c r="BX123">
        <v>1</v>
      </c>
      <c r="BY123">
        <v>11</v>
      </c>
      <c r="BZ123">
        <v>0</v>
      </c>
      <c r="CA123">
        <v>5</v>
      </c>
      <c r="CB123">
        <v>2</v>
      </c>
      <c r="CC123">
        <v>16</v>
      </c>
      <c r="CD123">
        <v>5</v>
      </c>
      <c r="CE123">
        <v>8</v>
      </c>
      <c r="CF123">
        <v>0</v>
      </c>
      <c r="CG123">
        <v>12</v>
      </c>
      <c r="CH123">
        <v>5</v>
      </c>
      <c r="CI123">
        <v>2</v>
      </c>
      <c r="CJ123">
        <v>0</v>
      </c>
      <c r="CL123">
        <v>17</v>
      </c>
      <c r="CM123">
        <v>5</v>
      </c>
      <c r="CN123">
        <v>16</v>
      </c>
      <c r="CO123">
        <v>4</v>
      </c>
      <c r="CP123">
        <v>16</v>
      </c>
      <c r="CQ123">
        <v>5</v>
      </c>
      <c r="CR123">
        <v>5</v>
      </c>
      <c r="CS123">
        <v>12</v>
      </c>
      <c r="CT123">
        <v>19</v>
      </c>
      <c r="CU123">
        <v>11</v>
      </c>
      <c r="CV123">
        <v>13</v>
      </c>
      <c r="CW123">
        <v>7</v>
      </c>
      <c r="CX123">
        <v>21</v>
      </c>
      <c r="CY123">
        <v>11</v>
      </c>
      <c r="CZ123">
        <v>12</v>
      </c>
      <c r="DA123">
        <v>5</v>
      </c>
      <c r="DC123">
        <f>((0/11)*100)</f>
        <v>0</v>
      </c>
      <c r="DD123">
        <f>((9/11)*100)</f>
        <v>81.818181818181827</v>
      </c>
      <c r="DE123">
        <f>((1/11)*100)</f>
        <v>9.0909090909090917</v>
      </c>
      <c r="DF123">
        <f>((0/11)*100)</f>
        <v>0</v>
      </c>
      <c r="DG123">
        <f>((5/11)*100)</f>
        <v>45.454545454545453</v>
      </c>
      <c r="DH123">
        <f>((2/11)*100)</f>
        <v>18.181818181818183</v>
      </c>
      <c r="DI123">
        <f>((5/16)*100)</f>
        <v>31.25</v>
      </c>
      <c r="DJ123">
        <f>((8/16)*100)</f>
        <v>50</v>
      </c>
      <c r="DK123">
        <f>((0/16)*100)</f>
        <v>0</v>
      </c>
      <c r="DL123">
        <f>((5/12)*100)</f>
        <v>41.666666666666671</v>
      </c>
      <c r="DM123">
        <f>((2/12)*100)</f>
        <v>16.666666666666664</v>
      </c>
      <c r="DN123">
        <f>((0/12)*100)</f>
        <v>0</v>
      </c>
      <c r="DP123">
        <f>((5/17)*100)</f>
        <v>29.411764705882355</v>
      </c>
      <c r="DQ123">
        <f>((16/17)*100)</f>
        <v>94.117647058823522</v>
      </c>
      <c r="DR123">
        <f>((4/17)*100)</f>
        <v>23.52941176470588</v>
      </c>
      <c r="DS123">
        <f>((5/16)*100)</f>
        <v>31.25</v>
      </c>
      <c r="DT123">
        <f>((5/16)*100)</f>
        <v>31.25</v>
      </c>
      <c r="DU123">
        <f>((12/16)*100)</f>
        <v>75</v>
      </c>
      <c r="DV123">
        <f>((11/19)*100)</f>
        <v>57.894736842105267</v>
      </c>
      <c r="DW123">
        <f>((13/19)*100)</f>
        <v>68.421052631578945</v>
      </c>
      <c r="DX123">
        <f>((7/19)*100)</f>
        <v>36.84210526315789</v>
      </c>
      <c r="DY123">
        <f>((11/21)*100)</f>
        <v>52.380952380952387</v>
      </c>
      <c r="DZ123">
        <f>((12/21)*100)</f>
        <v>57.142857142857139</v>
      </c>
      <c r="EA123">
        <f>((5/21)*100)</f>
        <v>23.809523809523807</v>
      </c>
    </row>
    <row r="124" spans="1:131" x14ac:dyDescent="0.25">
      <c r="A124">
        <v>150.63646499999999</v>
      </c>
      <c r="B124">
        <v>6.18187</v>
      </c>
      <c r="C124">
        <v>133.6174</v>
      </c>
      <c r="D124">
        <v>7.546735</v>
      </c>
      <c r="E124">
        <v>134.96357600000002</v>
      </c>
      <c r="F124">
        <v>5.001582</v>
      </c>
      <c r="G124">
        <v>152.18175600000001</v>
      </c>
      <c r="H124">
        <v>9.0874889999999997</v>
      </c>
      <c r="K124">
        <f>(13/200)</f>
        <v>6.5000000000000002E-2</v>
      </c>
      <c r="L124">
        <f>(12/200)</f>
        <v>0.06</v>
      </c>
      <c r="M124">
        <f>(19/200)</f>
        <v>9.5000000000000001E-2</v>
      </c>
      <c r="N124">
        <f>(16/200)</f>
        <v>0.08</v>
      </c>
      <c r="P124">
        <f>(18/200)</f>
        <v>0.09</v>
      </c>
      <c r="Q124">
        <f>(21/200)</f>
        <v>0.105</v>
      </c>
      <c r="R124">
        <f>(19/200)</f>
        <v>9.5000000000000001E-2</v>
      </c>
      <c r="S124">
        <f>(25/200)</f>
        <v>0.125</v>
      </c>
      <c r="U124">
        <f>0.065+0.09</f>
        <v>0.155</v>
      </c>
      <c r="V124">
        <f>0.06+0.105</f>
        <v>0.16499999999999998</v>
      </c>
      <c r="W124">
        <f>0.095+0.095</f>
        <v>0.19</v>
      </c>
      <c r="X124">
        <f>0.08+0.125</f>
        <v>0.20500000000000002</v>
      </c>
      <c r="Z124">
        <f>SQRT((ABS($A$125-$A$124)^2+(ABS($B$125-$B$124)^2)))</f>
        <v>24.112368287531915</v>
      </c>
      <c r="AA124">
        <f>SQRT((ABS($C$125-$C$124)^2+(ABS($D$125-$D$124)^2)))</f>
        <v>14.100360149032957</v>
      </c>
      <c r="AB124">
        <f>SQRT((ABS($E$125-$E$124)^2+(ABS($F$125-$F$124)^2)))</f>
        <v>17.264518720692138</v>
      </c>
      <c r="AC124">
        <f>SQRT((ABS($G$125-$G$124)^2+(ABS($H$125-$H$124)^2)))</f>
        <v>28.660650388084083</v>
      </c>
      <c r="AJ124">
        <f>1/0.155</f>
        <v>6.4516129032258069</v>
      </c>
      <c r="AK124">
        <f>1/0.165</f>
        <v>6.0606060606060606</v>
      </c>
      <c r="AL124">
        <f>1/0.19</f>
        <v>5.2631578947368425</v>
      </c>
      <c r="AM124">
        <f>1/0.205</f>
        <v>4.8780487804878048</v>
      </c>
      <c r="AO124">
        <f t="shared" si="33"/>
        <v>155.56366637117364</v>
      </c>
      <c r="AP124">
        <f t="shared" si="34"/>
        <v>85.456728175957323</v>
      </c>
      <c r="AQ124">
        <f t="shared" si="35"/>
        <v>90.865888003642823</v>
      </c>
      <c r="AR124">
        <f t="shared" si="36"/>
        <v>139.80805067358088</v>
      </c>
      <c r="AV124">
        <f>((0.065/0.155)*100)</f>
        <v>41.935483870967744</v>
      </c>
      <c r="AW124">
        <f>((0.06/0.165)*100)</f>
        <v>36.36363636363636</v>
      </c>
      <c r="AX124">
        <f>((0.095/0.19)*100)</f>
        <v>50</v>
      </c>
      <c r="AY124">
        <f>((0.08/0.205)*100)</f>
        <v>39.024390243902438</v>
      </c>
      <c r="BA124">
        <f>((0.09/0.155)*100)</f>
        <v>58.064516129032249</v>
      </c>
      <c r="BB124">
        <f>((0.105/0.165)*100)</f>
        <v>63.636363636363633</v>
      </c>
      <c r="BC124">
        <f>((0.095/0.19)*100)</f>
        <v>50</v>
      </c>
      <c r="BD124">
        <f>((0.125/0.205)*100)</f>
        <v>60.975609756097562</v>
      </c>
      <c r="BF124">
        <f>ABS($B$124-$D$124)</f>
        <v>1.364865</v>
      </c>
      <c r="BG124">
        <f>ABS($F$124-$H$124)</f>
        <v>4.0859069999999997</v>
      </c>
      <c r="BL124">
        <f>SQRT((ABS($A$124-$E$123)^2+(ABS($B$124-$F$123)^2)))</f>
        <v>7.5247441828348025</v>
      </c>
      <c r="BM124">
        <f>SQRT((ABS($C$124-$G$124)^2+(ABS($D$124-$H$124)^2)))</f>
        <v>18.628183931431753</v>
      </c>
      <c r="BO124">
        <f>SQRT((ABS($A$124-$G$124)^2+(ABS($B$124-$H$124)^2)))</f>
        <v>3.2909794967216159</v>
      </c>
      <c r="BP124">
        <f>SQRT((ABS($C$124-$E$124)^2+(ABS($D$124-$F$124)^2)))</f>
        <v>2.879234901216821</v>
      </c>
      <c r="BU124">
        <v>13</v>
      </c>
      <c r="BV124">
        <v>0</v>
      </c>
      <c r="BW124">
        <v>5</v>
      </c>
      <c r="BX124">
        <v>5</v>
      </c>
      <c r="BY124">
        <v>12</v>
      </c>
      <c r="BZ124">
        <v>0</v>
      </c>
      <c r="CA124">
        <v>8</v>
      </c>
      <c r="CB124">
        <v>0</v>
      </c>
      <c r="CC124">
        <v>19</v>
      </c>
      <c r="CD124">
        <v>1</v>
      </c>
      <c r="CE124">
        <v>14</v>
      </c>
      <c r="CF124">
        <v>3</v>
      </c>
      <c r="CG124">
        <v>16</v>
      </c>
      <c r="CH124">
        <v>11</v>
      </c>
      <c r="CI124">
        <v>0</v>
      </c>
      <c r="CJ124">
        <v>3</v>
      </c>
      <c r="CL124">
        <v>18</v>
      </c>
      <c r="CM124">
        <v>7</v>
      </c>
      <c r="CN124">
        <v>11</v>
      </c>
      <c r="CO124">
        <v>11</v>
      </c>
      <c r="CP124">
        <v>21</v>
      </c>
      <c r="CQ124">
        <v>8</v>
      </c>
      <c r="CR124">
        <v>13</v>
      </c>
      <c r="CS124">
        <v>11</v>
      </c>
      <c r="CT124">
        <v>19</v>
      </c>
      <c r="CU124">
        <v>9</v>
      </c>
      <c r="CV124">
        <v>15</v>
      </c>
      <c r="CW124">
        <v>6</v>
      </c>
      <c r="CX124">
        <v>25</v>
      </c>
      <c r="CY124">
        <v>17</v>
      </c>
      <c r="CZ124">
        <v>13</v>
      </c>
      <c r="DA124">
        <v>9</v>
      </c>
      <c r="DC124">
        <f>((0/13)*100)</f>
        <v>0</v>
      </c>
      <c r="DD124">
        <f>((5/13)*100)</f>
        <v>38.461538461538467</v>
      </c>
      <c r="DE124">
        <f>((5/13)*100)</f>
        <v>38.461538461538467</v>
      </c>
      <c r="DF124">
        <f>((0/12)*100)</f>
        <v>0</v>
      </c>
      <c r="DG124">
        <f>((8/12)*100)</f>
        <v>66.666666666666657</v>
      </c>
      <c r="DH124">
        <f>((0/12)*100)</f>
        <v>0</v>
      </c>
      <c r="DI124">
        <f>((1/19)*100)</f>
        <v>5.2631578947368416</v>
      </c>
      <c r="DJ124">
        <f>((14/19)*100)</f>
        <v>73.68421052631578</v>
      </c>
      <c r="DK124">
        <f>((3/19)*100)</f>
        <v>15.789473684210526</v>
      </c>
      <c r="DL124">
        <f>((11/16)*100)</f>
        <v>68.75</v>
      </c>
      <c r="DM124">
        <f>((0/16)*100)</f>
        <v>0</v>
      </c>
      <c r="DN124">
        <f>((3/16)*100)</f>
        <v>18.75</v>
      </c>
      <c r="DP124">
        <f>((7/18)*100)</f>
        <v>38.888888888888893</v>
      </c>
      <c r="DQ124">
        <f>((11/18)*100)</f>
        <v>61.111111111111114</v>
      </c>
      <c r="DR124">
        <f>((11/18)*100)</f>
        <v>61.111111111111114</v>
      </c>
      <c r="DS124">
        <f>((8/21)*100)</f>
        <v>38.095238095238095</v>
      </c>
      <c r="DT124">
        <f>((13/21)*100)</f>
        <v>61.904761904761905</v>
      </c>
      <c r="DU124">
        <f>((11/21)*100)</f>
        <v>52.380952380952387</v>
      </c>
      <c r="DV124">
        <f>((9/19)*100)</f>
        <v>47.368421052631575</v>
      </c>
      <c r="DW124">
        <f>((15/19)*100)</f>
        <v>78.94736842105263</v>
      </c>
      <c r="DX124">
        <f>((6/19)*100)</f>
        <v>31.578947368421051</v>
      </c>
      <c r="DY124">
        <f>((17/25)*100)</f>
        <v>68</v>
      </c>
      <c r="DZ124">
        <f>((13/25)*100)</f>
        <v>52</v>
      </c>
      <c r="EA124">
        <f>((9/25)*100)</f>
        <v>36</v>
      </c>
    </row>
    <row r="125" spans="1:131" x14ac:dyDescent="0.25">
      <c r="A125">
        <v>126.53689100000001</v>
      </c>
      <c r="B125">
        <v>5.3964800000000004</v>
      </c>
      <c r="C125">
        <v>119.54316600000001</v>
      </c>
      <c r="D125">
        <v>8.4046939999999992</v>
      </c>
      <c r="E125">
        <v>117.75234900000001</v>
      </c>
      <c r="F125">
        <v>3.6461220000000001</v>
      </c>
      <c r="G125">
        <v>123.556128</v>
      </c>
      <c r="H125">
        <v>10.503928999999999</v>
      </c>
      <c r="K125">
        <f>(11/200)</f>
        <v>5.5E-2</v>
      </c>
      <c r="L125">
        <f>(15/200)</f>
        <v>7.4999999999999997E-2</v>
      </c>
      <c r="M125">
        <f>(10/200)</f>
        <v>0.05</v>
      </c>
      <c r="N125" s="1">
        <f>(12/200)</f>
        <v>0.06</v>
      </c>
      <c r="P125">
        <f>(20/200)</f>
        <v>0.1</v>
      </c>
      <c r="Q125">
        <f>(20/200)</f>
        <v>0.1</v>
      </c>
      <c r="R125">
        <f>(24/200)</f>
        <v>0.12</v>
      </c>
      <c r="S125">
        <f>(22/200)</f>
        <v>0.11</v>
      </c>
      <c r="U125">
        <f>0.055+0.1</f>
        <v>0.155</v>
      </c>
      <c r="V125">
        <f>0.075+0.1</f>
        <v>0.17499999999999999</v>
      </c>
      <c r="W125">
        <f>0.05+0.12</f>
        <v>0.16999999999999998</v>
      </c>
      <c r="X125" s="1">
        <f>0.06+0.11</f>
        <v>0.16999999999999998</v>
      </c>
      <c r="Z125">
        <f>SQRT((ABS($A$126-$A$125)^2+(ABS($B$126-$B$125)^2)))</f>
        <v>15.276179404464001</v>
      </c>
      <c r="AA125">
        <f>SQRT((ABS($C$126-$C$125)^2+(ABS($D$126-$D$125)^2)))</f>
        <v>17.175804678993451</v>
      </c>
      <c r="AB125">
        <f>SQRT((ABS($E$126-$E$125)^2+(ABS($F$126-$F$125)^2)))</f>
        <v>14.606405156425629</v>
      </c>
      <c r="AC125" s="1">
        <f>SQRT((ABS($G$126-$G$125)^2+(ABS($H$126-$H$125)^2)))</f>
        <v>13.239017762589564</v>
      </c>
      <c r="AJ125">
        <f>1/0.155</f>
        <v>6.4516129032258069</v>
      </c>
      <c r="AK125">
        <f>1/0.175</f>
        <v>5.7142857142857144</v>
      </c>
      <c r="AL125">
        <f>1/0.17</f>
        <v>5.8823529411764701</v>
      </c>
      <c r="AM125" s="1">
        <f>1/0.17</f>
        <v>5.8823529411764701</v>
      </c>
      <c r="AO125">
        <f t="shared" si="33"/>
        <v>98.555996157832269</v>
      </c>
      <c r="AP125">
        <f t="shared" si="34"/>
        <v>98.147455308534006</v>
      </c>
      <c r="AQ125">
        <f t="shared" si="35"/>
        <v>85.92003033191547</v>
      </c>
      <c r="AR125" s="1">
        <f t="shared" si="36"/>
        <v>77.876575074056262</v>
      </c>
      <c r="AV125">
        <f>((0.055/0.155)*100)</f>
        <v>35.483870967741936</v>
      </c>
      <c r="AW125">
        <f>((0.075/0.175)*100)</f>
        <v>42.857142857142861</v>
      </c>
      <c r="AX125">
        <f>((0.05/0.17)*100)</f>
        <v>29.411764705882355</v>
      </c>
      <c r="AY125" s="1">
        <f>((0.06/0.17)*100)</f>
        <v>35.294117647058819</v>
      </c>
      <c r="BA125">
        <f>((0.1/0.155)*100)</f>
        <v>64.516129032258078</v>
      </c>
      <c r="BB125">
        <f>((0.1/0.175)*100)</f>
        <v>57.142857142857153</v>
      </c>
      <c r="BC125">
        <f>((0.12/0.17)*100)</f>
        <v>70.588235294117638</v>
      </c>
      <c r="BD125" s="1">
        <f>((0.11/0.17)*100)</f>
        <v>64.705882352941174</v>
      </c>
      <c r="BF125">
        <f>ABS($B$125-$D$125)</f>
        <v>3.0082139999999988</v>
      </c>
      <c r="BG125">
        <f>ABS($F$125-$H$125)</f>
        <v>6.8578069999999993</v>
      </c>
      <c r="BL125">
        <f>SQRT((ABS($A$125-$E$124)^2+(ABS($B$125-$F$124)^2)))</f>
        <v>8.4359329371225513</v>
      </c>
      <c r="BM125">
        <f>SQRT((ABS($C$125-$G$125)^2+(ABS($D$125-$H$125)^2)))</f>
        <v>4.5288686886096512</v>
      </c>
      <c r="BO125">
        <f>SQRT((ABS($A$125-$G$125)^2+(ABS($B$125-$H$125)^2)))</f>
        <v>5.9136269200694471</v>
      </c>
      <c r="BP125">
        <f>SQRT((ABS($C$125-$E$125)^2+(ABS($D$125-$F$125)^2)))</f>
        <v>5.0843911146442116</v>
      </c>
      <c r="BU125">
        <v>11</v>
      </c>
      <c r="BV125">
        <v>0</v>
      </c>
      <c r="BW125">
        <v>1</v>
      </c>
      <c r="BX125">
        <v>11</v>
      </c>
      <c r="BY125">
        <v>15</v>
      </c>
      <c r="BZ125">
        <v>0</v>
      </c>
      <c r="CA125">
        <v>14</v>
      </c>
      <c r="CB125">
        <v>0</v>
      </c>
      <c r="CC125">
        <v>10</v>
      </c>
      <c r="CD125">
        <v>0</v>
      </c>
      <c r="CE125">
        <v>9</v>
      </c>
      <c r="CF125">
        <v>0</v>
      </c>
      <c r="CG125">
        <v>12</v>
      </c>
      <c r="CH125">
        <v>12</v>
      </c>
      <c r="CI125">
        <v>0</v>
      </c>
      <c r="CJ125">
        <v>0</v>
      </c>
      <c r="CL125">
        <v>20</v>
      </c>
      <c r="CM125">
        <v>8</v>
      </c>
      <c r="CN125">
        <v>9</v>
      </c>
      <c r="CO125">
        <v>17</v>
      </c>
      <c r="CP125">
        <v>20</v>
      </c>
      <c r="CQ125">
        <v>9</v>
      </c>
      <c r="CR125">
        <v>15</v>
      </c>
      <c r="CS125">
        <v>4</v>
      </c>
      <c r="CT125">
        <v>24</v>
      </c>
      <c r="CU125">
        <v>9</v>
      </c>
      <c r="CV125">
        <v>23</v>
      </c>
      <c r="CW125">
        <v>12</v>
      </c>
      <c r="CX125">
        <v>22</v>
      </c>
      <c r="CY125">
        <v>22</v>
      </c>
      <c r="CZ125">
        <v>7</v>
      </c>
      <c r="DA125">
        <v>6</v>
      </c>
      <c r="DC125">
        <f>((0/11)*100)</f>
        <v>0</v>
      </c>
      <c r="DD125">
        <f>((1/11)*100)</f>
        <v>9.0909090909090917</v>
      </c>
      <c r="DE125">
        <f>((11/11)*100)</f>
        <v>100</v>
      </c>
      <c r="DF125">
        <f>((0/15)*100)</f>
        <v>0</v>
      </c>
      <c r="DG125">
        <f>((14/15)*100)</f>
        <v>93.333333333333329</v>
      </c>
      <c r="DH125">
        <f>((0/15)*100)</f>
        <v>0</v>
      </c>
      <c r="DI125">
        <f>((0/10)*100)</f>
        <v>0</v>
      </c>
      <c r="DJ125">
        <f>((9/10)*100)</f>
        <v>90</v>
      </c>
      <c r="DK125">
        <f>((0/10)*100)</f>
        <v>0</v>
      </c>
      <c r="DL125">
        <f>((12/12)*100)</f>
        <v>100</v>
      </c>
      <c r="DM125">
        <f>((0/12)*100)</f>
        <v>0</v>
      </c>
      <c r="DN125">
        <f>((0/12)*100)</f>
        <v>0</v>
      </c>
      <c r="DP125">
        <f>((8/20)*100)</f>
        <v>40</v>
      </c>
      <c r="DQ125">
        <f>((9/20)*100)</f>
        <v>45</v>
      </c>
      <c r="DR125">
        <f>((17/20)*100)</f>
        <v>85</v>
      </c>
      <c r="DS125">
        <f>((9/20)*100)</f>
        <v>45</v>
      </c>
      <c r="DT125">
        <f>((15/20)*100)</f>
        <v>75</v>
      </c>
      <c r="DU125">
        <f>((4/20)*100)</f>
        <v>20</v>
      </c>
      <c r="DV125">
        <f>((9/24)*100)</f>
        <v>37.5</v>
      </c>
      <c r="DW125">
        <f>((23/24)*100)</f>
        <v>95.833333333333343</v>
      </c>
      <c r="DX125">
        <f>((12/24)*100)</f>
        <v>50</v>
      </c>
      <c r="DY125">
        <f>((22/22)*100)</f>
        <v>100</v>
      </c>
      <c r="DZ125">
        <f>((7/22)*100)</f>
        <v>31.818181818181817</v>
      </c>
      <c r="EA125">
        <f>((6/22)*100)</f>
        <v>27.27272727272727</v>
      </c>
    </row>
    <row r="126" spans="1:131" x14ac:dyDescent="0.25">
      <c r="A126">
        <v>111.26071400000001</v>
      </c>
      <c r="B126">
        <v>5.4050510000000003</v>
      </c>
      <c r="C126">
        <v>102.382704</v>
      </c>
      <c r="D126">
        <v>7.678877</v>
      </c>
      <c r="E126">
        <v>103.247145</v>
      </c>
      <c r="F126">
        <v>5.3625509999999998</v>
      </c>
      <c r="G126" s="1">
        <v>110.473117</v>
      </c>
      <c r="H126" s="1">
        <v>8.4774999999999991</v>
      </c>
      <c r="K126">
        <f>(15/200)</f>
        <v>7.4999999999999997E-2</v>
      </c>
      <c r="L126">
        <f>(10/200)</f>
        <v>0.05</v>
      </c>
      <c r="M126">
        <f>(14/200)</f>
        <v>7.0000000000000007E-2</v>
      </c>
      <c r="N126" s="1">
        <f>(14/200)</f>
        <v>7.0000000000000007E-2</v>
      </c>
      <c r="P126">
        <f>(24/200)</f>
        <v>0.12</v>
      </c>
      <c r="Q126">
        <f>(24/200)</f>
        <v>0.12</v>
      </c>
      <c r="R126">
        <f>(19/200)</f>
        <v>9.5000000000000001E-2</v>
      </c>
      <c r="S126" s="1">
        <f>(19/200)</f>
        <v>9.5000000000000001E-2</v>
      </c>
      <c r="U126">
        <f>0.075+0.12</f>
        <v>0.19500000000000001</v>
      </c>
      <c r="V126">
        <f>0.05+0.12</f>
        <v>0.16999999999999998</v>
      </c>
      <c r="W126">
        <f>0.07+0.095</f>
        <v>0.16500000000000001</v>
      </c>
      <c r="X126" s="1">
        <f>0.07+0.095</f>
        <v>0.16500000000000001</v>
      </c>
      <c r="Z126">
        <f>SQRT((ABS($A$127-$A$126)^2+(ABS($B$127-$B$126)^2)))</f>
        <v>17.11411579899103</v>
      </c>
      <c r="AA126">
        <f>SQRT((ABS($C$127-$C$126)^2+(ABS($D$127-$D$126)^2)))</f>
        <v>14.158911564888211</v>
      </c>
      <c r="AB126">
        <f>SQRT((ABS($E$127-$E$126)^2+(ABS($F$127-$F$126)^2)))</f>
        <v>16.488527134526748</v>
      </c>
      <c r="AC126" s="1">
        <f>SQRT((ABS($G$127-$G$126)^2+(ABS($H$127-$H$126)^2)))</f>
        <v>17.026077392818021</v>
      </c>
      <c r="AJ126">
        <f>1/0.195</f>
        <v>5.1282051282051277</v>
      </c>
      <c r="AK126">
        <f>1/0.17</f>
        <v>5.8823529411764701</v>
      </c>
      <c r="AL126">
        <f>1/0.165</f>
        <v>6.0606060606060606</v>
      </c>
      <c r="AM126" s="1">
        <f>1/0.165</f>
        <v>6.0606060606060606</v>
      </c>
      <c r="AO126">
        <f t="shared" si="33"/>
        <v>87.764696405082205</v>
      </c>
      <c r="AP126">
        <f t="shared" si="34"/>
        <v>83.287715087577723</v>
      </c>
      <c r="AQ126">
        <f t="shared" si="35"/>
        <v>99.930467481980287</v>
      </c>
      <c r="AR126" s="1">
        <f t="shared" si="36"/>
        <v>103.18834783526073</v>
      </c>
      <c r="AV126">
        <f>((0.075/0.195)*100)</f>
        <v>38.46153846153846</v>
      </c>
      <c r="AW126">
        <f>((0.05/0.17)*100)</f>
        <v>29.411764705882355</v>
      </c>
      <c r="AX126">
        <f>((0.07/0.165)*100)</f>
        <v>42.424242424242422</v>
      </c>
      <c r="AY126" s="1">
        <f>((0.07/0.165)*100)</f>
        <v>42.424242424242422</v>
      </c>
      <c r="BA126">
        <f>((0.12/0.195)*100)</f>
        <v>61.538461538461533</v>
      </c>
      <c r="BB126">
        <f>((0.12/0.17)*100)</f>
        <v>70.588235294117638</v>
      </c>
      <c r="BC126">
        <f>((0.095/0.165)*100)</f>
        <v>57.575757575757571</v>
      </c>
      <c r="BD126" s="1">
        <f>((0.095/0.165)*100)</f>
        <v>57.575757575757571</v>
      </c>
      <c r="BF126">
        <f>ABS($B$126-$D$126)</f>
        <v>2.2738259999999997</v>
      </c>
      <c r="BG126" s="1">
        <f>ABS($F$126-$H$126)</f>
        <v>3.1149489999999993</v>
      </c>
      <c r="BL126">
        <f>SQRT((ABS($A$126-$E$125)^2+(ABS($B$126-$F$125)^2)))</f>
        <v>6.7257086020928707</v>
      </c>
      <c r="BM126" s="1">
        <f>SQRT((ABS($C$126-$G$126)^2+(ABS($D$126-$H$126)^2)))</f>
        <v>8.1297343872169634</v>
      </c>
      <c r="BO126" s="1">
        <f>SQRT((ABS($A$126-$G$126)^2+(ABS($B$126-$H$126)^2)))</f>
        <v>3.1717900138581054</v>
      </c>
      <c r="BP126">
        <f>SQRT((ABS($C$126-$E$126)^2+(ABS($D$126-$F$126)^2)))</f>
        <v>2.4723722172757481</v>
      </c>
      <c r="BU126">
        <v>15</v>
      </c>
      <c r="BV126">
        <v>0</v>
      </c>
      <c r="BW126">
        <v>0</v>
      </c>
      <c r="BX126">
        <v>12</v>
      </c>
      <c r="BY126">
        <v>10</v>
      </c>
      <c r="BZ126">
        <v>0</v>
      </c>
      <c r="CA126">
        <v>9</v>
      </c>
      <c r="CB126">
        <v>0</v>
      </c>
      <c r="CC126">
        <v>14</v>
      </c>
      <c r="CD126">
        <v>1</v>
      </c>
      <c r="CE126">
        <v>12</v>
      </c>
      <c r="CF126">
        <v>0</v>
      </c>
      <c r="CG126">
        <v>14</v>
      </c>
      <c r="CH126">
        <v>9</v>
      </c>
      <c r="CI126">
        <v>0</v>
      </c>
      <c r="CJ126">
        <v>0</v>
      </c>
      <c r="CL126">
        <v>24</v>
      </c>
      <c r="CM126">
        <v>9</v>
      </c>
      <c r="CN126">
        <v>6</v>
      </c>
      <c r="CO126">
        <v>22</v>
      </c>
      <c r="CP126">
        <v>24</v>
      </c>
      <c r="CQ126">
        <v>9</v>
      </c>
      <c r="CR126">
        <v>23</v>
      </c>
      <c r="CS126">
        <v>12</v>
      </c>
      <c r="CT126">
        <v>19</v>
      </c>
      <c r="CU126">
        <v>8</v>
      </c>
      <c r="CV126">
        <v>18</v>
      </c>
      <c r="CW126">
        <v>5</v>
      </c>
      <c r="CX126">
        <v>19</v>
      </c>
      <c r="CY126">
        <v>16</v>
      </c>
      <c r="CZ126">
        <v>9</v>
      </c>
      <c r="DA126">
        <v>9</v>
      </c>
      <c r="DC126">
        <f>((0/15)*100)</f>
        <v>0</v>
      </c>
      <c r="DD126">
        <f>((0/15)*100)</f>
        <v>0</v>
      </c>
      <c r="DE126">
        <f>((12/15)*100)</f>
        <v>80</v>
      </c>
      <c r="DF126">
        <f>((0/10)*100)</f>
        <v>0</v>
      </c>
      <c r="DG126">
        <f>((9/10)*100)</f>
        <v>90</v>
      </c>
      <c r="DH126">
        <f>((0/10)*100)</f>
        <v>0</v>
      </c>
      <c r="DI126">
        <f>((1/14)*100)</f>
        <v>7.1428571428571423</v>
      </c>
      <c r="DJ126">
        <f>((12/14)*100)</f>
        <v>85.714285714285708</v>
      </c>
      <c r="DK126">
        <f>((0/14)*100)</f>
        <v>0</v>
      </c>
      <c r="DL126">
        <f>((9/14)*100)</f>
        <v>64.285714285714292</v>
      </c>
      <c r="DM126">
        <f>((0/14)*100)</f>
        <v>0</v>
      </c>
      <c r="DN126">
        <f>((0/14)*100)</f>
        <v>0</v>
      </c>
      <c r="DP126">
        <f>((9/24)*100)</f>
        <v>37.5</v>
      </c>
      <c r="DQ126">
        <f>((6/24)*100)</f>
        <v>25</v>
      </c>
      <c r="DR126">
        <f>((22/24)*100)</f>
        <v>91.666666666666657</v>
      </c>
      <c r="DS126">
        <f>((9/24)*100)</f>
        <v>37.5</v>
      </c>
      <c r="DT126">
        <f>((23/24)*100)</f>
        <v>95.833333333333343</v>
      </c>
      <c r="DU126">
        <f>((12/24)*100)</f>
        <v>50</v>
      </c>
      <c r="DV126">
        <f>((8/19)*100)</f>
        <v>42.105263157894733</v>
      </c>
      <c r="DW126">
        <f>((18/19)*100)</f>
        <v>94.73684210526315</v>
      </c>
      <c r="DX126">
        <f>((5/19)*100)</f>
        <v>26.315789473684209</v>
      </c>
      <c r="DY126">
        <f>((16/19)*100)</f>
        <v>84.210526315789465</v>
      </c>
      <c r="DZ126">
        <f>((9/19)*100)</f>
        <v>47.368421052631575</v>
      </c>
      <c r="EA126">
        <f>((9/19)*100)</f>
        <v>47.368421052631575</v>
      </c>
    </row>
    <row r="127" spans="1:131" x14ac:dyDescent="0.25">
      <c r="A127">
        <v>94.150306999999998</v>
      </c>
      <c r="B127">
        <v>5.7613260000000004</v>
      </c>
      <c r="C127">
        <v>88.284694999999999</v>
      </c>
      <c r="D127">
        <v>8.9907149999999998</v>
      </c>
      <c r="E127">
        <v>86.765870000000007</v>
      </c>
      <c r="F127">
        <v>5.8515309999999996</v>
      </c>
      <c r="G127">
        <v>93.505919000000006</v>
      </c>
      <c r="H127">
        <v>9.8922450000000008</v>
      </c>
      <c r="K127">
        <f>(12/200)</f>
        <v>0.06</v>
      </c>
      <c r="L127">
        <f>(12/200)</f>
        <v>0.06</v>
      </c>
      <c r="M127">
        <f>(15/200)</f>
        <v>7.4999999999999997E-2</v>
      </c>
      <c r="N127">
        <f>(14/200)</f>
        <v>7.0000000000000007E-2</v>
      </c>
      <c r="P127">
        <f>(21/200)</f>
        <v>0.105</v>
      </c>
      <c r="Q127">
        <f>(20/200)</f>
        <v>0.1</v>
      </c>
      <c r="R127">
        <f>(17/200)</f>
        <v>8.5000000000000006E-2</v>
      </c>
      <c r="S127">
        <f>(19/200)</f>
        <v>9.5000000000000001E-2</v>
      </c>
      <c r="U127">
        <f>0.06+0.105</f>
        <v>0.16499999999999998</v>
      </c>
      <c r="V127">
        <f>0.06+0.1</f>
        <v>0.16</v>
      </c>
      <c r="W127">
        <f>0.075+0.085</f>
        <v>0.16</v>
      </c>
      <c r="X127">
        <f>0.07+0.095</f>
        <v>0.16500000000000001</v>
      </c>
      <c r="Z127">
        <f>SQRT((ABS($A$128-$A$127)^2+(ABS($B$128-$B$127)^2)))</f>
        <v>13.883257601620333</v>
      </c>
      <c r="AA127">
        <f>SQRT((ABS($C$128-$C$127)^2+(ABS($D$128-$D$127)^2)))</f>
        <v>13.42121308971584</v>
      </c>
      <c r="AB127">
        <f>SQRT((ABS($E$128-$E$127)^2+(ABS($F$128-$F$127)^2)))</f>
        <v>15.133199432977818</v>
      </c>
      <c r="AC127">
        <f>SQRT((ABS($G$128-$G$127)^2+(ABS($H$128-$H$127)^2)))</f>
        <v>15.89397631524729</v>
      </c>
      <c r="AJ127">
        <f>1/0.165</f>
        <v>6.0606060606060606</v>
      </c>
      <c r="AK127">
        <f>1/0.16</f>
        <v>6.25</v>
      </c>
      <c r="AL127">
        <f>1/0.16</f>
        <v>6.25</v>
      </c>
      <c r="AM127">
        <f>1/0.165</f>
        <v>6.0606060606060606</v>
      </c>
      <c r="AO127">
        <f t="shared" si="33"/>
        <v>84.140955161335356</v>
      </c>
      <c r="AP127">
        <f t="shared" si="34"/>
        <v>83.882581810723991</v>
      </c>
      <c r="AQ127">
        <f t="shared" si="35"/>
        <v>94.582496456111357</v>
      </c>
      <c r="AR127">
        <f t="shared" si="36"/>
        <v>96.327129183316899</v>
      </c>
      <c r="AV127">
        <f>((0.06/0.165)*100)</f>
        <v>36.36363636363636</v>
      </c>
      <c r="AW127">
        <f>((0.06/0.16)*100)</f>
        <v>37.5</v>
      </c>
      <c r="AX127">
        <f>((0.075/0.16)*100)</f>
        <v>46.875</v>
      </c>
      <c r="AY127">
        <f>((0.07/0.165)*100)</f>
        <v>42.424242424242422</v>
      </c>
      <c r="BA127">
        <f>((0.105/0.165)*100)</f>
        <v>63.636363636363633</v>
      </c>
      <c r="BB127">
        <f>((0.1/0.16)*100)</f>
        <v>62.5</v>
      </c>
      <c r="BC127">
        <f>((0.085/0.16)*100)</f>
        <v>53.125</v>
      </c>
      <c r="BD127">
        <f>((0.095/0.165)*100)</f>
        <v>57.575757575757571</v>
      </c>
      <c r="BF127">
        <f>ABS($B$127-$D$127)</f>
        <v>3.2293889999999994</v>
      </c>
      <c r="BG127">
        <f>ABS($F$127-$H$127)</f>
        <v>4.0407140000000012</v>
      </c>
      <c r="BL127">
        <f>SQRT((ABS($A$127-$E$126)^2+(ABS($B$127-$F$126)^2)))</f>
        <v>9.1055742871533969</v>
      </c>
      <c r="BM127">
        <f>SQRT((ABS($C$127-$G$127)^2+(ABS($D$127-$H$127)^2)))</f>
        <v>5.2984843492338518</v>
      </c>
      <c r="BO127">
        <f>SQRT((ABS($A$127-$G$127)^2+(ABS($B$127-$H$127)^2)))</f>
        <v>4.1808764247589281</v>
      </c>
      <c r="BP127">
        <f>SQRT((ABS($C$127-$E$127)^2+(ABS($D$127-$F$127)^2)))</f>
        <v>3.4873063482408564</v>
      </c>
      <c r="BU127">
        <v>12</v>
      </c>
      <c r="BV127">
        <v>0</v>
      </c>
      <c r="BW127">
        <v>1</v>
      </c>
      <c r="BX127">
        <v>9</v>
      </c>
      <c r="BY127">
        <v>12</v>
      </c>
      <c r="BZ127">
        <v>0</v>
      </c>
      <c r="CA127">
        <v>12</v>
      </c>
      <c r="CB127">
        <v>0</v>
      </c>
      <c r="CC127">
        <v>15</v>
      </c>
      <c r="CD127">
        <v>0</v>
      </c>
      <c r="CE127">
        <v>14</v>
      </c>
      <c r="CF127">
        <v>0</v>
      </c>
      <c r="CG127">
        <v>14</v>
      </c>
      <c r="CH127">
        <v>10</v>
      </c>
      <c r="CI127">
        <v>0</v>
      </c>
      <c r="CJ127">
        <v>0</v>
      </c>
      <c r="CL127">
        <v>21</v>
      </c>
      <c r="CM127">
        <v>11</v>
      </c>
      <c r="CN127">
        <v>11</v>
      </c>
      <c r="CO127">
        <v>16</v>
      </c>
      <c r="CP127">
        <v>20</v>
      </c>
      <c r="CQ127">
        <v>8</v>
      </c>
      <c r="CR127">
        <v>18</v>
      </c>
      <c r="CS127">
        <v>6</v>
      </c>
      <c r="CT127">
        <v>17</v>
      </c>
      <c r="CU127">
        <v>7</v>
      </c>
      <c r="CV127">
        <v>17</v>
      </c>
      <c r="CW127">
        <v>3</v>
      </c>
      <c r="CX127">
        <v>19</v>
      </c>
      <c r="CY127">
        <v>16</v>
      </c>
      <c r="CZ127">
        <v>7</v>
      </c>
      <c r="DA127">
        <v>5</v>
      </c>
      <c r="DC127">
        <f>((0/12)*100)</f>
        <v>0</v>
      </c>
      <c r="DD127">
        <f>((1/12)*100)</f>
        <v>8.3333333333333321</v>
      </c>
      <c r="DE127">
        <f>((9/12)*100)</f>
        <v>75</v>
      </c>
      <c r="DF127">
        <f>((0/12)*100)</f>
        <v>0</v>
      </c>
      <c r="DG127">
        <f>((12/12)*100)</f>
        <v>100</v>
      </c>
      <c r="DH127">
        <f>((0/12)*100)</f>
        <v>0</v>
      </c>
      <c r="DI127">
        <f>((0/15)*100)</f>
        <v>0</v>
      </c>
      <c r="DJ127">
        <f>((14/15)*100)</f>
        <v>93.333333333333329</v>
      </c>
      <c r="DK127">
        <f>((0/15)*100)</f>
        <v>0</v>
      </c>
      <c r="DL127">
        <f>((10/14)*100)</f>
        <v>71.428571428571431</v>
      </c>
      <c r="DM127">
        <f>((0/14)*100)</f>
        <v>0</v>
      </c>
      <c r="DN127">
        <f>((0/14)*100)</f>
        <v>0</v>
      </c>
      <c r="DP127">
        <f>((11/21)*100)</f>
        <v>52.380952380952387</v>
      </c>
      <c r="DQ127">
        <f>((11/21)*100)</f>
        <v>52.380952380952387</v>
      </c>
      <c r="DR127">
        <f>((16/21)*100)</f>
        <v>76.19047619047619</v>
      </c>
      <c r="DS127">
        <f>((8/20)*100)</f>
        <v>40</v>
      </c>
      <c r="DT127">
        <f>((18/20)*100)</f>
        <v>90</v>
      </c>
      <c r="DU127">
        <f>((6/20)*100)</f>
        <v>30</v>
      </c>
      <c r="DV127">
        <f>((7/17)*100)</f>
        <v>41.17647058823529</v>
      </c>
      <c r="DW127">
        <f>((17/17)*100)</f>
        <v>100</v>
      </c>
      <c r="DX127">
        <f>((3/17)*100)</f>
        <v>17.647058823529413</v>
      </c>
      <c r="DY127">
        <f>((16/19)*100)</f>
        <v>84.210526315789465</v>
      </c>
      <c r="DZ127">
        <f>((7/19)*100)</f>
        <v>36.84210526315789</v>
      </c>
      <c r="EA127">
        <f>((5/19)*100)</f>
        <v>26.315789473684209</v>
      </c>
    </row>
    <row r="128" spans="1:131" x14ac:dyDescent="0.25">
      <c r="A128">
        <v>80.281889000000007</v>
      </c>
      <c r="B128">
        <v>6.4030610000000001</v>
      </c>
      <c r="C128">
        <v>74.865153000000007</v>
      </c>
      <c r="D128">
        <v>8.7789289999999998</v>
      </c>
      <c r="E128">
        <v>71.730868000000001</v>
      </c>
      <c r="F128">
        <v>4.1303570000000001</v>
      </c>
      <c r="G128">
        <v>77.621990000000011</v>
      </c>
      <c r="H128">
        <v>9.3271940000000004</v>
      </c>
      <c r="K128">
        <f>(10/200)</f>
        <v>0.05</v>
      </c>
      <c r="L128">
        <f>(14/200)</f>
        <v>7.0000000000000007E-2</v>
      </c>
      <c r="M128">
        <f>(14/200)</f>
        <v>7.0000000000000007E-2</v>
      </c>
      <c r="N128">
        <f>(15/200)</f>
        <v>7.4999999999999997E-2</v>
      </c>
      <c r="P128">
        <f>(18/200)</f>
        <v>0.09</v>
      </c>
      <c r="Q128">
        <f>(18/200)</f>
        <v>0.09</v>
      </c>
      <c r="R128">
        <f>(20/200)</f>
        <v>0.1</v>
      </c>
      <c r="S128">
        <f>(18/200)</f>
        <v>0.09</v>
      </c>
      <c r="U128">
        <f>0.05+0.09</f>
        <v>0.14000000000000001</v>
      </c>
      <c r="V128">
        <f>0.07+0.09</f>
        <v>0.16</v>
      </c>
      <c r="W128">
        <f>0.07+0.1</f>
        <v>0.17</v>
      </c>
      <c r="X128">
        <f>0.075+0.09</f>
        <v>0.16499999999999998</v>
      </c>
      <c r="Z128">
        <f>SQRT((ABS($A$129-$A$128)^2+(ABS($B$129-$B$128)^2)))</f>
        <v>10.932071675995035</v>
      </c>
      <c r="AA128">
        <f>SQRT((ABS($C$129-$C$128)^2+(ABS($D$129-$D$128)^2)))</f>
        <v>16.158085302450438</v>
      </c>
      <c r="AB128">
        <f>SQRT((ABS($E$129-$E$128)^2+(ABS($F$129-$F$128)^2)))</f>
        <v>18.280665739110287</v>
      </c>
      <c r="AC128">
        <f>SQRT((ABS($G$129-$G$128)^2+(ABS($H$129-$H$128)^2)))</f>
        <v>14.947567421486516</v>
      </c>
      <c r="AJ128">
        <f>1/0.14</f>
        <v>7.1428571428571423</v>
      </c>
      <c r="AK128">
        <f>1/0.16</f>
        <v>6.25</v>
      </c>
      <c r="AL128">
        <f>1/0.17</f>
        <v>5.8823529411764701</v>
      </c>
      <c r="AM128">
        <f>1/0.165</f>
        <v>6.0606060606060606</v>
      </c>
      <c r="AO128">
        <f t="shared" si="33"/>
        <v>78.086226257107384</v>
      </c>
      <c r="AP128">
        <f t="shared" si="34"/>
        <v>100.98803314031524</v>
      </c>
      <c r="AQ128">
        <f t="shared" si="35"/>
        <v>107.53332787711932</v>
      </c>
      <c r="AR128">
        <f t="shared" si="36"/>
        <v>90.591317705978895</v>
      </c>
      <c r="AV128">
        <f>((0.05/0.14)*100)</f>
        <v>35.714285714285715</v>
      </c>
      <c r="AW128">
        <f>((0.07/0.16)*100)</f>
        <v>43.750000000000007</v>
      </c>
      <c r="AX128">
        <f>((0.07/0.17)*100)</f>
        <v>41.176470588235297</v>
      </c>
      <c r="AY128">
        <f>((0.075/0.165)*100)</f>
        <v>45.454545454545453</v>
      </c>
      <c r="BA128">
        <f>((0.09/0.14)*100)</f>
        <v>64.285714285714278</v>
      </c>
      <c r="BB128">
        <f>((0.09/0.16)*100)</f>
        <v>56.25</v>
      </c>
      <c r="BC128">
        <f>((0.1/0.17)*100)</f>
        <v>58.82352941176471</v>
      </c>
      <c r="BD128">
        <f>((0.09/0.165)*100)</f>
        <v>54.54545454545454</v>
      </c>
      <c r="BF128">
        <f>ABS($B$128-$D$128)</f>
        <v>2.3758679999999996</v>
      </c>
      <c r="BG128">
        <f>ABS($F$128-$H$128)</f>
        <v>5.1968370000000004</v>
      </c>
      <c r="BL128">
        <f>SQRT((ABS($A$128-$E$127)^2+(ABS($B$128-$F$127)^2)))</f>
        <v>6.5073954044042077</v>
      </c>
      <c r="BM128">
        <f>SQRT((ABS($C$128-$G$128)^2+(ABS($D$128-$H$128)^2)))</f>
        <v>2.8108263473210195</v>
      </c>
      <c r="BO128">
        <f>SQRT((ABS($A$128-$G$128)^2+(ABS($B$128-$H$128)^2)))</f>
        <v>3.9529250551825514</v>
      </c>
      <c r="BP128">
        <f>SQRT((ABS($C$128-$E$128)^2+(ABS($D$128-$F$128)^2)))</f>
        <v>5.6065108668769232</v>
      </c>
      <c r="BU128">
        <v>10</v>
      </c>
      <c r="BV128">
        <v>0</v>
      </c>
      <c r="BW128">
        <v>0</v>
      </c>
      <c r="BX128">
        <v>10</v>
      </c>
      <c r="BY128">
        <v>14</v>
      </c>
      <c r="BZ128">
        <v>0</v>
      </c>
      <c r="CA128">
        <v>14</v>
      </c>
      <c r="CB128">
        <v>0</v>
      </c>
      <c r="CC128">
        <v>14</v>
      </c>
      <c r="CD128">
        <v>1</v>
      </c>
      <c r="CE128">
        <v>10</v>
      </c>
      <c r="CF128">
        <v>0</v>
      </c>
      <c r="CG128">
        <v>15</v>
      </c>
      <c r="CH128">
        <v>11</v>
      </c>
      <c r="CI128">
        <v>0</v>
      </c>
      <c r="CJ128">
        <v>0</v>
      </c>
      <c r="CL128">
        <v>18</v>
      </c>
      <c r="CM128">
        <v>6</v>
      </c>
      <c r="CN128">
        <v>5</v>
      </c>
      <c r="CO128">
        <v>16</v>
      </c>
      <c r="CP128">
        <v>18</v>
      </c>
      <c r="CQ128">
        <v>8</v>
      </c>
      <c r="CR128">
        <v>17</v>
      </c>
      <c r="CS128">
        <v>4</v>
      </c>
      <c r="CT128">
        <v>20</v>
      </c>
      <c r="CU128">
        <v>8</v>
      </c>
      <c r="CV128">
        <v>18</v>
      </c>
      <c r="CW128">
        <v>5</v>
      </c>
      <c r="CX128">
        <v>18</v>
      </c>
      <c r="CY128">
        <v>17</v>
      </c>
      <c r="CZ128">
        <v>4</v>
      </c>
      <c r="DA128">
        <v>3</v>
      </c>
      <c r="DC128">
        <f>((0/10)*100)</f>
        <v>0</v>
      </c>
      <c r="DD128">
        <f>((0/10)*100)</f>
        <v>0</v>
      </c>
      <c r="DE128">
        <f>((10/10)*100)</f>
        <v>100</v>
      </c>
      <c r="DF128">
        <f>((0/14)*100)</f>
        <v>0</v>
      </c>
      <c r="DG128">
        <f>((14/14)*100)</f>
        <v>100</v>
      </c>
      <c r="DH128">
        <f>((0/14)*100)</f>
        <v>0</v>
      </c>
      <c r="DI128">
        <f>((1/14)*100)</f>
        <v>7.1428571428571423</v>
      </c>
      <c r="DJ128">
        <f>((10/14)*100)</f>
        <v>71.428571428571431</v>
      </c>
      <c r="DK128">
        <f>((0/14)*100)</f>
        <v>0</v>
      </c>
      <c r="DL128">
        <f>((11/15)*100)</f>
        <v>73.333333333333329</v>
      </c>
      <c r="DM128">
        <f>((0/15)*100)</f>
        <v>0</v>
      </c>
      <c r="DN128">
        <f>((0/15)*100)</f>
        <v>0</v>
      </c>
      <c r="DP128">
        <f>((6/18)*100)</f>
        <v>33.333333333333329</v>
      </c>
      <c r="DQ128">
        <f>((5/18)*100)</f>
        <v>27.777777777777779</v>
      </c>
      <c r="DR128">
        <f>((16/18)*100)</f>
        <v>88.888888888888886</v>
      </c>
      <c r="DS128">
        <f>((8/18)*100)</f>
        <v>44.444444444444443</v>
      </c>
      <c r="DT128">
        <f>((17/18)*100)</f>
        <v>94.444444444444443</v>
      </c>
      <c r="DU128">
        <f>((4/18)*100)</f>
        <v>22.222222222222221</v>
      </c>
      <c r="DV128">
        <f>((8/20)*100)</f>
        <v>40</v>
      </c>
      <c r="DW128">
        <f>((18/20)*100)</f>
        <v>90</v>
      </c>
      <c r="DX128">
        <f>((5/20)*100)</f>
        <v>25</v>
      </c>
      <c r="DY128">
        <f>((17/18)*100)</f>
        <v>94.444444444444443</v>
      </c>
      <c r="DZ128">
        <f>((4/18)*100)</f>
        <v>22.222222222222221</v>
      </c>
      <c r="EA128">
        <f>((3/18)*100)</f>
        <v>16.666666666666664</v>
      </c>
    </row>
    <row r="129" spans="1:131" x14ac:dyDescent="0.25">
      <c r="A129">
        <v>69.379031000000012</v>
      </c>
      <c r="B129">
        <v>5.6043880000000001</v>
      </c>
      <c r="C129">
        <v>58.767509000000011</v>
      </c>
      <c r="D129">
        <v>7.3826559999999999</v>
      </c>
      <c r="E129">
        <v>53.459327000000009</v>
      </c>
      <c r="F129">
        <v>3.5528369999999998</v>
      </c>
      <c r="G129">
        <v>62.87786400000001</v>
      </c>
      <c r="H129">
        <v>6.8694470000000001</v>
      </c>
      <c r="K129">
        <f>(12/200)</f>
        <v>0.06</v>
      </c>
      <c r="L129">
        <f>(12/200)</f>
        <v>0.06</v>
      </c>
      <c r="M129">
        <f>(15/200)</f>
        <v>7.4999999999999997E-2</v>
      </c>
      <c r="N129">
        <f>(13/200)</f>
        <v>6.5000000000000002E-2</v>
      </c>
      <c r="P129">
        <f>(19/200)</f>
        <v>9.5000000000000001E-2</v>
      </c>
      <c r="Q129">
        <f>(18/200)</f>
        <v>0.09</v>
      </c>
      <c r="R129">
        <f>(18/200)</f>
        <v>0.09</v>
      </c>
      <c r="S129">
        <f>(18/200)</f>
        <v>0.09</v>
      </c>
      <c r="U129">
        <f>0.06+0.095</f>
        <v>0.155</v>
      </c>
      <c r="V129">
        <f>0.06+0.09</f>
        <v>0.15</v>
      </c>
      <c r="W129">
        <f>0.075+0.09</f>
        <v>0.16499999999999998</v>
      </c>
      <c r="X129">
        <f>0.065+0.09</f>
        <v>0.155</v>
      </c>
      <c r="Z129">
        <f>SQRT((ABS($A$130-$A$129)^2+(ABS($B$130-$B$129)^2)))</f>
        <v>18.439467869736731</v>
      </c>
      <c r="AA129">
        <f>SQRT((ABS($C$130-$C$129)^2+(ABS($D$130-$D$129)^2)))</f>
        <v>17.528341842590617</v>
      </c>
      <c r="AB129">
        <f>SQRT((ABS($E$130-$E$129)^2+(ABS($F$130-$F$129)^2)))</f>
        <v>18.749856309819464</v>
      </c>
      <c r="AC129">
        <f>SQRT((ABS($G$130-$G$129)^2+(ABS($H$130-$H$129)^2)))</f>
        <v>19.047463925550641</v>
      </c>
      <c r="AJ129">
        <f>1/0.155</f>
        <v>6.4516129032258069</v>
      </c>
      <c r="AK129">
        <f>1/0.15</f>
        <v>6.666666666666667</v>
      </c>
      <c r="AL129">
        <f>1/0.165</f>
        <v>6.0606060606060606</v>
      </c>
      <c r="AM129">
        <f>1/0.155</f>
        <v>6.4516129032258069</v>
      </c>
      <c r="AO129">
        <f t="shared" si="33"/>
        <v>118.96430883701117</v>
      </c>
      <c r="AP129">
        <f t="shared" si="34"/>
        <v>116.85561228393745</v>
      </c>
      <c r="AQ129">
        <f t="shared" si="35"/>
        <v>113.63549278678464</v>
      </c>
      <c r="AR129">
        <f t="shared" si="36"/>
        <v>122.88686403581059</v>
      </c>
      <c r="AV129">
        <f>((0.06/0.155)*100)</f>
        <v>38.70967741935484</v>
      </c>
      <c r="AW129">
        <f>((0.06/0.15)*100)</f>
        <v>40</v>
      </c>
      <c r="AX129">
        <f>((0.075/0.165)*100)</f>
        <v>45.454545454545453</v>
      </c>
      <c r="AY129">
        <f>((0.065/0.155)*100)</f>
        <v>41.935483870967744</v>
      </c>
      <c r="BA129">
        <f>((0.095/0.155)*100)</f>
        <v>61.29032258064516</v>
      </c>
      <c r="BB129">
        <f>((0.09/0.15)*100)</f>
        <v>60</v>
      </c>
      <c r="BC129">
        <f>((0.09/0.165)*100)</f>
        <v>54.54545454545454</v>
      </c>
      <c r="BD129">
        <f>((0.09/0.155)*100)</f>
        <v>58.064516129032249</v>
      </c>
      <c r="BF129">
        <f>ABS($B$129-$D$129)</f>
        <v>1.7782679999999997</v>
      </c>
      <c r="BG129">
        <f>ABS($F$129-$H$129)</f>
        <v>3.3166100000000003</v>
      </c>
      <c r="BL129">
        <f>SQRT((ABS($A$129-$E$128)^2+(ABS($B$129-$F$128)^2)))</f>
        <v>2.7755908674604672</v>
      </c>
      <c r="BM129">
        <f>SQRT((ABS($C$129-$G$129)^2+(ABS($D$129-$H$129)^2)))</f>
        <v>4.1422701147687109</v>
      </c>
      <c r="BO129">
        <f>SQRT((ABS($A$129-$G$129)^2+(ABS($B$129-$H$129)^2)))</f>
        <v>6.6231070227930058</v>
      </c>
      <c r="BP129">
        <f>SQRT((ABS($C$129-$E$129)^2+(ABS($D$129-$F$129)^2)))</f>
        <v>6.5455564864941032</v>
      </c>
      <c r="BU129">
        <v>12</v>
      </c>
      <c r="BV129">
        <v>0</v>
      </c>
      <c r="BW129">
        <v>0</v>
      </c>
      <c r="BX129">
        <v>11</v>
      </c>
      <c r="BY129">
        <v>12</v>
      </c>
      <c r="BZ129">
        <v>0</v>
      </c>
      <c r="CA129">
        <v>10</v>
      </c>
      <c r="CB129">
        <v>0</v>
      </c>
      <c r="CC129">
        <v>15</v>
      </c>
      <c r="CD129">
        <v>0</v>
      </c>
      <c r="CE129">
        <v>12</v>
      </c>
      <c r="CF129">
        <v>0</v>
      </c>
      <c r="CG129">
        <v>13</v>
      </c>
      <c r="CH129">
        <v>12</v>
      </c>
      <c r="CI129">
        <v>0</v>
      </c>
      <c r="CJ129">
        <v>0</v>
      </c>
      <c r="CL129">
        <v>19</v>
      </c>
      <c r="CM129">
        <v>5</v>
      </c>
      <c r="CN129">
        <v>4</v>
      </c>
      <c r="CO129">
        <v>17</v>
      </c>
      <c r="CP129">
        <v>18</v>
      </c>
      <c r="CQ129">
        <v>6</v>
      </c>
      <c r="CR129">
        <v>18</v>
      </c>
      <c r="CS129">
        <v>3</v>
      </c>
      <c r="CT129">
        <v>18</v>
      </c>
      <c r="CU129">
        <v>4</v>
      </c>
      <c r="CV129">
        <v>15</v>
      </c>
      <c r="CW129">
        <v>5</v>
      </c>
      <c r="CX129">
        <v>18</v>
      </c>
      <c r="CY129">
        <v>15</v>
      </c>
      <c r="CZ129">
        <v>6</v>
      </c>
      <c r="DA129">
        <v>4</v>
      </c>
      <c r="DC129">
        <f>((0/12)*100)</f>
        <v>0</v>
      </c>
      <c r="DD129">
        <f>((0/12)*100)</f>
        <v>0</v>
      </c>
      <c r="DE129">
        <f>((11/12)*100)</f>
        <v>91.666666666666657</v>
      </c>
      <c r="DF129">
        <f>((0/12)*100)</f>
        <v>0</v>
      </c>
      <c r="DG129">
        <f>((10/12)*100)</f>
        <v>83.333333333333343</v>
      </c>
      <c r="DH129">
        <f>((0/12)*100)</f>
        <v>0</v>
      </c>
      <c r="DI129">
        <f>((0/15)*100)</f>
        <v>0</v>
      </c>
      <c r="DJ129">
        <f>((12/15)*100)</f>
        <v>80</v>
      </c>
      <c r="DK129">
        <f>((0/15)*100)</f>
        <v>0</v>
      </c>
      <c r="DL129">
        <f>((12/13)*100)</f>
        <v>92.307692307692307</v>
      </c>
      <c r="DM129">
        <f>((0/13)*100)</f>
        <v>0</v>
      </c>
      <c r="DN129">
        <f>((0/13)*100)</f>
        <v>0</v>
      </c>
      <c r="DP129">
        <f>((5/19)*100)</f>
        <v>26.315789473684209</v>
      </c>
      <c r="DQ129">
        <f>((4/19)*100)</f>
        <v>21.052631578947366</v>
      </c>
      <c r="DR129">
        <f>((17/19)*100)</f>
        <v>89.473684210526315</v>
      </c>
      <c r="DS129">
        <f>((6/18)*100)</f>
        <v>33.333333333333329</v>
      </c>
      <c r="DT129">
        <f>((18/18)*100)</f>
        <v>100</v>
      </c>
      <c r="DU129">
        <f>((3/18)*100)</f>
        <v>16.666666666666664</v>
      </c>
      <c r="DV129">
        <f>((4/18)*100)</f>
        <v>22.222222222222221</v>
      </c>
      <c r="DW129">
        <f>((15/18)*100)</f>
        <v>83.333333333333343</v>
      </c>
      <c r="DX129">
        <f>((5/18)*100)</f>
        <v>27.777777777777779</v>
      </c>
      <c r="DY129">
        <f>((15/18)*100)</f>
        <v>83.333333333333343</v>
      </c>
      <c r="DZ129">
        <f>((6/18)*100)</f>
        <v>33.333333333333329</v>
      </c>
      <c r="EA129">
        <f>((4/18)*100)</f>
        <v>22.222222222222221</v>
      </c>
    </row>
    <row r="130" spans="1:131" x14ac:dyDescent="0.25">
      <c r="A130">
        <v>50.984634000000007</v>
      </c>
      <c r="B130">
        <v>4.3159260000000002</v>
      </c>
      <c r="C130">
        <v>41.239757000000012</v>
      </c>
      <c r="D130">
        <v>7.2388589999999997</v>
      </c>
      <c r="E130">
        <v>34.709733000000014</v>
      </c>
      <c r="F130">
        <v>3.4536579999999999</v>
      </c>
      <c r="G130">
        <v>43.867111000000008</v>
      </c>
      <c r="H130">
        <v>8.0514589999999995</v>
      </c>
      <c r="K130">
        <f>(15/200)</f>
        <v>7.4999999999999997E-2</v>
      </c>
      <c r="L130">
        <f>(15/200)</f>
        <v>7.4999999999999997E-2</v>
      </c>
      <c r="P130">
        <f>(19/200)</f>
        <v>9.5000000000000001E-2</v>
      </c>
      <c r="Q130">
        <f>(19/200)</f>
        <v>9.5000000000000001E-2</v>
      </c>
      <c r="S130">
        <f>(22/200)</f>
        <v>0.11</v>
      </c>
      <c r="U130">
        <f>0.075+0.095</f>
        <v>0.16999999999999998</v>
      </c>
      <c r="V130">
        <f>0.075+0.095</f>
        <v>0.16999999999999998</v>
      </c>
      <c r="Z130">
        <f>SQRT((ABS($A$131-$A$130)^2+(ABS($B$131-$B$130)^2)))</f>
        <v>19.751276462387636</v>
      </c>
      <c r="AA130">
        <f>SQRT((ABS($C$131-$C$130)^2+(ABS($D$131-$D$130)^2)))</f>
        <v>18.342877960682205</v>
      </c>
      <c r="AJ130">
        <f>1/0.17</f>
        <v>5.8823529411764701</v>
      </c>
      <c r="AK130">
        <f>1/0.17</f>
        <v>5.8823529411764701</v>
      </c>
      <c r="AO130">
        <f t="shared" si="33"/>
        <v>116.18397919051552</v>
      </c>
      <c r="AP130">
        <f t="shared" si="34"/>
        <v>107.89928212166004</v>
      </c>
      <c r="AV130">
        <f>((0.075/0.17)*100)</f>
        <v>44.117647058823522</v>
      </c>
      <c r="AW130">
        <f>((0.075/0.17)*100)</f>
        <v>44.117647058823522</v>
      </c>
      <c r="BA130">
        <f>((0.095/0.17)*100)</f>
        <v>55.882352941176471</v>
      </c>
      <c r="BB130">
        <f>((0.095/0.17)*100)</f>
        <v>55.882352941176471</v>
      </c>
      <c r="BF130">
        <f>ABS($B$130-$D$130)</f>
        <v>2.9229329999999996</v>
      </c>
      <c r="BG130">
        <f>ABS($F$130-$H$130)</f>
        <v>4.5978009999999996</v>
      </c>
      <c r="BI130">
        <v>3.9883014999999999</v>
      </c>
      <c r="BJ130" s="1">
        <v>5.4986984999999997</v>
      </c>
      <c r="BL130">
        <f>SQRT((ABS($A$130-$E$129)^2+(ABS($B$130-$F$129)^2)))</f>
        <v>2.5896737760131123</v>
      </c>
      <c r="BM130">
        <f>SQRT((ABS($C$130-$G$130)^2+(ABS($D$130-$H$130)^2)))</f>
        <v>2.7501468690446305</v>
      </c>
      <c r="BO130">
        <f>SQRT((ABS($A$130-$G$130)^2+(ABS($B$130-$H$130)^2)))</f>
        <v>8.0382423731570807</v>
      </c>
      <c r="BP130">
        <f>SQRT((ABS($C$130-$E$130)^2+(ABS($D$130-$F$130)^2)))</f>
        <v>7.5477784844931008</v>
      </c>
      <c r="BU130">
        <v>15</v>
      </c>
      <c r="BV130">
        <v>0</v>
      </c>
      <c r="BW130">
        <v>1</v>
      </c>
      <c r="BX130">
        <v>12</v>
      </c>
      <c r="BY130">
        <v>15</v>
      </c>
      <c r="BZ130">
        <v>0</v>
      </c>
      <c r="CA130">
        <v>12</v>
      </c>
      <c r="CB130">
        <v>0</v>
      </c>
      <c r="CL130">
        <v>19</v>
      </c>
      <c r="CM130">
        <v>7</v>
      </c>
      <c r="CN130">
        <v>6</v>
      </c>
      <c r="CO130">
        <v>15</v>
      </c>
      <c r="CP130">
        <v>19</v>
      </c>
      <c r="CQ130">
        <v>4</v>
      </c>
      <c r="CR130">
        <v>15</v>
      </c>
      <c r="CS130">
        <v>6</v>
      </c>
      <c r="CX130">
        <v>22</v>
      </c>
      <c r="CY130">
        <v>18</v>
      </c>
      <c r="CZ130">
        <v>7</v>
      </c>
      <c r="DA130">
        <v>7</v>
      </c>
      <c r="DC130">
        <f>((0/15)*100)</f>
        <v>0</v>
      </c>
      <c r="DD130">
        <f>((1/15)*100)</f>
        <v>6.666666666666667</v>
      </c>
      <c r="DE130">
        <f>((12/15)*100)</f>
        <v>80</v>
      </c>
      <c r="DF130">
        <f>((0/15)*100)</f>
        <v>0</v>
      </c>
      <c r="DG130">
        <f>((12/15)*100)</f>
        <v>80</v>
      </c>
      <c r="DH130">
        <f>((0/15)*100)</f>
        <v>0</v>
      </c>
      <c r="DP130">
        <f>((7/19)*100)</f>
        <v>36.84210526315789</v>
      </c>
      <c r="DQ130">
        <f>((6/19)*100)</f>
        <v>31.578947368421051</v>
      </c>
      <c r="DR130">
        <f>((15/19)*100)</f>
        <v>78.94736842105263</v>
      </c>
      <c r="DS130">
        <f>((4/19)*100)</f>
        <v>21.052631578947366</v>
      </c>
      <c r="DT130">
        <f>((15/19)*100)</f>
        <v>78.94736842105263</v>
      </c>
      <c r="DU130">
        <f>((6/19)*100)</f>
        <v>31.578947368421051</v>
      </c>
      <c r="DY130">
        <f>((18/22)*100)</f>
        <v>81.818181818181827</v>
      </c>
      <c r="DZ130">
        <f>((7/22)*100)</f>
        <v>31.818181818181817</v>
      </c>
      <c r="EA130">
        <f>((7/22)*100)</f>
        <v>31.818181818181817</v>
      </c>
    </row>
    <row r="131" spans="1:131" x14ac:dyDescent="0.25">
      <c r="A131">
        <v>31.264682000000008</v>
      </c>
      <c r="B131">
        <v>5.4278680000000001</v>
      </c>
      <c r="C131">
        <v>22.905277000000012</v>
      </c>
      <c r="D131">
        <v>7.7938499999999999</v>
      </c>
      <c r="P131">
        <f>(19/200)</f>
        <v>9.5000000000000001E-2</v>
      </c>
      <c r="BF131">
        <f>ABS($B$131-$D$131)</f>
        <v>2.3659819999999998</v>
      </c>
      <c r="CL131">
        <v>19</v>
      </c>
      <c r="CM131">
        <v>4</v>
      </c>
      <c r="CN131">
        <v>4</v>
      </c>
      <c r="CO131">
        <v>18</v>
      </c>
      <c r="DP131">
        <f>((4/19)*100)</f>
        <v>21.052631578947366</v>
      </c>
      <c r="DQ131">
        <f>((4/19)*100)</f>
        <v>21.052631578947366</v>
      </c>
      <c r="DR131">
        <f>((18/19)*100)</f>
        <v>94.73684210526315</v>
      </c>
    </row>
    <row r="132" spans="1:131" x14ac:dyDescent="0.25">
      <c r="A132" t="s">
        <v>22</v>
      </c>
      <c r="B132" t="s">
        <v>22</v>
      </c>
      <c r="C132" t="s">
        <v>22</v>
      </c>
      <c r="D132" t="s">
        <v>22</v>
      </c>
      <c r="E132" t="s">
        <v>22</v>
      </c>
      <c r="F132" t="s">
        <v>22</v>
      </c>
      <c r="G132" t="s">
        <v>22</v>
      </c>
      <c r="H13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19F1-41C9-40CE-AC9E-FA6C4FB59AAD}">
  <dimension ref="A1:CB3609"/>
  <sheetViews>
    <sheetView topLeftCell="Q1" workbookViewId="0">
      <selection activeCell="AF26" sqref="AF2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3.28515625" bestFit="1" customWidth="1"/>
    <col min="8" max="8" width="11" bestFit="1" customWidth="1"/>
    <col min="9" max="9" width="3.28515625" bestFit="1" customWidth="1"/>
    <col min="10" max="10" width="11" bestFit="1" customWidth="1"/>
    <col min="11" max="11" width="5.5703125" bestFit="1" customWidth="1"/>
    <col min="12" max="12" width="11" bestFit="1" customWidth="1"/>
    <col min="13" max="13" width="4" bestFit="1" customWidth="1"/>
    <col min="14" max="14" width="11" bestFit="1" customWidth="1"/>
    <col min="15" max="15" width="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7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235</v>
      </c>
      <c r="T1" t="s">
        <v>242</v>
      </c>
      <c r="U1" t="s">
        <v>243</v>
      </c>
      <c r="V1" t="s">
        <v>244</v>
      </c>
      <c r="X1" t="s">
        <v>245</v>
      </c>
      <c r="Y1" t="s">
        <v>246</v>
      </c>
      <c r="Z1" t="s">
        <v>246</v>
      </c>
      <c r="AB1" t="s">
        <v>245</v>
      </c>
      <c r="AC1" t="s">
        <v>247</v>
      </c>
      <c r="AD1" t="s">
        <v>247</v>
      </c>
      <c r="AF1" t="s">
        <v>248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236</v>
      </c>
      <c r="BH1" t="s">
        <v>237</v>
      </c>
      <c r="BI1" t="s">
        <v>238</v>
      </c>
      <c r="BJ1" t="s">
        <v>239</v>
      </c>
      <c r="BK1" t="s">
        <v>240</v>
      </c>
      <c r="BM1" t="s">
        <v>238</v>
      </c>
      <c r="BN1" t="s">
        <v>241</v>
      </c>
      <c r="BP1" t="s">
        <v>325</v>
      </c>
      <c r="BQ1" t="s">
        <v>326</v>
      </c>
      <c r="BR1" t="s">
        <v>327</v>
      </c>
      <c r="BS1" t="s">
        <v>328</v>
      </c>
      <c r="BT1" t="s">
        <v>329</v>
      </c>
      <c r="BU1" t="s">
        <v>330</v>
      </c>
      <c r="BV1" t="s">
        <v>331</v>
      </c>
      <c r="BW1" t="s">
        <v>332</v>
      </c>
      <c r="BX1" t="s">
        <v>333</v>
      </c>
      <c r="BY1" t="s">
        <v>334</v>
      </c>
      <c r="BZ1" t="s">
        <v>335</v>
      </c>
      <c r="CA1" t="s">
        <v>336</v>
      </c>
      <c r="CB1" t="s">
        <v>337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309</v>
      </c>
      <c r="U2">
        <v>440</v>
      </c>
      <c r="X2" t="s">
        <v>296</v>
      </c>
      <c r="Y2" t="s">
        <v>261</v>
      </c>
      <c r="Z2">
        <f>(Z$6/Z$4)*100</f>
        <v>92.045454545454547</v>
      </c>
      <c r="AD2">
        <f>(AD$6/AD$4)*100</f>
        <v>91.648822269807283</v>
      </c>
      <c r="AF2">
        <f>(AF$8/AF$6)*100</f>
        <v>92.887029288702934</v>
      </c>
      <c r="AI2" t="s">
        <v>206</v>
      </c>
      <c r="AJ2">
        <f>COUNTIF($P:$P,0)</f>
        <v>0</v>
      </c>
      <c r="AK2">
        <f>(AJ2/AJ7)*100</f>
        <v>0</v>
      </c>
      <c r="AL2">
        <f>(0/200)</f>
        <v>0</v>
      </c>
      <c r="AN2">
        <v>20</v>
      </c>
      <c r="AO2">
        <v>4</v>
      </c>
      <c r="AP2">
        <v>7</v>
      </c>
      <c r="AQ2">
        <v>24</v>
      </c>
      <c r="AR2">
        <v>3</v>
      </c>
      <c r="AT2">
        <f>(($AO$3-$AN$2)/($AN$3-$AN$2))</f>
        <v>0.51851851851851849</v>
      </c>
      <c r="AU2">
        <f>(($AP$3-$AN$2)/($AN$3-$AN$2))</f>
        <v>0.66666666666666663</v>
      </c>
      <c r="AV2">
        <f>(($AQ$2-$AN$2)/($AN$3-$AN$2))</f>
        <v>0.14814814814814814</v>
      </c>
      <c r="AW2">
        <f>(($AN$2-$AO$2)/($AO$3-$AO$2))</f>
        <v>0.53333333333333333</v>
      </c>
      <c r="AX2">
        <f>(($AP$2-$AO$2)/($AO$3-$AO$2))</f>
        <v>0.1</v>
      </c>
      <c r="AY2">
        <f>(($AQ$2-$AO$2)/($AO$3-$AO$2))</f>
        <v>0.66666666666666663</v>
      </c>
      <c r="AZ2">
        <f>(($AN$2-$AP$2)/($AP$3-$AP$2))</f>
        <v>0.41935483870967744</v>
      </c>
      <c r="BA2">
        <f>(($AO$3-$AP$2)/($AP$3-$AP$2))</f>
        <v>0.87096774193548387</v>
      </c>
      <c r="BB2">
        <f>(($AQ$2-$AP$2)/($AP$3-$AP$2))</f>
        <v>0.54838709677419351</v>
      </c>
      <c r="BC2">
        <f>(($AN$3-$AQ$2)/($AQ$3-$AQ$2))</f>
        <v>0.8214285714285714</v>
      </c>
      <c r="BD2">
        <f>(($AO$3-$AQ$2)/($AQ$3-$AQ$2))</f>
        <v>0.35714285714285715</v>
      </c>
      <c r="BE2">
        <f>(($AP$3-$AQ$2)/($AQ$3-$AQ$2))</f>
        <v>0.5</v>
      </c>
      <c r="BG2" t="s">
        <v>22</v>
      </c>
      <c r="BH2">
        <v>3</v>
      </c>
      <c r="BI2">
        <f>($BH$6-$BH$3)/200</f>
        <v>0.1</v>
      </c>
      <c r="BJ2">
        <f>($BH$49-$BH$2)/200</f>
        <v>1.6</v>
      </c>
      <c r="BK2">
        <f>SUM($BJ:$BJ)</f>
        <v>17.940000000000001</v>
      </c>
      <c r="BL2" t="s">
        <v>30</v>
      </c>
      <c r="BM2">
        <f>AVERAGE($BI:$BI)</f>
        <v>0.11556818181818203</v>
      </c>
      <c r="BN2">
        <f>BK4/BK2</f>
        <v>24.526198439241917</v>
      </c>
      <c r="BQ2">
        <f>1-(($AO$3-$AN$2)/($AN$3-$AN$2))</f>
        <v>0.48148148148148151</v>
      </c>
      <c r="BR2">
        <f>1-(($AP$3-$AN$2)/($AN$3-$AN$2))</f>
        <v>0.33333333333333337</v>
      </c>
      <c r="BS2">
        <f>(($AQ$2-$AN$2)/($AN$3-$AN$2))</f>
        <v>0.14814814814814814</v>
      </c>
      <c r="BT2">
        <f>1-(($AN$2-$AO$2)/($AO$3-$AO$2))</f>
        <v>0.46666666666666667</v>
      </c>
      <c r="BU2">
        <f>(($AP$2-$AO$2)/($AO$3-$AO$2))</f>
        <v>0.1</v>
      </c>
      <c r="BV2">
        <f>1-(($AQ$2-$AO$2)/($AO$3-$AO$2))</f>
        <v>0.33333333333333337</v>
      </c>
      <c r="BW2">
        <f>(($AN$2-$AP$2)/($AP$3-$AP$2))</f>
        <v>0.41935483870967744</v>
      </c>
      <c r="BX2">
        <f>1-(($AO$3-$AP$2)/($AP$3-$AP$2))</f>
        <v>0.12903225806451613</v>
      </c>
      <c r="BY2">
        <f>1-(($AQ$2-$AP$2)/($AP$3-$AP$2))</f>
        <v>0.45161290322580649</v>
      </c>
      <c r="BZ2">
        <f>1-(($AN$3-$AQ$2)/($AQ$3-$AQ$2))</f>
        <v>0.1785714285714286</v>
      </c>
      <c r="CA2">
        <f>(($AO$3-$AQ$2)/($AQ$3-$AQ$2))</f>
        <v>0.35714285714285715</v>
      </c>
      <c r="CB2">
        <f>(($AP$3-$AQ$2)/($AQ$3-$AQ$2))</f>
        <v>0.5</v>
      </c>
    </row>
    <row r="3" spans="1:80" x14ac:dyDescent="0.25">
      <c r="A3">
        <v>2</v>
      </c>
      <c r="Q3" t="str">
        <f t="shared" si="0"/>
        <v/>
      </c>
      <c r="R3">
        <v>2</v>
      </c>
      <c r="T3" t="s">
        <v>303</v>
      </c>
      <c r="U3">
        <v>13</v>
      </c>
      <c r="V3">
        <f t="shared" ref="V3:V9" si="1" xml:space="preserve"> (U3/U$2)*100</f>
        <v>2.9545454545454546</v>
      </c>
      <c r="X3" t="s">
        <v>296</v>
      </c>
      <c r="Y3" t="s">
        <v>262</v>
      </c>
      <c r="Z3" t="s">
        <v>249</v>
      </c>
      <c r="AB3" t="s">
        <v>296</v>
      </c>
      <c r="AC3" t="str">
        <f>CONCATENATE($R3,$R4,$R5,$R6)</f>
        <v>2314</v>
      </c>
      <c r="AD3" t="s">
        <v>249</v>
      </c>
      <c r="AF3" t="s">
        <v>251</v>
      </c>
      <c r="AI3" t="s">
        <v>207</v>
      </c>
      <c r="AJ3">
        <f>COUNTIF($P:$P,1)</f>
        <v>144</v>
      </c>
      <c r="AK3">
        <f>(AJ3/AJ7)*100</f>
        <v>4.0234702430846605</v>
      </c>
      <c r="AL3">
        <f>(144/200)</f>
        <v>0.72</v>
      </c>
      <c r="AN3">
        <v>47</v>
      </c>
      <c r="AO3">
        <v>34</v>
      </c>
      <c r="AP3">
        <v>38</v>
      </c>
      <c r="AQ3">
        <v>52</v>
      </c>
      <c r="AR3">
        <v>323</v>
      </c>
      <c r="AT3">
        <f>(($AO$4-$AN$3)/($AN$4-$AN$3))</f>
        <v>0.5</v>
      </c>
      <c r="AU3">
        <f>(($AP$4-$AN$3)/($AN$4-$AN$3))</f>
        <v>0.6428571428571429</v>
      </c>
      <c r="AV3">
        <f>(($AQ$3-$AN$3)/($AN$4-$AN$3))</f>
        <v>0.17857142857142858</v>
      </c>
      <c r="AW3">
        <f>(($AN$3-$AO$3)/($AO$4-$AO$3))</f>
        <v>0.48148148148148145</v>
      </c>
      <c r="AX3">
        <f>(($AP$3-$AO$3)/($AO$4-$AO$3))</f>
        <v>0.14814814814814814</v>
      </c>
      <c r="AY3">
        <f>(($AQ$3-$AO$3)/($AO$4-$AO$3))</f>
        <v>0.66666666666666663</v>
      </c>
      <c r="AZ3">
        <f>(($AN$3-$AP$3)/($AP$4-$AP$3))</f>
        <v>0.33333333333333331</v>
      </c>
      <c r="BA3">
        <f>(($AO$4-$AP$3)/($AP$4-$AP$3))</f>
        <v>0.85185185185185186</v>
      </c>
      <c r="BB3">
        <f>(($AQ$3-$AP$3)/($AP$4-$AP$3))</f>
        <v>0.51851851851851849</v>
      </c>
      <c r="BC3">
        <f>(($AN$4-$AQ$3)/($AQ$4-$AQ$3))</f>
        <v>0.8214285714285714</v>
      </c>
      <c r="BD3">
        <f>(($AO$4-$AQ$3)/($AQ$4-$AQ$3))</f>
        <v>0.32142857142857145</v>
      </c>
      <c r="BE3">
        <f>(($AP$4-$AQ$3)/($AQ$4-$AQ$3))</f>
        <v>0.4642857142857143</v>
      </c>
      <c r="BG3">
        <v>2</v>
      </c>
      <c r="BH3">
        <v>4</v>
      </c>
      <c r="BI3">
        <f>($BH$7-$BH$4)/200</f>
        <v>0.13500000000000001</v>
      </c>
      <c r="BJ3">
        <f>($BH$106-$BH$50)/200</f>
        <v>2.1749999999999998</v>
      </c>
      <c r="BK3" t="s">
        <v>249</v>
      </c>
      <c r="BL3" t="s">
        <v>31</v>
      </c>
      <c r="BM3">
        <f>STDEV($BI:$BI)</f>
        <v>2.3968846263841395E-2</v>
      </c>
      <c r="BQ3">
        <f>(($AO$4-$AN$3)/($AN$4-$AN$3))</f>
        <v>0.5</v>
      </c>
      <c r="BR3">
        <f>1-(($AP$4-$AN$3)/($AN$4-$AN$3))</f>
        <v>0.3571428571428571</v>
      </c>
      <c r="BS3">
        <f>(($AQ$3-$AN$3)/($AN$4-$AN$3))</f>
        <v>0.17857142857142858</v>
      </c>
      <c r="BT3">
        <f>(($AN$3-$AO$3)/($AO$4-$AO$3))</f>
        <v>0.48148148148148145</v>
      </c>
      <c r="BU3">
        <f>(($AP$3-$AO$3)/($AO$4-$AO$3))</f>
        <v>0.14814814814814814</v>
      </c>
      <c r="BV3">
        <f>1-(($AQ$3-$AO$3)/($AO$4-$AO$3))</f>
        <v>0.33333333333333337</v>
      </c>
      <c r="BW3">
        <f>(($AN$3-$AP$3)/($AP$4-$AP$3))</f>
        <v>0.33333333333333331</v>
      </c>
      <c r="BX3">
        <f>1-(($AO$4-$AP$3)/($AP$4-$AP$3))</f>
        <v>0.14814814814814814</v>
      </c>
      <c r="BY3">
        <f>1-(($AQ$3-$AP$3)/($AP$4-$AP$3))</f>
        <v>0.48148148148148151</v>
      </c>
      <c r="BZ3">
        <f>1-(($AN$4-$AQ$3)/($AQ$4-$AQ$3))</f>
        <v>0.1785714285714286</v>
      </c>
      <c r="CA3">
        <f>(($AO$4-$AQ$3)/($AQ$4-$AQ$3))</f>
        <v>0.32142857142857145</v>
      </c>
      <c r="CB3">
        <f>(($AP$4-$AQ$3)/($AQ$4-$AQ$3))</f>
        <v>0.4642857142857143</v>
      </c>
    </row>
    <row r="4" spans="1:80" x14ac:dyDescent="0.25">
      <c r="A4">
        <v>3</v>
      </c>
      <c r="J4">
        <v>38.173428000000001</v>
      </c>
      <c r="K4" t="s">
        <v>22</v>
      </c>
      <c r="Q4" t="str">
        <f t="shared" si="0"/>
        <v/>
      </c>
      <c r="R4">
        <v>3</v>
      </c>
      <c r="T4" t="s">
        <v>304</v>
      </c>
      <c r="U4">
        <v>70</v>
      </c>
      <c r="V4">
        <f t="shared" si="1"/>
        <v>15.909090909090908</v>
      </c>
      <c r="X4" t="s">
        <v>296</v>
      </c>
      <c r="Y4" t="s">
        <v>263</v>
      </c>
      <c r="Z4">
        <v>440</v>
      </c>
      <c r="AD4">
        <f>COUNTIF($R:$R,"1")+COUNTIF($R:$R,"2")+COUNTIF($R:$R,"3")+COUNTIF($R:$R,"4")+COUNTIF($R:$R,"3D")+COUNTIF($R:$R,"4D")</f>
        <v>467</v>
      </c>
      <c r="AF4">
        <f>(AF$10/(AF$8+AF$10))*100</f>
        <v>2.6315789473684208</v>
      </c>
      <c r="AI4" t="s">
        <v>208</v>
      </c>
      <c r="AJ4">
        <f>COUNTIF($P:$P,2)</f>
        <v>2535</v>
      </c>
      <c r="AK4">
        <f>(AJ4/AJ7)*100</f>
        <v>70.829840737636204</v>
      </c>
      <c r="AL4">
        <f>(2535/200)</f>
        <v>12.675000000000001</v>
      </c>
      <c r="AN4">
        <v>75</v>
      </c>
      <c r="AO4">
        <v>61</v>
      </c>
      <c r="AP4">
        <v>65</v>
      </c>
      <c r="AQ4">
        <v>80</v>
      </c>
      <c r="AR4">
        <v>325</v>
      </c>
      <c r="AT4">
        <f>(($AO$5-$AN$4)/($AN$5-$AN$4))</f>
        <v>0.5</v>
      </c>
      <c r="AU4">
        <f>(($AP$5-$AN$4)/($AN$5-$AN$4))</f>
        <v>0.6</v>
      </c>
      <c r="AV4">
        <f>(($AQ$4-$AN$4)/($AN$5-$AN$4))</f>
        <v>0.16666666666666666</v>
      </c>
      <c r="AW4">
        <f>(($AN$4-$AO$4)/($AO$5-$AO$4))</f>
        <v>0.48275862068965519</v>
      </c>
      <c r="AX4">
        <f>(($AP$4-$AO$4)/($AO$5-$AO$4))</f>
        <v>0.13793103448275862</v>
      </c>
      <c r="AY4">
        <f>(($AQ$4-$AO$4)/($AO$5-$AO$4))</f>
        <v>0.65517241379310343</v>
      </c>
      <c r="AZ4">
        <f>(($AN$4-$AP$4)/($AP$5-$AP$4))</f>
        <v>0.35714285714285715</v>
      </c>
      <c r="BA4">
        <f>(($AO$5-$AP$4)/($AP$5-$AP$4))</f>
        <v>0.8928571428571429</v>
      </c>
      <c r="BB4">
        <f>(($AQ$4-$AP$4)/($AP$5-$AP$4))</f>
        <v>0.5357142857142857</v>
      </c>
      <c r="BC4">
        <f>(($AN$5-$AQ$4)/($AQ$5-$AQ$4))</f>
        <v>0.8928571428571429</v>
      </c>
      <c r="BD4">
        <f>(($AO$5-$AQ$4)/($AQ$5-$AQ$4))</f>
        <v>0.35714285714285715</v>
      </c>
      <c r="BE4">
        <f>(($AP$5-$AQ$4)/($AQ$5-$AQ$4))</f>
        <v>0.4642857142857143</v>
      </c>
      <c r="BG4">
        <v>3</v>
      </c>
      <c r="BH4">
        <v>7</v>
      </c>
      <c r="BI4">
        <f>($BH$8-$BH$5)/200</f>
        <v>0.09</v>
      </c>
      <c r="BJ4">
        <f>($BH$161-$BH$107)/200</f>
        <v>1.95</v>
      </c>
      <c r="BK4">
        <f>COUNTA($Y:$Y)-1</f>
        <v>440</v>
      </c>
      <c r="BQ4">
        <f>(($AO$5-$AN$4)/($AN$5-$AN$4))</f>
        <v>0.5</v>
      </c>
      <c r="BR4">
        <f>1-(($AP$5-$AN$4)/($AN$5-$AN$4))</f>
        <v>0.4</v>
      </c>
      <c r="BS4">
        <f>(($AQ$4-$AN$4)/($AN$5-$AN$4))</f>
        <v>0.16666666666666666</v>
      </c>
      <c r="BT4">
        <f>(($AN$4-$AO$4)/($AO$5-$AO$4))</f>
        <v>0.48275862068965519</v>
      </c>
      <c r="BU4">
        <f>(($AP$4-$AO$4)/($AO$5-$AO$4))</f>
        <v>0.13793103448275862</v>
      </c>
      <c r="BV4">
        <f>1-(($AQ$4-$AO$4)/($AO$5-$AO$4))</f>
        <v>0.34482758620689657</v>
      </c>
      <c r="BW4">
        <f>(($AN$4-$AP$4)/($AP$5-$AP$4))</f>
        <v>0.35714285714285715</v>
      </c>
      <c r="BX4">
        <f>1-(($AO$5-$AP$4)/($AP$5-$AP$4))</f>
        <v>0.1071428571428571</v>
      </c>
      <c r="BY4">
        <f>1-(($AQ$4-$AP$4)/($AP$5-$AP$4))</f>
        <v>0.4642857142857143</v>
      </c>
      <c r="BZ4">
        <f>1-(($AN$5-$AQ$4)/($AQ$5-$AQ$4))</f>
        <v>0.1071428571428571</v>
      </c>
      <c r="CA4">
        <f>(($AO$5-$AQ$4)/($AQ$5-$AQ$4))</f>
        <v>0.35714285714285715</v>
      </c>
      <c r="CB4">
        <f>(($AP$5-$AQ$4)/($AQ$5-$AQ$4))</f>
        <v>0.4642857142857143</v>
      </c>
    </row>
    <row r="5" spans="1:80" x14ac:dyDescent="0.25">
      <c r="A5">
        <v>4</v>
      </c>
      <c r="D5">
        <v>41.745358000000003</v>
      </c>
      <c r="E5" s="2">
        <v>2</v>
      </c>
      <c r="P5">
        <v>1</v>
      </c>
      <c r="Q5" t="str">
        <f t="shared" si="0"/>
        <v>2</v>
      </c>
      <c r="R5">
        <v>1</v>
      </c>
      <c r="T5" t="s">
        <v>305</v>
      </c>
      <c r="U5">
        <v>12</v>
      </c>
      <c r="V5">
        <f t="shared" si="1"/>
        <v>2.7272727272727271</v>
      </c>
      <c r="X5" t="s">
        <v>296</v>
      </c>
      <c r="Y5" t="s">
        <v>264</v>
      </c>
      <c r="Z5" t="s">
        <v>250</v>
      </c>
      <c r="AD5" t="s">
        <v>250</v>
      </c>
      <c r="AF5" t="s">
        <v>252</v>
      </c>
      <c r="AI5" t="s">
        <v>209</v>
      </c>
      <c r="AJ5">
        <f>COUNTIF($P:$P,3)</f>
        <v>830</v>
      </c>
      <c r="AK5">
        <f>(AJ5/AJ7)*100</f>
        <v>23.19083542889075</v>
      </c>
      <c r="AL5">
        <f>(830/200)</f>
        <v>4.1500000000000004</v>
      </c>
      <c r="AN5">
        <v>105</v>
      </c>
      <c r="AO5">
        <v>90</v>
      </c>
      <c r="AP5">
        <v>93</v>
      </c>
      <c r="AQ5">
        <v>108</v>
      </c>
      <c r="AR5">
        <v>760</v>
      </c>
      <c r="AT5">
        <f>(($AO$6-$AN$5)/($AN$6-$AN$5))</f>
        <v>0.48275862068965519</v>
      </c>
      <c r="AU5">
        <f>(($AP$6-$AN$5)/($AN$6-$AN$5))</f>
        <v>0.62068965517241381</v>
      </c>
      <c r="AV5">
        <f>(($AQ$5-$AN$5)/($AN$6-$AN$5))</f>
        <v>0.10344827586206896</v>
      </c>
      <c r="AW5">
        <f>(($AN$5-$AO$5)/($AO$6-$AO$5))</f>
        <v>0.51724137931034486</v>
      </c>
      <c r="AX5">
        <f>(($AP$5-$AO$5)/($AO$6-$AO$5))</f>
        <v>0.10344827586206896</v>
      </c>
      <c r="AY5">
        <f>(($AQ$5-$AO$5)/($AO$6-$AO$5))</f>
        <v>0.62068965517241381</v>
      </c>
      <c r="AZ5">
        <f>(($AN$5-$AP$5)/($AP$6-$AP$5))</f>
        <v>0.4</v>
      </c>
      <c r="BA5">
        <f>(($AO$6-$AP$5)/($AP$6-$AP$5))</f>
        <v>0.8666666666666667</v>
      </c>
      <c r="BB5">
        <f>(($AQ$5-$AP$5)/($AP$6-$AP$5))</f>
        <v>0.5</v>
      </c>
      <c r="BC5">
        <f>(($AN$6-$AQ$5)/($AQ$6-$AQ$5))</f>
        <v>0.9285714285714286</v>
      </c>
      <c r="BD5">
        <f>(($AO$6-$AQ$5)/($AQ$6-$AQ$5))</f>
        <v>0.39285714285714285</v>
      </c>
      <c r="BE5">
        <f>(($AP$6-$AQ$5)/($AQ$6-$AQ$5))</f>
        <v>0.5357142857142857</v>
      </c>
      <c r="BG5">
        <v>1</v>
      </c>
      <c r="BH5">
        <v>20</v>
      </c>
      <c r="BI5">
        <f>($BH$9-$BH$6)/200</f>
        <v>0.115</v>
      </c>
      <c r="BJ5">
        <f>($BH$214-$BH$162)/200</f>
        <v>1.83</v>
      </c>
      <c r="BQ5">
        <f>(($AO$6-$AN$5)/($AN$6-$AN$5))</f>
        <v>0.48275862068965519</v>
      </c>
      <c r="BR5">
        <f>1-(($AP$6-$AN$5)/($AN$6-$AN$5))</f>
        <v>0.37931034482758619</v>
      </c>
      <c r="BS5">
        <f>(($AQ$5-$AN$5)/($AN$6-$AN$5))</f>
        <v>0.10344827586206896</v>
      </c>
      <c r="BT5">
        <f>1-(($AN$5-$AO$5)/($AO$6-$AO$5))</f>
        <v>0.48275862068965514</v>
      </c>
      <c r="BU5">
        <f>(($AP$5-$AO$5)/($AO$6-$AO$5))</f>
        <v>0.10344827586206896</v>
      </c>
      <c r="BV5">
        <f>1-(($AQ$5-$AO$5)/($AO$6-$AO$5))</f>
        <v>0.37931034482758619</v>
      </c>
      <c r="BW5">
        <f>(($AN$5-$AP$5)/($AP$6-$AP$5))</f>
        <v>0.4</v>
      </c>
      <c r="BX5">
        <f>1-(($AO$6-$AP$5)/($AP$6-$AP$5))</f>
        <v>0.1333333333333333</v>
      </c>
      <c r="BY5">
        <f>(($AQ$5-$AP$5)/($AP$6-$AP$5))</f>
        <v>0.5</v>
      </c>
      <c r="BZ5">
        <f>1-(($AN$6-$AQ$5)/($AQ$6-$AQ$5))</f>
        <v>7.1428571428571397E-2</v>
      </c>
      <c r="CA5">
        <f>(($AO$6-$AQ$5)/($AQ$6-$AQ$5))</f>
        <v>0.39285714285714285</v>
      </c>
      <c r="CB5">
        <f>1-(($AP$6-$AQ$5)/($AQ$6-$AQ$5))</f>
        <v>0.4642857142857143</v>
      </c>
    </row>
    <row r="6" spans="1:80" x14ac:dyDescent="0.25">
      <c r="A6">
        <v>5</v>
      </c>
      <c r="D6">
        <v>41.793839000000006</v>
      </c>
      <c r="E6" s="2">
        <v>2</v>
      </c>
      <c r="P6">
        <v>1</v>
      </c>
      <c r="Q6" t="str">
        <f t="shared" si="0"/>
        <v>2</v>
      </c>
      <c r="R6">
        <v>4</v>
      </c>
      <c r="T6" t="s">
        <v>306</v>
      </c>
      <c r="U6">
        <v>12</v>
      </c>
      <c r="V6">
        <f t="shared" si="1"/>
        <v>2.7272727272727271</v>
      </c>
      <c r="X6" t="s">
        <v>296</v>
      </c>
      <c r="Y6" t="s">
        <v>261</v>
      </c>
      <c r="Z6">
        <v>405</v>
      </c>
      <c r="AD6">
        <v>428</v>
      </c>
      <c r="AF6">
        <f>COUNTIF($R:$R,1)+COUNTIF($R:$R,2)</f>
        <v>239</v>
      </c>
      <c r="AI6" t="s">
        <v>210</v>
      </c>
      <c r="AJ6">
        <f>COUNTIF($P:$P,4)</f>
        <v>70</v>
      </c>
      <c r="AK6">
        <f>(AJ6/AJ7)*100</f>
        <v>1.9558535903883765</v>
      </c>
      <c r="AL6">
        <f>(70/200)</f>
        <v>0.35</v>
      </c>
      <c r="AN6">
        <v>134</v>
      </c>
      <c r="AO6">
        <v>119</v>
      </c>
      <c r="AP6">
        <v>123</v>
      </c>
      <c r="AQ6">
        <v>136</v>
      </c>
      <c r="AR6">
        <v>762</v>
      </c>
      <c r="AT6">
        <f>(($AO$7-$AN$6)/($AN$7-$AN$6))</f>
        <v>0.48275862068965519</v>
      </c>
      <c r="AU6">
        <f>(($AP$7-$AN$6)/($AN$7-$AN$6))</f>
        <v>0.65517241379310343</v>
      </c>
      <c r="AV6">
        <f>(($AQ$6-$AN$6)/($AN$7-$AN$6))</f>
        <v>6.8965517241379309E-2</v>
      </c>
      <c r="AW6">
        <f>(($AN$6-$AO$6)/($AO$7-$AO$6))</f>
        <v>0.51724137931034486</v>
      </c>
      <c r="AX6">
        <f>(($AP$6-$AO$6)/($AO$7-$AO$6))</f>
        <v>0.13793103448275862</v>
      </c>
      <c r="AY6">
        <f>(($AQ$6-$AO$6)/($AO$7-$AO$6))</f>
        <v>0.58620689655172409</v>
      </c>
      <c r="AZ6">
        <f>(($AN$6-$AP$6)/($AP$7-$AP$6))</f>
        <v>0.36666666666666664</v>
      </c>
      <c r="BA6">
        <f>(($AO$7-$AP$6)/($AP$7-$AP$6))</f>
        <v>0.83333333333333337</v>
      </c>
      <c r="BB6">
        <f>(($AQ$6-$AP$6)/($AP$7-$AP$6))</f>
        <v>0.43333333333333335</v>
      </c>
      <c r="BC6">
        <f>(($AN$7-$AQ$6)/($AQ$7-$AQ$6))</f>
        <v>0.9</v>
      </c>
      <c r="BD6">
        <f>(($AO$7-$AQ$6)/($AQ$7-$AQ$6))</f>
        <v>0.4</v>
      </c>
      <c r="BE6">
        <f>(($AP$7-$AQ$6)/($AQ$7-$AQ$6))</f>
        <v>0.56666666666666665</v>
      </c>
      <c r="BG6">
        <v>4</v>
      </c>
      <c r="BH6">
        <v>24</v>
      </c>
      <c r="BI6">
        <f>($BH$10-$BH$7)/200</f>
        <v>0.09</v>
      </c>
      <c r="BJ6">
        <f>($BH$268-$BH$215)/200</f>
        <v>1.9650000000000001</v>
      </c>
      <c r="BQ6">
        <f>(($AO$7-$AN$6)/($AN$7-$AN$6))</f>
        <v>0.48275862068965519</v>
      </c>
      <c r="BR6">
        <f>1-(($AP$7-$AN$6)/($AN$7-$AN$6))</f>
        <v>0.34482758620689657</v>
      </c>
      <c r="BS6">
        <f>(($AQ$6-$AN$6)/($AN$7-$AN$6))</f>
        <v>6.8965517241379309E-2</v>
      </c>
      <c r="BT6">
        <f>1-(($AN$6-$AO$6)/($AO$7-$AO$6))</f>
        <v>0.48275862068965514</v>
      </c>
      <c r="BU6">
        <f>(($AP$6-$AO$6)/($AO$7-$AO$6))</f>
        <v>0.13793103448275862</v>
      </c>
      <c r="BV6">
        <f>1-(($AQ$6-$AO$6)/($AO$7-$AO$6))</f>
        <v>0.41379310344827591</v>
      </c>
      <c r="BW6">
        <f>(($AN$6-$AP$6)/($AP$7-$AP$6))</f>
        <v>0.36666666666666664</v>
      </c>
      <c r="BX6">
        <f>1-(($AO$7-$AP$6)/($AP$7-$AP$6))</f>
        <v>0.16666666666666663</v>
      </c>
      <c r="BY6">
        <f>(($AQ$6-$AP$6)/($AP$7-$AP$6))</f>
        <v>0.43333333333333335</v>
      </c>
      <c r="BZ6">
        <f>1-(($AN$7-$AQ$6)/($AQ$7-$AQ$6))</f>
        <v>9.9999999999999978E-2</v>
      </c>
      <c r="CA6">
        <f>(($AO$7-$AQ$6)/($AQ$7-$AQ$6))</f>
        <v>0.4</v>
      </c>
      <c r="CB6">
        <f>1-(($AP$7-$AQ$6)/($AQ$7-$AQ$6))</f>
        <v>0.43333333333333335</v>
      </c>
    </row>
    <row r="7" spans="1:80" x14ac:dyDescent="0.25">
      <c r="A7">
        <v>6</v>
      </c>
      <c r="D7">
        <v>41.793839000000006</v>
      </c>
      <c r="E7" s="2">
        <v>2</v>
      </c>
      <c r="P7">
        <v>1</v>
      </c>
      <c r="Q7" t="str">
        <f t="shared" si="0"/>
        <v>2</v>
      </c>
      <c r="R7">
        <v>2</v>
      </c>
      <c r="T7" t="s">
        <v>307</v>
      </c>
      <c r="U7">
        <v>293</v>
      </c>
      <c r="V7">
        <f t="shared" si="1"/>
        <v>66.590909090909093</v>
      </c>
      <c r="X7" t="s">
        <v>296</v>
      </c>
      <c r="Y7" t="s">
        <v>262</v>
      </c>
      <c r="AB7" t="s">
        <v>296</v>
      </c>
      <c r="AC7" t="str">
        <f>CONCATENATE($R7,$R8,$R9,$R10)</f>
        <v>2314</v>
      </c>
      <c r="AF7" t="s">
        <v>253</v>
      </c>
      <c r="AI7" t="s">
        <v>211</v>
      </c>
      <c r="AJ7">
        <f>COUNT($P:$P)</f>
        <v>3579</v>
      </c>
      <c r="AN7">
        <v>163</v>
      </c>
      <c r="AO7">
        <v>148</v>
      </c>
      <c r="AP7">
        <v>153</v>
      </c>
      <c r="AQ7">
        <v>166</v>
      </c>
      <c r="AR7">
        <v>1152</v>
      </c>
      <c r="AT7">
        <f>(($AO$8-$AN$7)/($AN$8-$AN$7))</f>
        <v>0.46666666666666667</v>
      </c>
      <c r="AU7">
        <f>(($AP$8-$AN$7)/($AN$8-$AN$7))</f>
        <v>0.6333333333333333</v>
      </c>
      <c r="AV7">
        <f>(($AQ$7-$AN$7)/($AN$8-$AN$7))</f>
        <v>0.1</v>
      </c>
      <c r="AW7">
        <f>(($AN$7-$AO$7)/($AO$8-$AO$7))</f>
        <v>0.51724137931034486</v>
      </c>
      <c r="AX7">
        <f>(($AP$7-$AO$7)/($AO$8-$AO$7))</f>
        <v>0.17241379310344829</v>
      </c>
      <c r="AY7">
        <f>(($AQ$7-$AO$7)/($AO$8-$AO$7))</f>
        <v>0.62068965517241381</v>
      </c>
      <c r="AZ7">
        <f>(($AN$7-$AP$7)/($AP$8-$AP$7))</f>
        <v>0.34482758620689657</v>
      </c>
      <c r="BA7">
        <f>(($AO$8-$AP$7)/($AP$8-$AP$7))</f>
        <v>0.82758620689655171</v>
      </c>
      <c r="BB7">
        <f>(($AQ$7-$AP$7)/($AP$8-$AP$7))</f>
        <v>0.44827586206896552</v>
      </c>
      <c r="BC7">
        <f>(($AN$8-$AQ$7)/($AQ$8-$AQ$7))</f>
        <v>0.84375</v>
      </c>
      <c r="BD7">
        <f>(($AO$8-$AQ$7)/($AQ$8-$AQ$7))</f>
        <v>0.34375</v>
      </c>
      <c r="BE7">
        <f>(($AP$8-$AQ$7)/($AQ$8-$AQ$7))</f>
        <v>0.5</v>
      </c>
      <c r="BG7">
        <v>2</v>
      </c>
      <c r="BH7">
        <v>34</v>
      </c>
      <c r="BI7">
        <f>($BH$11-$BH$8)/200</f>
        <v>0.115</v>
      </c>
      <c r="BJ7">
        <f>($BH$323-$BH$269)/200</f>
        <v>2.1850000000000001</v>
      </c>
      <c r="BQ7">
        <f>(($AO$8-$AN$7)/($AN$8-$AN$7))</f>
        <v>0.46666666666666667</v>
      </c>
      <c r="BR7">
        <f>1-(($AP$8-$AN$7)/($AN$8-$AN$7))</f>
        <v>0.3666666666666667</v>
      </c>
      <c r="BS7">
        <f>(($AQ$7-$AN$7)/($AN$8-$AN$7))</f>
        <v>0.1</v>
      </c>
      <c r="BT7">
        <f>1-(($AN$7-$AO$7)/($AO$8-$AO$7))</f>
        <v>0.48275862068965514</v>
      </c>
      <c r="BU7">
        <f>(($AP$7-$AO$7)/($AO$8-$AO$7))</f>
        <v>0.17241379310344829</v>
      </c>
      <c r="BV7">
        <f>1-(($AQ$7-$AO$7)/($AO$8-$AO$7))</f>
        <v>0.37931034482758619</v>
      </c>
      <c r="BW7">
        <f>(($AN$7-$AP$7)/($AP$8-$AP$7))</f>
        <v>0.34482758620689657</v>
      </c>
      <c r="BX7">
        <f>1-(($AO$8-$AP$7)/($AP$8-$AP$7))</f>
        <v>0.17241379310344829</v>
      </c>
      <c r="BY7">
        <f>(($AQ$7-$AP$7)/($AP$8-$AP$7))</f>
        <v>0.44827586206896552</v>
      </c>
      <c r="BZ7">
        <f>1-(($AN$8-$AQ$7)/($AQ$8-$AQ$7))</f>
        <v>0.15625</v>
      </c>
      <c r="CA7">
        <f>(($AO$8-$AQ$7)/($AQ$8-$AQ$7))</f>
        <v>0.34375</v>
      </c>
      <c r="CB7">
        <f>(($AP$8-$AQ$7)/($AQ$8-$AQ$7))</f>
        <v>0.5</v>
      </c>
    </row>
    <row r="8" spans="1:80" x14ac:dyDescent="0.25">
      <c r="A8">
        <v>7</v>
      </c>
      <c r="D8">
        <v>41.793839000000006</v>
      </c>
      <c r="E8" s="2">
        <v>2</v>
      </c>
      <c r="F8">
        <v>28.864456000000004</v>
      </c>
      <c r="G8" s="3">
        <v>3</v>
      </c>
      <c r="P8">
        <v>2</v>
      </c>
      <c r="Q8" t="str">
        <f t="shared" si="0"/>
        <v>23</v>
      </c>
      <c r="R8">
        <v>3</v>
      </c>
      <c r="T8" t="s">
        <v>308</v>
      </c>
      <c r="U8">
        <v>5</v>
      </c>
      <c r="V8">
        <f t="shared" si="1"/>
        <v>1.1363636363636365</v>
      </c>
      <c r="X8" t="s">
        <v>296</v>
      </c>
      <c r="Y8" t="s">
        <v>263</v>
      </c>
      <c r="AF8">
        <f>COUNTIF($R:$R,3)+COUNTIF($R:$R,4)</f>
        <v>222</v>
      </c>
      <c r="AN8">
        <v>193</v>
      </c>
      <c r="AO8">
        <v>177</v>
      </c>
      <c r="AP8">
        <v>182</v>
      </c>
      <c r="AQ8">
        <v>198</v>
      </c>
      <c r="AR8">
        <v>1154</v>
      </c>
      <c r="AT8">
        <f>(($AO$9-$AN$8)/($AN$9-$AN$8))</f>
        <v>0.48275862068965519</v>
      </c>
      <c r="AU8">
        <f>(($AP$9-$AN$8)/($AN$9-$AN$8))</f>
        <v>0.65517241379310343</v>
      </c>
      <c r="AV8">
        <f>(($AQ$8-$AN$8)/($AN$9-$AN$8))</f>
        <v>0.17241379310344829</v>
      </c>
      <c r="AW8">
        <f>(($AN$8-$AO$8)/($AO$9-$AO$8))</f>
        <v>0.53333333333333333</v>
      </c>
      <c r="AX8">
        <f>(($AP$8-$AO$8)/($AO$9-$AO$8))</f>
        <v>0.16666666666666666</v>
      </c>
      <c r="AY8">
        <f>(($AQ$8-$AO$8)/($AO$9-$AO$8))</f>
        <v>0.7</v>
      </c>
      <c r="AZ8">
        <f>(($AN$8-$AP$8)/($AP$9-$AP$8))</f>
        <v>0.36666666666666664</v>
      </c>
      <c r="BA8">
        <f>(($AO$9-$AP$8)/($AP$9-$AP$8))</f>
        <v>0.83333333333333337</v>
      </c>
      <c r="BB8">
        <f>(($AQ$8-$AP$8)/($AP$9-$AP$8))</f>
        <v>0.53333333333333333</v>
      </c>
      <c r="BC8">
        <f>(($AN$9-$AQ$8)/($AQ$9-$AQ$8))</f>
        <v>0.8571428571428571</v>
      </c>
      <c r="BD8">
        <f>(($AO$9-$AQ$8)/($AQ$9-$AQ$8))</f>
        <v>0.32142857142857145</v>
      </c>
      <c r="BE8">
        <f>(($AP$9-$AQ$8)/($AQ$9-$AQ$8))</f>
        <v>0.5</v>
      </c>
      <c r="BG8">
        <v>3</v>
      </c>
      <c r="BH8">
        <v>38</v>
      </c>
      <c r="BI8">
        <f>($BH$12-$BH$9)/200</f>
        <v>0.09</v>
      </c>
      <c r="BJ8">
        <f>($BH$379-$BH$324)/200</f>
        <v>2.17</v>
      </c>
      <c r="BQ8">
        <f>(($AO$9-$AN$8)/($AN$9-$AN$8))</f>
        <v>0.48275862068965519</v>
      </c>
      <c r="BR8">
        <f>1-(($AP$9-$AN$8)/($AN$9-$AN$8))</f>
        <v>0.34482758620689657</v>
      </c>
      <c r="BS8">
        <f>(($AQ$8-$AN$8)/($AN$9-$AN$8))</f>
        <v>0.17241379310344829</v>
      </c>
      <c r="BT8">
        <f>1-(($AN$8-$AO$8)/($AO$9-$AO$8))</f>
        <v>0.46666666666666667</v>
      </c>
      <c r="BU8">
        <f>(($AP$8-$AO$8)/($AO$9-$AO$8))</f>
        <v>0.16666666666666666</v>
      </c>
      <c r="BV8">
        <f>1-(($AQ$8-$AO$8)/($AO$9-$AO$8))</f>
        <v>0.30000000000000004</v>
      </c>
      <c r="BW8">
        <f>(($AN$8-$AP$8)/($AP$9-$AP$8))</f>
        <v>0.36666666666666664</v>
      </c>
      <c r="BX8">
        <f>1-(($AO$9-$AP$8)/($AP$9-$AP$8))</f>
        <v>0.16666666666666663</v>
      </c>
      <c r="BY8">
        <f>1-(($AQ$8-$AP$8)/($AP$9-$AP$8))</f>
        <v>0.46666666666666667</v>
      </c>
      <c r="BZ8">
        <f>1-(($AN$9-$AQ$8)/($AQ$9-$AQ$8))</f>
        <v>0.1428571428571429</v>
      </c>
      <c r="CA8">
        <f>(($AO$9-$AQ$8)/($AQ$9-$AQ$8))</f>
        <v>0.32142857142857145</v>
      </c>
      <c r="CB8">
        <f>(($AP$9-$AQ$8)/($AQ$9-$AQ$8))</f>
        <v>0.5</v>
      </c>
    </row>
    <row r="9" spans="1:80" x14ac:dyDescent="0.25">
      <c r="A9">
        <v>8</v>
      </c>
      <c r="D9">
        <v>41.793839000000006</v>
      </c>
      <c r="E9" s="2">
        <v>2</v>
      </c>
      <c r="F9">
        <v>29.178763000000004</v>
      </c>
      <c r="G9" s="3">
        <v>3</v>
      </c>
      <c r="P9">
        <v>2</v>
      </c>
      <c r="Q9" t="str">
        <f t="shared" si="0"/>
        <v>23</v>
      </c>
      <c r="R9">
        <v>1</v>
      </c>
      <c r="T9" t="s">
        <v>297</v>
      </c>
      <c r="U9">
        <v>35</v>
      </c>
      <c r="V9">
        <f t="shared" si="1"/>
        <v>7.9545454545454541</v>
      </c>
      <c r="X9" t="s">
        <v>296</v>
      </c>
      <c r="Y9" t="s">
        <v>264</v>
      </c>
      <c r="AF9" t="s">
        <v>254</v>
      </c>
      <c r="AN9">
        <v>222</v>
      </c>
      <c r="AO9">
        <v>207</v>
      </c>
      <c r="AP9">
        <v>212</v>
      </c>
      <c r="AQ9">
        <v>226</v>
      </c>
      <c r="AR9">
        <v>1520</v>
      </c>
      <c r="AT9">
        <f>(($AO$10-$AN$9)/($AN$10-$AN$9))</f>
        <v>0.48275862068965519</v>
      </c>
      <c r="AU9">
        <f>(($AP$10-$AN$9)/($AN$10-$AN$9))</f>
        <v>0.62068965517241381</v>
      </c>
      <c r="AV9">
        <f>(($AQ$9-$AN$9)/($AN$10-$AN$9))</f>
        <v>0.13793103448275862</v>
      </c>
      <c r="AW9">
        <f>(($AN$9-$AO$9)/($AO$10-$AO$9))</f>
        <v>0.51724137931034486</v>
      </c>
      <c r="AX9">
        <f>(($AP$9-$AO$9)/($AO$10-$AO$9))</f>
        <v>0.17241379310344829</v>
      </c>
      <c r="AY9">
        <f>(($AQ$9-$AO$9)/($AO$10-$AO$9))</f>
        <v>0.65517241379310343</v>
      </c>
      <c r="AZ9">
        <f>(($AN$9-$AP$9)/($AP$10-$AP$9))</f>
        <v>0.35714285714285715</v>
      </c>
      <c r="BA9">
        <f>(($AO$10-$AP$9)/($AP$10-$AP$9))</f>
        <v>0.8571428571428571</v>
      </c>
      <c r="BB9">
        <f>(($AQ$9-$AP$9)/($AP$10-$AP$9))</f>
        <v>0.5</v>
      </c>
      <c r="BC9">
        <f>(($AN$10-$AQ$9)/($AQ$10-$AQ$9))</f>
        <v>0.86206896551724133</v>
      </c>
      <c r="BD9">
        <f>(($AO$10-$AQ$9)/($AQ$10-$AQ$9))</f>
        <v>0.34482758620689657</v>
      </c>
      <c r="BE9">
        <f>(($AP$10-$AQ$9)/($AQ$10-$AQ$9))</f>
        <v>0.48275862068965519</v>
      </c>
      <c r="BG9">
        <v>1</v>
      </c>
      <c r="BH9">
        <v>47</v>
      </c>
      <c r="BI9">
        <f>($BH$13-$BH$10)/200</f>
        <v>0.115</v>
      </c>
      <c r="BJ9">
        <f>($BH$430-$BH$380)/200</f>
        <v>1.92</v>
      </c>
      <c r="BQ9">
        <f>(($AO$10-$AN$9)/($AN$10-$AN$9))</f>
        <v>0.48275862068965519</v>
      </c>
      <c r="BR9">
        <f>1-(($AP$10-$AN$9)/($AN$10-$AN$9))</f>
        <v>0.37931034482758619</v>
      </c>
      <c r="BS9">
        <f>(($AQ$9-$AN$9)/($AN$10-$AN$9))</f>
        <v>0.13793103448275862</v>
      </c>
      <c r="BT9">
        <f>1-(($AN$9-$AO$9)/($AO$10-$AO$9))</f>
        <v>0.48275862068965514</v>
      </c>
      <c r="BU9">
        <f>(($AP$9-$AO$9)/($AO$10-$AO$9))</f>
        <v>0.17241379310344829</v>
      </c>
      <c r="BV9">
        <f>1-(($AQ$9-$AO$9)/($AO$10-$AO$9))</f>
        <v>0.34482758620689657</v>
      </c>
      <c r="BW9">
        <f>(($AN$9-$AP$9)/($AP$10-$AP$9))</f>
        <v>0.35714285714285715</v>
      </c>
      <c r="BX9">
        <f>1-(($AO$10-$AP$9)/($AP$10-$AP$9))</f>
        <v>0.1428571428571429</v>
      </c>
      <c r="BY9">
        <f>(($AQ$9-$AP$9)/($AP$10-$AP$9))</f>
        <v>0.5</v>
      </c>
      <c r="BZ9">
        <f>1-(($AN$10-$AQ$9)/($AQ$10-$AQ$9))</f>
        <v>0.13793103448275867</v>
      </c>
      <c r="CA9">
        <f>(($AO$10-$AQ$9)/($AQ$10-$AQ$9))</f>
        <v>0.34482758620689657</v>
      </c>
      <c r="CB9">
        <f>(($AP$10-$AQ$9)/($AQ$10-$AQ$9))</f>
        <v>0.48275862068965519</v>
      </c>
    </row>
    <row r="10" spans="1:80" x14ac:dyDescent="0.25">
      <c r="A10">
        <v>9</v>
      </c>
      <c r="D10">
        <v>41.793839000000006</v>
      </c>
      <c r="E10" s="2">
        <v>2</v>
      </c>
      <c r="F10">
        <v>29.178763000000004</v>
      </c>
      <c r="G10" s="3">
        <v>3</v>
      </c>
      <c r="P10">
        <v>2</v>
      </c>
      <c r="Q10" t="str">
        <f t="shared" si="0"/>
        <v>23</v>
      </c>
      <c r="R10">
        <v>4</v>
      </c>
      <c r="X10" t="s">
        <v>296</v>
      </c>
      <c r="Y10" t="s">
        <v>261</v>
      </c>
      <c r="AF10">
        <v>6</v>
      </c>
      <c r="AN10">
        <v>251</v>
      </c>
      <c r="AO10">
        <v>236</v>
      </c>
      <c r="AP10">
        <v>240</v>
      </c>
      <c r="AQ10">
        <v>255</v>
      </c>
      <c r="AR10">
        <v>1522</v>
      </c>
      <c r="AT10">
        <f>(($AO$11-$AN$10)/($AN$11-$AN$10))</f>
        <v>0.44444444444444442</v>
      </c>
      <c r="AU10">
        <f>(($AP$11-$AN$10)/($AN$11-$AN$10))</f>
        <v>0.62962962962962965</v>
      </c>
      <c r="AV10">
        <f>(($AQ$10-$AN$10)/($AN$11-$AN$10))</f>
        <v>0.14814814814814814</v>
      </c>
      <c r="AW10">
        <f>(($AN$10-$AO$10)/($AO$11-$AO$10))</f>
        <v>0.55555555555555558</v>
      </c>
      <c r="AX10">
        <f>(($AP$10-$AO$10)/($AO$11-$AO$10))</f>
        <v>0.14814814814814814</v>
      </c>
      <c r="AY10">
        <f>(($AQ$10-$AO$10)/($AO$11-$AO$10))</f>
        <v>0.70370370370370372</v>
      </c>
      <c r="AZ10">
        <f>(($AN$10-$AP$10)/($AP$11-$AP$10))</f>
        <v>0.39285714285714285</v>
      </c>
      <c r="BA10">
        <f>(($AO$11-$AP$10)/($AP$11-$AP$10))</f>
        <v>0.8214285714285714</v>
      </c>
      <c r="BB10">
        <f>(($AQ$10-$AP$10)/($AP$11-$AP$10))</f>
        <v>0.5357142857142857</v>
      </c>
      <c r="BC10">
        <f>(($AN$11-$AQ$10)/($AQ$11-$AQ$10))</f>
        <v>0.92</v>
      </c>
      <c r="BD10">
        <f>(($AO$11-$AQ$10)/($AQ$11-$AQ$10))</f>
        <v>0.32</v>
      </c>
      <c r="BE10">
        <f>(($AP$11-$AQ$10)/($AQ$11-$AQ$10))</f>
        <v>0.52</v>
      </c>
      <c r="BG10">
        <v>4</v>
      </c>
      <c r="BH10">
        <v>52</v>
      </c>
      <c r="BI10">
        <f>($BH$14-$BH$11)/200</f>
        <v>9.5000000000000001E-2</v>
      </c>
      <c r="BJ10">
        <f>($BH$486-$BH$431)/200</f>
        <v>2.145</v>
      </c>
      <c r="BQ10">
        <f>(($AO$11-$AN$10)/($AN$11-$AN$10))</f>
        <v>0.44444444444444442</v>
      </c>
      <c r="BR10">
        <f>1-(($AP$11-$AN$10)/($AN$11-$AN$10))</f>
        <v>0.37037037037037035</v>
      </c>
      <c r="BS10">
        <f>(($AQ$10-$AN$10)/($AN$11-$AN$10))</f>
        <v>0.14814814814814814</v>
      </c>
      <c r="BT10">
        <f>1-(($AN$10-$AO$10)/($AO$11-$AO$10))</f>
        <v>0.44444444444444442</v>
      </c>
      <c r="BU10">
        <f>(($AP$10-$AO$10)/($AO$11-$AO$10))</f>
        <v>0.14814814814814814</v>
      </c>
      <c r="BV10">
        <f>1-(($AQ$10-$AO$10)/($AO$11-$AO$10))</f>
        <v>0.29629629629629628</v>
      </c>
      <c r="BW10">
        <f>(($AN$10-$AP$10)/($AP$11-$AP$10))</f>
        <v>0.39285714285714285</v>
      </c>
      <c r="BX10">
        <f>1-(($AO$11-$AP$10)/($AP$11-$AP$10))</f>
        <v>0.1785714285714286</v>
      </c>
      <c r="BY10">
        <f>1-(($AQ$10-$AP$10)/($AP$11-$AP$10))</f>
        <v>0.4642857142857143</v>
      </c>
      <c r="BZ10">
        <f>1-(($AN$11-$AQ$10)/($AQ$11-$AQ$10))</f>
        <v>7.999999999999996E-2</v>
      </c>
      <c r="CA10">
        <f>(($AO$11-$AQ$10)/($AQ$11-$AQ$10))</f>
        <v>0.32</v>
      </c>
      <c r="CB10">
        <f>1-(($AP$11-$AQ$10)/($AQ$11-$AQ$10))</f>
        <v>0.48</v>
      </c>
    </row>
    <row r="11" spans="1:80" x14ac:dyDescent="0.25">
      <c r="A11">
        <v>10</v>
      </c>
      <c r="D11">
        <v>41.793839000000006</v>
      </c>
      <c r="E11" s="2">
        <v>2</v>
      </c>
      <c r="F11">
        <v>29.178763000000004</v>
      </c>
      <c r="G11" s="3">
        <v>3</v>
      </c>
      <c r="P11">
        <v>2</v>
      </c>
      <c r="Q11" t="str">
        <f t="shared" si="0"/>
        <v>23</v>
      </c>
      <c r="R11">
        <v>2</v>
      </c>
      <c r="X11" t="s">
        <v>296</v>
      </c>
      <c r="Y11" t="s">
        <v>262</v>
      </c>
      <c r="AB11" t="s">
        <v>296</v>
      </c>
      <c r="AC11" t="str">
        <f>CONCATENATE($R11,$R12,$R13,$R14)</f>
        <v>2314</v>
      </c>
      <c r="AF11" t="s">
        <v>255</v>
      </c>
      <c r="AN11">
        <v>278</v>
      </c>
      <c r="AO11">
        <v>263</v>
      </c>
      <c r="AP11">
        <v>268</v>
      </c>
      <c r="AQ11">
        <v>280</v>
      </c>
      <c r="AR11">
        <v>1915</v>
      </c>
      <c r="AT11">
        <f>(($AO$12-$AN$11)/($AN$12-$AN$11))</f>
        <v>0.48</v>
      </c>
      <c r="AU11">
        <f>(($AP$12-$AN$11)/($AN$12-$AN$11))</f>
        <v>0.64</v>
      </c>
      <c r="AV11">
        <f>(($AQ$11-$AN$11)/($AN$12-$AN$11))</f>
        <v>0.08</v>
      </c>
      <c r="AW11">
        <f>(($AN$11-$AO$11)/($AO$12-$AO$11))</f>
        <v>0.55555555555555558</v>
      </c>
      <c r="AX11">
        <f>(($AP$11-$AO$11)/($AO$12-$AO$11))</f>
        <v>0.18518518518518517</v>
      </c>
      <c r="AY11">
        <f>(($AQ$11-$AO$11)/($AO$12-$AO$11))</f>
        <v>0.62962962962962965</v>
      </c>
      <c r="AZ11">
        <f>(($AN$11-$AP$11)/($AP$12-$AP$11))</f>
        <v>0.38461538461538464</v>
      </c>
      <c r="BA11">
        <f>(($AO$12-$AP$11)/($AP$12-$AP$11))</f>
        <v>0.84615384615384615</v>
      </c>
      <c r="BB11">
        <f>(($AQ$11-$AP$11)/($AP$12-$AP$11))</f>
        <v>0.46153846153846156</v>
      </c>
      <c r="BC11">
        <f>(($AN$12-$AQ$11)/($AQ$12-$AQ$11))</f>
        <v>0.85185185185185186</v>
      </c>
      <c r="BD11">
        <f>(($AO$12-$AQ$11)/($AQ$12-$AQ$11))</f>
        <v>0.37037037037037035</v>
      </c>
      <c r="BE11">
        <f>(($AP$12-$AQ$11)/($AQ$12-$AQ$11))</f>
        <v>0.51851851851851849</v>
      </c>
      <c r="BG11">
        <v>2</v>
      </c>
      <c r="BH11">
        <v>61</v>
      </c>
      <c r="BI11">
        <f>($BH$15-$BH$12)/200</f>
        <v>0.125</v>
      </c>
      <c r="BQ11">
        <f>(($AO$12-$AN$11)/($AN$12-$AN$11))</f>
        <v>0.48</v>
      </c>
      <c r="BR11">
        <f>1-(($AP$12-$AN$11)/($AN$12-$AN$11))</f>
        <v>0.36</v>
      </c>
      <c r="BS11">
        <f>(($AQ$11-$AN$11)/($AN$12-$AN$11))</f>
        <v>0.08</v>
      </c>
      <c r="BT11">
        <f>1-(($AN$11-$AO$11)/($AO$12-$AO$11))</f>
        <v>0.44444444444444442</v>
      </c>
      <c r="BU11">
        <f>(($AP$11-$AO$11)/($AO$12-$AO$11))</f>
        <v>0.18518518518518517</v>
      </c>
      <c r="BV11">
        <f>1-(($AQ$11-$AO$11)/($AO$12-$AO$11))</f>
        <v>0.37037037037037035</v>
      </c>
      <c r="BW11">
        <f>(($AN$11-$AP$11)/($AP$12-$AP$11))</f>
        <v>0.38461538461538464</v>
      </c>
      <c r="BX11">
        <f>1-(($AO$12-$AP$11)/($AP$12-$AP$11))</f>
        <v>0.15384615384615385</v>
      </c>
      <c r="BY11">
        <f>(($AQ$11-$AP$11)/($AP$12-$AP$11))</f>
        <v>0.46153846153846156</v>
      </c>
      <c r="BZ11">
        <f>1-(($AN$12-$AQ$11)/($AQ$12-$AQ$11))</f>
        <v>0.14814814814814814</v>
      </c>
      <c r="CA11">
        <f>(($AO$12-$AQ$11)/($AQ$12-$AQ$11))</f>
        <v>0.37037037037037035</v>
      </c>
      <c r="CB11">
        <f>1-(($AP$12-$AQ$11)/($AQ$12-$AQ$11))</f>
        <v>0.48148148148148151</v>
      </c>
    </row>
    <row r="12" spans="1:80" x14ac:dyDescent="0.25">
      <c r="A12">
        <v>11</v>
      </c>
      <c r="D12">
        <v>41.793839000000006</v>
      </c>
      <c r="E12" s="2">
        <v>2</v>
      </c>
      <c r="F12">
        <v>29.178763000000004</v>
      </c>
      <c r="G12" s="3">
        <v>3</v>
      </c>
      <c r="P12">
        <v>2</v>
      </c>
      <c r="Q12" t="str">
        <f t="shared" si="0"/>
        <v>23</v>
      </c>
      <c r="R12">
        <v>3</v>
      </c>
      <c r="X12" t="s">
        <v>296</v>
      </c>
      <c r="Y12" t="s">
        <v>263</v>
      </c>
      <c r="AF12">
        <v>1</v>
      </c>
      <c r="AN12">
        <v>303</v>
      </c>
      <c r="AO12">
        <v>290</v>
      </c>
      <c r="AP12">
        <v>294</v>
      </c>
      <c r="AQ12">
        <v>307</v>
      </c>
      <c r="AR12">
        <v>1917</v>
      </c>
      <c r="AW12">
        <f>(($AN$12-$AO$12)/($AO$13-$AO$12))</f>
        <v>0.5</v>
      </c>
      <c r="AX12">
        <f>(($AP$12-$AO$12)/($AO$13-$AO$12))</f>
        <v>0.15384615384615385</v>
      </c>
      <c r="AY12">
        <f>(($AQ$12-$AO$12)/($AO$13-$AO$12))</f>
        <v>0.65384615384615385</v>
      </c>
      <c r="AZ12">
        <f>(($AN$12-$AP$12)/($AP$13-$AP$12))</f>
        <v>0.33333333333333331</v>
      </c>
      <c r="BA12">
        <f>(($AO$13-$AP$12)/($AP$13-$AP$12))</f>
        <v>0.81481481481481477</v>
      </c>
      <c r="BB12">
        <f>(($AQ$12-$AP$12)/($AP$13-$AP$12))</f>
        <v>0.48148148148148145</v>
      </c>
      <c r="BG12">
        <v>3</v>
      </c>
      <c r="BH12">
        <v>65</v>
      </c>
      <c r="BI12">
        <f>($BH$16-$BH$13)/200</f>
        <v>0.09</v>
      </c>
      <c r="BT12">
        <f>(($AN$12-$AO$12)/($AO$13-$AO$12))</f>
        <v>0.5</v>
      </c>
      <c r="BU12">
        <f>(($AP$12-$AO$12)/($AO$13-$AO$12))</f>
        <v>0.15384615384615385</v>
      </c>
      <c r="BV12">
        <f>1-(($AQ$12-$AO$12)/($AO$13-$AO$12))</f>
        <v>0.34615384615384615</v>
      </c>
      <c r="BW12">
        <f>(($AN$12-$AP$12)/($AP$13-$AP$12))</f>
        <v>0.33333333333333331</v>
      </c>
      <c r="BX12">
        <f>1-(($AO$13-$AP$12)/($AP$13-$AP$12))</f>
        <v>0.18518518518518523</v>
      </c>
      <c r="BY12">
        <f>(($AQ$12-$AP$12)/($AP$13-$AP$12))</f>
        <v>0.48148148148148145</v>
      </c>
    </row>
    <row r="13" spans="1:80" x14ac:dyDescent="0.25">
      <c r="A13">
        <v>12</v>
      </c>
      <c r="D13">
        <v>41.793839000000006</v>
      </c>
      <c r="E13" s="2">
        <v>2</v>
      </c>
      <c r="F13">
        <v>29.178763000000004</v>
      </c>
      <c r="G13" s="3">
        <v>3</v>
      </c>
      <c r="P13">
        <v>2</v>
      </c>
      <c r="Q13" t="str">
        <f t="shared" si="0"/>
        <v>23</v>
      </c>
      <c r="R13">
        <v>1</v>
      </c>
      <c r="X13" t="s">
        <v>296</v>
      </c>
      <c r="Y13" t="s">
        <v>264</v>
      </c>
      <c r="AF13" t="s">
        <v>256</v>
      </c>
      <c r="AN13">
        <v>326</v>
      </c>
      <c r="AO13">
        <v>316</v>
      </c>
      <c r="AP13">
        <v>321</v>
      </c>
      <c r="AQ13">
        <v>341</v>
      </c>
      <c r="AR13">
        <v>2354</v>
      </c>
      <c r="BG13">
        <v>1</v>
      </c>
      <c r="BH13">
        <v>75</v>
      </c>
      <c r="BI13">
        <f>($BH$17-$BH$14)/200</f>
        <v>0.125</v>
      </c>
    </row>
    <row r="14" spans="1:80" x14ac:dyDescent="0.25">
      <c r="A14">
        <v>13</v>
      </c>
      <c r="D14">
        <v>41.793839000000006</v>
      </c>
      <c r="E14" s="2">
        <v>2</v>
      </c>
      <c r="F14">
        <v>29.178763000000004</v>
      </c>
      <c r="G14" s="3">
        <v>3</v>
      </c>
      <c r="P14">
        <v>2</v>
      </c>
      <c r="Q14" t="str">
        <f t="shared" si="0"/>
        <v>23</v>
      </c>
      <c r="R14">
        <v>4</v>
      </c>
      <c r="X14" t="s">
        <v>296</v>
      </c>
      <c r="Y14" t="s">
        <v>261</v>
      </c>
      <c r="AF14">
        <v>5</v>
      </c>
      <c r="AN14">
        <v>359</v>
      </c>
      <c r="AO14">
        <v>344</v>
      </c>
      <c r="AP14">
        <v>357</v>
      </c>
      <c r="AQ14">
        <v>373</v>
      </c>
      <c r="AR14">
        <v>2356</v>
      </c>
      <c r="BG14">
        <v>4</v>
      </c>
      <c r="BH14">
        <v>80</v>
      </c>
      <c r="BI14">
        <f>($BH$18-$BH$15)/200</f>
        <v>0.09</v>
      </c>
    </row>
    <row r="15" spans="1:80" x14ac:dyDescent="0.25">
      <c r="A15">
        <v>14</v>
      </c>
      <c r="D15">
        <v>41.793839000000006</v>
      </c>
      <c r="E15" s="2">
        <v>2</v>
      </c>
      <c r="F15">
        <v>29.178763000000004</v>
      </c>
      <c r="G15" s="3">
        <v>3</v>
      </c>
      <c r="P15">
        <v>2</v>
      </c>
      <c r="Q15" t="str">
        <f t="shared" si="0"/>
        <v>23</v>
      </c>
      <c r="R15">
        <v>2</v>
      </c>
      <c r="X15" t="s">
        <v>296</v>
      </c>
      <c r="Y15" t="s">
        <v>262</v>
      </c>
      <c r="AB15" t="s">
        <v>296</v>
      </c>
      <c r="AC15" t="str">
        <f>CONCATENATE($R15,$R16,$R17,$R18)</f>
        <v>2314</v>
      </c>
      <c r="AF15" t="s">
        <v>257</v>
      </c>
      <c r="AN15">
        <v>390</v>
      </c>
      <c r="AO15">
        <v>373</v>
      </c>
      <c r="AP15">
        <v>385</v>
      </c>
      <c r="AQ15">
        <v>395</v>
      </c>
      <c r="AR15">
        <v>2790</v>
      </c>
      <c r="AT15">
        <f>(($AO$14-$AN$13)/($AN$14-$AN$13))</f>
        <v>0.54545454545454541</v>
      </c>
      <c r="AU15">
        <f>(($AP$14-$AN$13)/($AN$14-$AN$13))</f>
        <v>0.93939393939393945</v>
      </c>
      <c r="AV15">
        <f>(($AQ$13-$AN$13)/($AN$14-$AN$13))</f>
        <v>0.45454545454545453</v>
      </c>
      <c r="AW15">
        <f>(($AN$14-$AO$14)/($AO$15-$AO$14))</f>
        <v>0.51724137931034486</v>
      </c>
      <c r="AX15">
        <f>(($AP$14-$AO$14)/($AO$15-$AO$14))</f>
        <v>0.44827586206896552</v>
      </c>
      <c r="AY15">
        <f>(($AQ$14-$AO$15)/($AO$16-$AO$15))</f>
        <v>0</v>
      </c>
      <c r="AZ15">
        <f>(($AN$14-$AP$14)/($AP$15-$AP$14))</f>
        <v>7.1428571428571425E-2</v>
      </c>
      <c r="BA15">
        <f>(($AO$15-$AP$14)/($AP$15-$AP$14))</f>
        <v>0.5714285714285714</v>
      </c>
      <c r="BB15">
        <f>(($AQ$14-$AP$14)/($AP$15-$AP$14))</f>
        <v>0.5714285714285714</v>
      </c>
      <c r="BC15">
        <f>(($AN$14-$AQ$13)/($AQ$14-$AQ$13))</f>
        <v>0.5625</v>
      </c>
      <c r="BD15">
        <f>(($AO$14-$AQ$13)/($AQ$14-$AQ$13))</f>
        <v>9.375E-2</v>
      </c>
      <c r="BE15">
        <f>(($AP$14-$AQ$13)/($AQ$14-$AQ$13))</f>
        <v>0.5</v>
      </c>
      <c r="BG15">
        <v>2</v>
      </c>
      <c r="BH15">
        <v>90</v>
      </c>
      <c r="BI15">
        <f>($BH$19-$BH$16)/200</f>
        <v>0.13</v>
      </c>
      <c r="BQ15">
        <f>1-(($AO$14-$AN$13)/($AN$14-$AN$13))</f>
        <v>0.45454545454545459</v>
      </c>
      <c r="BR15">
        <f>1-(($AP$14-$AN$13)/($AN$14-$AN$13))</f>
        <v>6.0606060606060552E-2</v>
      </c>
      <c r="BS15">
        <f>(($AQ$13-$AN$13)/($AN$14-$AN$13))</f>
        <v>0.45454545454545453</v>
      </c>
      <c r="BT15">
        <f>1-(($AN$14-$AO$14)/($AO$15-$AO$14))</f>
        <v>0.48275862068965514</v>
      </c>
      <c r="BU15">
        <f>(($AP$14-$AO$14)/($AO$15-$AO$14))</f>
        <v>0.44827586206896552</v>
      </c>
      <c r="BV15">
        <f>(($AQ$14-$AO$15)/($AO$16-$AO$15))</f>
        <v>0</v>
      </c>
      <c r="BW15">
        <f>(($AN$14-$AP$14)/($AP$15-$AP$14))</f>
        <v>7.1428571428571425E-2</v>
      </c>
      <c r="BX15">
        <f>1-(($AO$15-$AP$14)/($AP$15-$AP$14))</f>
        <v>0.4285714285714286</v>
      </c>
      <c r="BY15">
        <f>1-(($AQ$14-$AP$14)/($AP$15-$AP$14))</f>
        <v>0.4285714285714286</v>
      </c>
      <c r="BZ15">
        <f>1-(($AN$14-$AQ$13)/($AQ$14-$AQ$13))</f>
        <v>0.4375</v>
      </c>
      <c r="CA15">
        <f>(($AO$14-$AQ$13)/($AQ$14-$AQ$13))</f>
        <v>9.375E-2</v>
      </c>
      <c r="CB15">
        <f>(($AP$14-$AQ$13)/($AQ$14-$AQ$13))</f>
        <v>0.5</v>
      </c>
    </row>
    <row r="16" spans="1:80" x14ac:dyDescent="0.25">
      <c r="A16">
        <v>15</v>
      </c>
      <c r="D16">
        <v>41.793839000000006</v>
      </c>
      <c r="E16" s="2">
        <v>2</v>
      </c>
      <c r="F16">
        <v>29.178763000000004</v>
      </c>
      <c r="G16" s="3">
        <v>3</v>
      </c>
      <c r="P16">
        <v>2</v>
      </c>
      <c r="Q16" t="str">
        <f t="shared" si="0"/>
        <v>23</v>
      </c>
      <c r="R16">
        <v>3</v>
      </c>
      <c r="X16" t="s">
        <v>296</v>
      </c>
      <c r="Y16" t="s">
        <v>263</v>
      </c>
      <c r="AF16">
        <v>0.16666666666666666</v>
      </c>
      <c r="AN16">
        <v>426</v>
      </c>
      <c r="AO16">
        <v>408</v>
      </c>
      <c r="AP16">
        <v>415</v>
      </c>
      <c r="AQ16">
        <v>430</v>
      </c>
      <c r="AR16">
        <v>2805</v>
      </c>
      <c r="AT16">
        <f>(($AO$15-$AN$14)/($AN$15-$AN$14))</f>
        <v>0.45161290322580644</v>
      </c>
      <c r="AU16">
        <f>(($AP$15-$AN$14)/($AN$15-$AN$14))</f>
        <v>0.83870967741935487</v>
      </c>
      <c r="AV16">
        <f>(($AQ$14-$AN$14)/($AN$15-$AN$14))</f>
        <v>0.45161290322580644</v>
      </c>
      <c r="AW16">
        <f>(($AN$15-$AO$15)/($AO$16-$AO$15))</f>
        <v>0.48571428571428571</v>
      </c>
      <c r="AX16">
        <f>(($AP$15-$AO$15)/($AO$16-$AO$15))</f>
        <v>0.34285714285714286</v>
      </c>
      <c r="AY16">
        <f>(($AQ$15-$AO$15)/($AO$16-$AO$15))</f>
        <v>0.62857142857142856</v>
      </c>
      <c r="AZ16">
        <f>(($AN$15-$AP$15)/($AP$16-$AP$15))</f>
        <v>0.16666666666666666</v>
      </c>
      <c r="BA16">
        <f>(($AO$16-$AP$15)/($AP$16-$AP$15))</f>
        <v>0.76666666666666672</v>
      </c>
      <c r="BB16">
        <f>(($AQ$15-$AP$15)/($AP$16-$AP$15))</f>
        <v>0.33333333333333331</v>
      </c>
      <c r="BC16">
        <f>(($AN$15-$AQ$14)/($AQ$15-$AQ$14))</f>
        <v>0.77272727272727271</v>
      </c>
      <c r="BD16">
        <f>(($AO$15-$AQ$14)/($AQ$15-$AQ$14))</f>
        <v>0</v>
      </c>
      <c r="BE16">
        <f>(($AP$15-$AQ$14)/($AQ$15-$AQ$14))</f>
        <v>0.54545454545454541</v>
      </c>
      <c r="BG16">
        <v>3</v>
      </c>
      <c r="BH16">
        <v>93</v>
      </c>
      <c r="BI16">
        <f>($BH$20-$BH$17)/200</f>
        <v>0.09</v>
      </c>
      <c r="BQ16">
        <f>(($AO$15-$AN$14)/($AN$15-$AN$14))</f>
        <v>0.45161290322580644</v>
      </c>
      <c r="BR16">
        <f>1-(($AP$15-$AN$14)/($AN$15-$AN$14))</f>
        <v>0.16129032258064513</v>
      </c>
      <c r="BS16">
        <f>(($AQ$14-$AN$14)/($AN$15-$AN$14))</f>
        <v>0.45161290322580644</v>
      </c>
      <c r="BT16">
        <f>(($AN$15-$AO$15)/($AO$16-$AO$15))</f>
        <v>0.48571428571428571</v>
      </c>
      <c r="BU16">
        <f>(($AP$15-$AO$15)/($AO$16-$AO$15))</f>
        <v>0.34285714285714286</v>
      </c>
      <c r="BV16">
        <f>1-(($AQ$15-$AO$15)/($AO$16-$AO$15))</f>
        <v>0.37142857142857144</v>
      </c>
      <c r="BW16">
        <f>(($AN$15-$AP$15)/($AP$16-$AP$15))</f>
        <v>0.16666666666666666</v>
      </c>
      <c r="BX16">
        <f>1-(($AO$16-$AP$15)/($AP$16-$AP$15))</f>
        <v>0.23333333333333328</v>
      </c>
      <c r="BY16">
        <f>(($AQ$15-$AP$15)/($AP$16-$AP$15))</f>
        <v>0.33333333333333331</v>
      </c>
      <c r="BZ16">
        <f>1-(($AN$15-$AQ$14)/($AQ$15-$AQ$14))</f>
        <v>0.22727272727272729</v>
      </c>
      <c r="CA16">
        <f>(($AO$15-$AQ$14)/($AQ$15-$AQ$14))</f>
        <v>0</v>
      </c>
      <c r="CB16">
        <f>1-(($AP$15-$AQ$14)/($AQ$15-$AQ$14))</f>
        <v>0.45454545454545459</v>
      </c>
    </row>
    <row r="17" spans="1:80" x14ac:dyDescent="0.25">
      <c r="A17">
        <v>16</v>
      </c>
      <c r="D17">
        <v>41.793839000000006</v>
      </c>
      <c r="E17" s="2">
        <v>2</v>
      </c>
      <c r="F17">
        <v>29.178763000000004</v>
      </c>
      <c r="G17" s="3">
        <v>3</v>
      </c>
      <c r="P17">
        <v>2</v>
      </c>
      <c r="Q17" t="str">
        <f t="shared" si="0"/>
        <v>23</v>
      </c>
      <c r="R17">
        <v>1</v>
      </c>
      <c r="X17" t="s">
        <v>296</v>
      </c>
      <c r="Y17" t="s">
        <v>264</v>
      </c>
      <c r="AF17" t="s">
        <v>258</v>
      </c>
      <c r="AN17">
        <v>458</v>
      </c>
      <c r="AO17">
        <v>442</v>
      </c>
      <c r="AP17">
        <v>447</v>
      </c>
      <c r="AQ17">
        <v>463</v>
      </c>
      <c r="AR17">
        <v>3189</v>
      </c>
      <c r="AT17">
        <f>(($AO$16-$AN$15)/($AN$16-$AN$15))</f>
        <v>0.5</v>
      </c>
      <c r="AU17">
        <f>(($AP$16-$AN$15)/($AN$16-$AN$15))</f>
        <v>0.69444444444444442</v>
      </c>
      <c r="AV17">
        <f>(($AQ$15-$AN$15)/($AN$16-$AN$15))</f>
        <v>0.1388888888888889</v>
      </c>
      <c r="AW17">
        <f>(($AN$16-$AO$16)/($AO$17-$AO$16))</f>
        <v>0.52941176470588236</v>
      </c>
      <c r="AX17">
        <f>(($AP$16-$AO$16)/($AO$17-$AO$16))</f>
        <v>0.20588235294117646</v>
      </c>
      <c r="AY17">
        <f>(($AQ$16-$AO$16)/($AO$17-$AO$16))</f>
        <v>0.6470588235294118</v>
      </c>
      <c r="AZ17">
        <f>(($AN$16-$AP$16)/($AP$17-$AP$16))</f>
        <v>0.34375</v>
      </c>
      <c r="BA17">
        <f>(($AO$17-$AP$16)/($AP$17-$AP$16))</f>
        <v>0.84375</v>
      </c>
      <c r="BB17">
        <f>(($AQ$16-$AP$16)/($AP$17-$AP$16))</f>
        <v>0.46875</v>
      </c>
      <c r="BC17">
        <f>(($AN$16-$AQ$15)/($AQ$16-$AQ$15))</f>
        <v>0.88571428571428568</v>
      </c>
      <c r="BD17">
        <f>(($AO$16-$AQ$15)/($AQ$16-$AQ$15))</f>
        <v>0.37142857142857144</v>
      </c>
      <c r="BE17">
        <f>(($AP$16-$AQ$15)/($AQ$16-$AQ$15))</f>
        <v>0.5714285714285714</v>
      </c>
      <c r="BG17">
        <v>1</v>
      </c>
      <c r="BH17">
        <v>105</v>
      </c>
      <c r="BI17">
        <f>($BH$21-$BH$18)/200</f>
        <v>0.13</v>
      </c>
      <c r="BQ17">
        <f>(($AO$16-$AN$15)/($AN$16-$AN$15))</f>
        <v>0.5</v>
      </c>
      <c r="BR17">
        <f>1-(($AP$16-$AN$15)/($AN$16-$AN$15))</f>
        <v>0.30555555555555558</v>
      </c>
      <c r="BS17">
        <f>(($AQ$15-$AN$15)/($AN$16-$AN$15))</f>
        <v>0.1388888888888889</v>
      </c>
      <c r="BT17">
        <f>1-(($AN$16-$AO$16)/($AO$17-$AO$16))</f>
        <v>0.47058823529411764</v>
      </c>
      <c r="BU17">
        <f>(($AP$16-$AO$16)/($AO$17-$AO$16))</f>
        <v>0.20588235294117646</v>
      </c>
      <c r="BV17">
        <f>1-(($AQ$16-$AO$16)/($AO$17-$AO$16))</f>
        <v>0.3529411764705882</v>
      </c>
      <c r="BW17">
        <f>(($AN$16-$AP$16)/($AP$17-$AP$16))</f>
        <v>0.34375</v>
      </c>
      <c r="BX17">
        <f>1-(($AO$17-$AP$16)/($AP$17-$AP$16))</f>
        <v>0.15625</v>
      </c>
      <c r="BY17">
        <f>(($AQ$16-$AP$16)/($AP$17-$AP$16))</f>
        <v>0.46875</v>
      </c>
      <c r="BZ17">
        <f>1-(($AN$16-$AQ$15)/($AQ$16-$AQ$15))</f>
        <v>0.11428571428571432</v>
      </c>
      <c r="CA17">
        <f>(($AO$16-$AQ$15)/($AQ$16-$AQ$15))</f>
        <v>0.37142857142857144</v>
      </c>
      <c r="CB17">
        <f>1-(($AP$16-$AQ$15)/($AQ$16-$AQ$15))</f>
        <v>0.4285714285714286</v>
      </c>
    </row>
    <row r="18" spans="1:80" x14ac:dyDescent="0.25">
      <c r="A18">
        <v>17</v>
      </c>
      <c r="D18">
        <v>41.793839000000006</v>
      </c>
      <c r="E18" s="2">
        <v>2</v>
      </c>
      <c r="F18">
        <v>29.178763000000004</v>
      </c>
      <c r="G18" s="3">
        <v>3</v>
      </c>
      <c r="P18">
        <v>2</v>
      </c>
      <c r="Q18" t="str">
        <f t="shared" si="0"/>
        <v>23</v>
      </c>
      <c r="R18">
        <v>4</v>
      </c>
      <c r="X18" t="s">
        <v>296</v>
      </c>
      <c r="Y18" t="s">
        <v>261</v>
      </c>
      <c r="AF18">
        <v>0.83333333333333337</v>
      </c>
      <c r="AN18">
        <v>487</v>
      </c>
      <c r="AO18">
        <v>473</v>
      </c>
      <c r="AP18">
        <v>478</v>
      </c>
      <c r="AQ18">
        <v>493</v>
      </c>
      <c r="AR18">
        <v>3191</v>
      </c>
      <c r="AT18">
        <f>(($AO$17-$AN$16)/($AN$17-$AN$16))</f>
        <v>0.5</v>
      </c>
      <c r="AU18">
        <f>(($AP$17-$AN$16)/($AN$17-$AN$16))</f>
        <v>0.65625</v>
      </c>
      <c r="AV18">
        <f>(($AQ$16-$AN$16)/($AN$17-$AN$16))</f>
        <v>0.125</v>
      </c>
      <c r="AW18">
        <f>(($AN$17-$AO$17)/($AO$18-$AO$17))</f>
        <v>0.5161290322580645</v>
      </c>
      <c r="AX18">
        <f>(($AP$17-$AO$17)/($AO$18-$AO$17))</f>
        <v>0.16129032258064516</v>
      </c>
      <c r="AY18">
        <f>(($AQ$17-$AO$17)/($AO$18-$AO$17))</f>
        <v>0.67741935483870963</v>
      </c>
      <c r="AZ18">
        <f>(($AN$17-$AP$17)/($AP$18-$AP$17))</f>
        <v>0.35483870967741937</v>
      </c>
      <c r="BA18">
        <f>(($AO$18-$AP$17)/($AP$18-$AP$17))</f>
        <v>0.83870967741935487</v>
      </c>
      <c r="BB18">
        <f>(($AQ$17-$AP$17)/($AP$18-$AP$17))</f>
        <v>0.5161290322580645</v>
      </c>
      <c r="BC18">
        <f>(($AN$17-$AQ$16)/($AQ$17-$AQ$16))</f>
        <v>0.84848484848484851</v>
      </c>
      <c r="BD18">
        <f>(($AO$17-$AQ$16)/($AQ$17-$AQ$16))</f>
        <v>0.36363636363636365</v>
      </c>
      <c r="BE18">
        <f>(($AP$17-$AQ$16)/($AQ$17-$AQ$16))</f>
        <v>0.51515151515151514</v>
      </c>
      <c r="BG18">
        <v>4</v>
      </c>
      <c r="BH18">
        <v>108</v>
      </c>
      <c r="BI18">
        <f>($BH$22-$BH$19)/200</f>
        <v>8.5000000000000006E-2</v>
      </c>
      <c r="BQ18">
        <f>(($AO$17-$AN$16)/($AN$17-$AN$16))</f>
        <v>0.5</v>
      </c>
      <c r="BR18">
        <f>1-(($AP$17-$AN$16)/($AN$17-$AN$16))</f>
        <v>0.34375</v>
      </c>
      <c r="BS18">
        <f>(($AQ$16-$AN$16)/($AN$17-$AN$16))</f>
        <v>0.125</v>
      </c>
      <c r="BT18">
        <f>1-(($AN$17-$AO$17)/($AO$18-$AO$17))</f>
        <v>0.4838709677419355</v>
      </c>
      <c r="BU18">
        <f>(($AP$17-$AO$17)/($AO$18-$AO$17))</f>
        <v>0.16129032258064516</v>
      </c>
      <c r="BV18">
        <f>1-(($AQ$17-$AO$17)/($AO$18-$AO$17))</f>
        <v>0.32258064516129037</v>
      </c>
      <c r="BW18">
        <f>(($AN$17-$AP$17)/($AP$18-$AP$17))</f>
        <v>0.35483870967741937</v>
      </c>
      <c r="BX18">
        <f>1-(($AO$18-$AP$17)/($AP$18-$AP$17))</f>
        <v>0.16129032258064513</v>
      </c>
      <c r="BY18">
        <f>1-(($AQ$17-$AP$17)/($AP$18-$AP$17))</f>
        <v>0.4838709677419355</v>
      </c>
      <c r="BZ18">
        <f>1-(($AN$17-$AQ$16)/($AQ$17-$AQ$16))</f>
        <v>0.15151515151515149</v>
      </c>
      <c r="CA18">
        <f>(($AO$17-$AQ$16)/($AQ$17-$AQ$16))</f>
        <v>0.36363636363636365</v>
      </c>
      <c r="CB18">
        <f>1-(($AP$17-$AQ$16)/($AQ$17-$AQ$16))</f>
        <v>0.48484848484848486</v>
      </c>
    </row>
    <row r="19" spans="1:80" x14ac:dyDescent="0.25">
      <c r="A19">
        <v>18</v>
      </c>
      <c r="D19">
        <v>41.793839000000006</v>
      </c>
      <c r="E19" s="2">
        <v>2</v>
      </c>
      <c r="F19">
        <v>29.178763000000004</v>
      </c>
      <c r="G19" s="3">
        <v>3</v>
      </c>
      <c r="P19">
        <v>2</v>
      </c>
      <c r="Q19" t="str">
        <f t="shared" si="0"/>
        <v>23</v>
      </c>
      <c r="R19">
        <v>2</v>
      </c>
      <c r="X19" t="s">
        <v>296</v>
      </c>
      <c r="Y19" t="s">
        <v>262</v>
      </c>
      <c r="AB19" t="s">
        <v>296</v>
      </c>
      <c r="AC19" t="str">
        <f>CONCATENATE($R19,$R20,$R21,$R22)</f>
        <v>2314</v>
      </c>
      <c r="AF19" t="s">
        <v>259</v>
      </c>
      <c r="AG19" t="s">
        <v>260</v>
      </c>
      <c r="AN19">
        <v>519</v>
      </c>
      <c r="AO19">
        <v>502</v>
      </c>
      <c r="AP19">
        <v>509</v>
      </c>
      <c r="AQ19">
        <v>524</v>
      </c>
      <c r="AR19">
        <v>3620</v>
      </c>
      <c r="AT19">
        <f>(($AO$18-$AN$17)/($AN$18-$AN$17))</f>
        <v>0.51724137931034486</v>
      </c>
      <c r="AU19">
        <f>(($AP$18-$AN$17)/($AN$18-$AN$17))</f>
        <v>0.68965517241379315</v>
      </c>
      <c r="AV19">
        <f>(($AQ$17-$AN$17)/($AN$18-$AN$17))</f>
        <v>0.17241379310344829</v>
      </c>
      <c r="AW19">
        <f>(($AN$18-$AO$18)/($AO$19-$AO$18))</f>
        <v>0.48275862068965519</v>
      </c>
      <c r="AX19">
        <f>(($AP$18-$AO$18)/($AO$19-$AO$18))</f>
        <v>0.17241379310344829</v>
      </c>
      <c r="AY19">
        <f>(($AQ$18-$AO$18)/($AO$19-$AO$18))</f>
        <v>0.68965517241379315</v>
      </c>
      <c r="AZ19">
        <f>(($AN$18-$AP$18)/($AP$19-$AP$18))</f>
        <v>0.29032258064516131</v>
      </c>
      <c r="BA19">
        <f>(($AO$19-$AP$18)/($AP$19-$AP$18))</f>
        <v>0.77419354838709675</v>
      </c>
      <c r="BB19">
        <f>(($AQ$18-$AP$18)/($AP$19-$AP$18))</f>
        <v>0.4838709677419355</v>
      </c>
      <c r="BC19">
        <f>(($AN$18-$AQ$17)/($AQ$18-$AQ$17))</f>
        <v>0.8</v>
      </c>
      <c r="BD19">
        <f>(($AO$18-$AQ$17)/($AQ$18-$AQ$17))</f>
        <v>0.33333333333333331</v>
      </c>
      <c r="BE19">
        <f>(($AP$18-$AQ$17)/($AQ$18-$AQ$17))</f>
        <v>0.5</v>
      </c>
      <c r="BG19">
        <v>2</v>
      </c>
      <c r="BH19">
        <v>119</v>
      </c>
      <c r="BI19">
        <f>($BH$23-$BH$20)/200</f>
        <v>0.125</v>
      </c>
      <c r="BQ19">
        <f>1-(($AO$18-$AN$17)/($AN$18-$AN$17))</f>
        <v>0.48275862068965514</v>
      </c>
      <c r="BR19">
        <f>1-(($AP$18-$AN$17)/($AN$18-$AN$17))</f>
        <v>0.31034482758620685</v>
      </c>
      <c r="BS19">
        <f>(($AQ$17-$AN$17)/($AN$18-$AN$17))</f>
        <v>0.17241379310344829</v>
      </c>
      <c r="BT19">
        <f>(($AN$18-$AO$18)/($AO$19-$AO$18))</f>
        <v>0.48275862068965519</v>
      </c>
      <c r="BU19">
        <f>(($AP$18-$AO$18)/($AO$19-$AO$18))</f>
        <v>0.17241379310344829</v>
      </c>
      <c r="BV19">
        <f>1-(($AQ$18-$AO$18)/($AO$19-$AO$18))</f>
        <v>0.31034482758620685</v>
      </c>
      <c r="BW19">
        <f>(($AN$18-$AP$18)/($AP$19-$AP$18))</f>
        <v>0.29032258064516131</v>
      </c>
      <c r="BX19">
        <f>1-(($AO$19-$AP$18)/($AP$19-$AP$18))</f>
        <v>0.22580645161290325</v>
      </c>
      <c r="BY19">
        <f>(($AQ$18-$AP$18)/($AP$19-$AP$18))</f>
        <v>0.4838709677419355</v>
      </c>
      <c r="BZ19">
        <f>1-(($AN$18-$AQ$17)/($AQ$18-$AQ$17))</f>
        <v>0.19999999999999996</v>
      </c>
      <c r="CA19">
        <f>(($AO$18-$AQ$17)/($AQ$18-$AQ$17))</f>
        <v>0.33333333333333331</v>
      </c>
      <c r="CB19">
        <f>(($AP$18-$AQ$17)/($AQ$18-$AQ$17))</f>
        <v>0.5</v>
      </c>
    </row>
    <row r="20" spans="1:80" x14ac:dyDescent="0.25">
      <c r="A20">
        <v>19</v>
      </c>
      <c r="D20">
        <v>41.793839000000006</v>
      </c>
      <c r="E20" s="2">
        <v>2</v>
      </c>
      <c r="F20">
        <v>29.178763000000004</v>
      </c>
      <c r="G20" s="3">
        <v>3</v>
      </c>
      <c r="P20">
        <v>2</v>
      </c>
      <c r="Q20" t="str">
        <f t="shared" si="0"/>
        <v>23</v>
      </c>
      <c r="R20">
        <v>3</v>
      </c>
      <c r="X20" t="s">
        <v>296</v>
      </c>
      <c r="Y20" t="s">
        <v>263</v>
      </c>
      <c r="AF20">
        <v>0</v>
      </c>
      <c r="AG20">
        <v>0</v>
      </c>
      <c r="AN20">
        <v>552</v>
      </c>
      <c r="AO20">
        <v>534</v>
      </c>
      <c r="AP20">
        <v>541</v>
      </c>
      <c r="AQ20">
        <v>559</v>
      </c>
      <c r="AT20">
        <f>(($AO$19-$AN$18)/($AN$19-$AN$18))</f>
        <v>0.46875</v>
      </c>
      <c r="AU20">
        <f>(($AP$19-$AN$18)/($AN$19-$AN$18))</f>
        <v>0.6875</v>
      </c>
      <c r="AV20">
        <f>(($AQ$18-$AN$18)/($AN$19-$AN$18))</f>
        <v>0.1875</v>
      </c>
      <c r="AW20">
        <f>(($AN$19-$AO$19)/($AO$20-$AO$19))</f>
        <v>0.53125</v>
      </c>
      <c r="AX20">
        <f>(($AP$19-$AO$19)/($AO$20-$AO$19))</f>
        <v>0.21875</v>
      </c>
      <c r="AY20">
        <f>(($AQ$19-$AO$19)/($AO$20-$AO$19))</f>
        <v>0.6875</v>
      </c>
      <c r="AZ20">
        <f>(($AN$19-$AP$19)/($AP$20-$AP$19))</f>
        <v>0.3125</v>
      </c>
      <c r="BA20">
        <f>(($AO$20-$AP$19)/($AP$20-$AP$19))</f>
        <v>0.78125</v>
      </c>
      <c r="BB20">
        <f>(($AQ$19-$AP$19)/($AP$20-$AP$19))</f>
        <v>0.46875</v>
      </c>
      <c r="BC20">
        <f>(($AN$19-$AQ$18)/($AQ$19-$AQ$18))</f>
        <v>0.83870967741935487</v>
      </c>
      <c r="BD20">
        <f>(($AO$19-$AQ$18)/($AQ$19-$AQ$18))</f>
        <v>0.29032258064516131</v>
      </c>
      <c r="BE20">
        <f>(($AP$19-$AQ$18)/($AQ$19-$AQ$18))</f>
        <v>0.5161290322580645</v>
      </c>
      <c r="BG20">
        <v>3</v>
      </c>
      <c r="BH20">
        <v>123</v>
      </c>
      <c r="BI20">
        <f>($BH$24-$BH$21)/200</f>
        <v>9.5000000000000001E-2</v>
      </c>
      <c r="BQ20">
        <f>(($AO$19-$AN$18)/($AN$19-$AN$18))</f>
        <v>0.46875</v>
      </c>
      <c r="BR20">
        <f>1-(($AP$19-$AN$18)/($AN$19-$AN$18))</f>
        <v>0.3125</v>
      </c>
      <c r="BS20">
        <f>(($AQ$18-$AN$18)/($AN$19-$AN$18))</f>
        <v>0.1875</v>
      </c>
      <c r="BT20">
        <f>1-(($AN$19-$AO$19)/($AO$20-$AO$19))</f>
        <v>0.46875</v>
      </c>
      <c r="BU20">
        <f>(($AP$19-$AO$19)/($AO$20-$AO$19))</f>
        <v>0.21875</v>
      </c>
      <c r="BV20">
        <f>1-(($AQ$19-$AO$19)/($AO$20-$AO$19))</f>
        <v>0.3125</v>
      </c>
      <c r="BW20">
        <f>(($AN$19-$AP$19)/($AP$20-$AP$19))</f>
        <v>0.3125</v>
      </c>
      <c r="BX20">
        <f>1-(($AO$20-$AP$19)/($AP$20-$AP$19))</f>
        <v>0.21875</v>
      </c>
      <c r="BY20">
        <f>(($AQ$19-$AP$19)/($AP$20-$AP$19))</f>
        <v>0.46875</v>
      </c>
      <c r="BZ20">
        <f>1-(($AN$19-$AQ$18)/($AQ$19-$AQ$18))</f>
        <v>0.16129032258064513</v>
      </c>
      <c r="CA20">
        <f>(($AO$19-$AQ$18)/($AQ$19-$AQ$18))</f>
        <v>0.29032258064516131</v>
      </c>
      <c r="CB20">
        <f>1-(($AP$19-$AQ$18)/($AQ$19-$AQ$18))</f>
        <v>0.4838709677419355</v>
      </c>
    </row>
    <row r="21" spans="1:80" x14ac:dyDescent="0.25">
      <c r="A21">
        <v>20</v>
      </c>
      <c r="B21">
        <v>51.682888000000005</v>
      </c>
      <c r="C21" s="4">
        <v>1</v>
      </c>
      <c r="D21">
        <v>41.745358000000003</v>
      </c>
      <c r="E21" s="2">
        <v>2</v>
      </c>
      <c r="F21">
        <v>29.178763000000004</v>
      </c>
      <c r="G21" s="3">
        <v>3</v>
      </c>
      <c r="P21">
        <v>3</v>
      </c>
      <c r="Q21" t="str">
        <f t="shared" si="0"/>
        <v>123</v>
      </c>
      <c r="R21">
        <v>1</v>
      </c>
      <c r="X21" t="s">
        <v>296</v>
      </c>
      <c r="Y21" t="s">
        <v>264</v>
      </c>
      <c r="AF21">
        <v>3.7037037037037033</v>
      </c>
      <c r="AG21">
        <v>1</v>
      </c>
      <c r="AN21">
        <v>582</v>
      </c>
      <c r="AO21">
        <v>567</v>
      </c>
      <c r="AP21">
        <v>575</v>
      </c>
      <c r="AQ21">
        <v>592</v>
      </c>
      <c r="AT21">
        <f>(($AO$20-$AN$19)/($AN$20-$AN$19))</f>
        <v>0.45454545454545453</v>
      </c>
      <c r="AU21">
        <f>(($AP$20-$AN$19)/($AN$20-$AN$19))</f>
        <v>0.66666666666666663</v>
      </c>
      <c r="AV21">
        <f>(($AQ$19-$AN$19)/($AN$20-$AN$19))</f>
        <v>0.15151515151515152</v>
      </c>
      <c r="AW21">
        <f>(($AN$20-$AO$20)/($AO$21-$AO$20))</f>
        <v>0.54545454545454541</v>
      </c>
      <c r="AX21">
        <f>(($AP$20-$AO$20)/($AO$21-$AO$20))</f>
        <v>0.21212121212121213</v>
      </c>
      <c r="AY21">
        <f>(($AQ$20-$AO$20)/($AO$21-$AO$20))</f>
        <v>0.75757575757575757</v>
      </c>
      <c r="AZ21">
        <f>(($AN$20-$AP$20)/($AP$21-$AP$20))</f>
        <v>0.3235294117647059</v>
      </c>
      <c r="BA21">
        <f>(($AO$21-$AP$20)/($AP$21-$AP$20))</f>
        <v>0.76470588235294112</v>
      </c>
      <c r="BB21">
        <f>(($AQ$20-$AP$20)/($AP$21-$AP$20))</f>
        <v>0.52941176470588236</v>
      </c>
      <c r="BC21">
        <f>(($AN$20-$AQ$19)/($AQ$20-$AQ$19))</f>
        <v>0.8</v>
      </c>
      <c r="BD21">
        <f>(($AO$20-$AQ$19)/($AQ$20-$AQ$19))</f>
        <v>0.2857142857142857</v>
      </c>
      <c r="BE21">
        <f>(($AP$20-$AQ$19)/($AQ$20-$AQ$19))</f>
        <v>0.48571428571428571</v>
      </c>
      <c r="BG21">
        <v>1</v>
      </c>
      <c r="BH21">
        <v>134</v>
      </c>
      <c r="BI21">
        <f>($BH$25-$BH$22)/200</f>
        <v>0.13500000000000001</v>
      </c>
      <c r="BQ21">
        <f>(($AO$20-$AN$19)/($AN$20-$AN$19))</f>
        <v>0.45454545454545453</v>
      </c>
      <c r="BR21">
        <f>1-(($AP$20-$AN$19)/($AN$20-$AN$19))</f>
        <v>0.33333333333333337</v>
      </c>
      <c r="BS21">
        <f>(($AQ$19-$AN$19)/($AN$20-$AN$19))</f>
        <v>0.15151515151515152</v>
      </c>
      <c r="BT21">
        <f>1-(($AN$20-$AO$20)/($AO$21-$AO$20))</f>
        <v>0.45454545454545459</v>
      </c>
      <c r="BU21">
        <f>(($AP$20-$AO$20)/($AO$21-$AO$20))</f>
        <v>0.21212121212121213</v>
      </c>
      <c r="BV21">
        <f>1-(($AQ$20-$AO$20)/($AO$21-$AO$20))</f>
        <v>0.24242424242424243</v>
      </c>
      <c r="BW21">
        <f>(($AN$20-$AP$20)/($AP$21-$AP$20))</f>
        <v>0.3235294117647059</v>
      </c>
      <c r="BX21">
        <f>1-(($AO$21-$AP$20)/($AP$21-$AP$20))</f>
        <v>0.23529411764705888</v>
      </c>
      <c r="BY21">
        <f>1-(($AQ$20-$AP$20)/($AP$21-$AP$20))</f>
        <v>0.47058823529411764</v>
      </c>
      <c r="BZ21">
        <f>1-(($AN$20-$AQ$19)/($AQ$20-$AQ$19))</f>
        <v>0.19999999999999996</v>
      </c>
      <c r="CA21">
        <f>(($AO$20-$AQ$19)/($AQ$20-$AQ$19))</f>
        <v>0.2857142857142857</v>
      </c>
      <c r="CB21">
        <f>(($AP$20-$AQ$19)/($AQ$20-$AQ$19))</f>
        <v>0.48571428571428571</v>
      </c>
    </row>
    <row r="22" spans="1:80" x14ac:dyDescent="0.25">
      <c r="A22">
        <v>21</v>
      </c>
      <c r="B22">
        <v>51.683983000000005</v>
      </c>
      <c r="C22" s="4">
        <v>1</v>
      </c>
      <c r="F22">
        <v>28.864456000000004</v>
      </c>
      <c r="G22" s="3">
        <v>3</v>
      </c>
      <c r="P22">
        <v>2</v>
      </c>
      <c r="Q22" t="str">
        <f t="shared" si="0"/>
        <v>13</v>
      </c>
      <c r="R22">
        <v>4</v>
      </c>
      <c r="X22" t="s">
        <v>296</v>
      </c>
      <c r="Y22" t="s">
        <v>261</v>
      </c>
      <c r="AF22">
        <v>7.6923076923076925</v>
      </c>
      <c r="AG22">
        <v>2</v>
      </c>
      <c r="AN22">
        <v>613</v>
      </c>
      <c r="AO22">
        <v>598</v>
      </c>
      <c r="AP22">
        <v>605</v>
      </c>
      <c r="AQ22">
        <v>621</v>
      </c>
      <c r="AT22">
        <f>(($AO$21-$AN$20)/($AN$21-$AN$20))</f>
        <v>0.5</v>
      </c>
      <c r="AU22">
        <f>(($AP$21-$AN$20)/($AN$21-$AN$20))</f>
        <v>0.76666666666666672</v>
      </c>
      <c r="AV22">
        <f>(($AQ$20-$AN$20)/($AN$21-$AN$20))</f>
        <v>0.23333333333333334</v>
      </c>
      <c r="AW22">
        <f>(($AN$21-$AO$21)/($AO$22-$AO$21))</f>
        <v>0.4838709677419355</v>
      </c>
      <c r="AX22">
        <f>(($AP$21-$AO$21)/($AO$22-$AO$21))</f>
        <v>0.25806451612903225</v>
      </c>
      <c r="AY22">
        <f>(($AQ$21-$AO$21)/($AO$22-$AO$21))</f>
        <v>0.80645161290322576</v>
      </c>
      <c r="AZ22">
        <f>(($AN$21-$AP$21)/($AP$22-$AP$21))</f>
        <v>0.23333333333333334</v>
      </c>
      <c r="BA22">
        <f>(($AO$22-$AP$21)/($AP$22-$AP$21))</f>
        <v>0.76666666666666672</v>
      </c>
      <c r="BB22">
        <f>(($AQ$21-$AP$21)/($AP$22-$AP$21))</f>
        <v>0.56666666666666665</v>
      </c>
      <c r="BC22">
        <f>(($AN$21-$AQ$20)/($AQ$21-$AQ$20))</f>
        <v>0.69696969696969702</v>
      </c>
      <c r="BD22">
        <f>(($AO$21-$AQ$20)/($AQ$21-$AQ$20))</f>
        <v>0.24242424242424243</v>
      </c>
      <c r="BE22">
        <f>(($AP$21-$AQ$20)/($AQ$21-$AQ$20))</f>
        <v>0.48484848484848486</v>
      </c>
      <c r="BG22">
        <v>4</v>
      </c>
      <c r="BH22">
        <v>136</v>
      </c>
      <c r="BI22">
        <f>($BH$26-$BH$23)/200</f>
        <v>0.09</v>
      </c>
      <c r="BQ22">
        <f>(($AO$21-$AN$20)/($AN$21-$AN$20))</f>
        <v>0.5</v>
      </c>
      <c r="BR22">
        <f>1-(($AP$21-$AN$20)/($AN$21-$AN$20))</f>
        <v>0.23333333333333328</v>
      </c>
      <c r="BS22">
        <f>(($AQ$20-$AN$20)/($AN$21-$AN$20))</f>
        <v>0.23333333333333334</v>
      </c>
      <c r="BT22">
        <f>(($AN$21-$AO$21)/($AO$22-$AO$21))</f>
        <v>0.4838709677419355</v>
      </c>
      <c r="BU22">
        <f>(($AP$21-$AO$21)/($AO$22-$AO$21))</f>
        <v>0.25806451612903225</v>
      </c>
      <c r="BV22">
        <f>1-(($AQ$21-$AO$21)/($AO$22-$AO$21))</f>
        <v>0.19354838709677424</v>
      </c>
      <c r="BW22">
        <f>(($AN$21-$AP$21)/($AP$22-$AP$21))</f>
        <v>0.23333333333333334</v>
      </c>
      <c r="BX22">
        <f>1-(($AO$22-$AP$21)/($AP$22-$AP$21))</f>
        <v>0.23333333333333328</v>
      </c>
      <c r="BY22">
        <f>1-(($AQ$21-$AP$21)/($AP$22-$AP$21))</f>
        <v>0.43333333333333335</v>
      </c>
      <c r="BZ22">
        <f>1-(($AN$21-$AQ$20)/($AQ$21-$AQ$20))</f>
        <v>0.30303030303030298</v>
      </c>
      <c r="CA22">
        <f>(($AO$21-$AQ$20)/($AQ$21-$AQ$20))</f>
        <v>0.24242424242424243</v>
      </c>
      <c r="CB22">
        <f>(($AP$21-$AQ$20)/($AQ$21-$AQ$20))</f>
        <v>0.48484848484848486</v>
      </c>
    </row>
    <row r="23" spans="1:80" x14ac:dyDescent="0.25">
      <c r="A23">
        <v>22</v>
      </c>
      <c r="B23">
        <v>51.683983000000005</v>
      </c>
      <c r="C23" s="4">
        <v>1</v>
      </c>
      <c r="P23">
        <v>1</v>
      </c>
      <c r="Q23" t="str">
        <f t="shared" si="0"/>
        <v>1</v>
      </c>
      <c r="R23">
        <v>2</v>
      </c>
      <c r="X23" t="s">
        <v>296</v>
      </c>
      <c r="Y23" t="s">
        <v>262</v>
      </c>
      <c r="AB23" t="s">
        <v>296</v>
      </c>
      <c r="AC23" t="str">
        <f>CONCATENATE($R23,$R24,$R25,$R26)</f>
        <v>2314</v>
      </c>
      <c r="AF23">
        <v>0</v>
      </c>
      <c r="AG23">
        <v>0</v>
      </c>
      <c r="AN23">
        <v>643</v>
      </c>
      <c r="AO23">
        <v>628</v>
      </c>
      <c r="AP23">
        <v>636</v>
      </c>
      <c r="AQ23">
        <v>651</v>
      </c>
      <c r="AT23">
        <f>(($AO$22-$AN$21)/($AN$22-$AN$21))</f>
        <v>0.5161290322580645</v>
      </c>
      <c r="AU23">
        <f>(($AP$22-$AN$21)/($AN$22-$AN$21))</f>
        <v>0.74193548387096775</v>
      </c>
      <c r="AV23">
        <f>(($AQ$21-$AN$21)/($AN$22-$AN$21))</f>
        <v>0.32258064516129031</v>
      </c>
      <c r="AW23">
        <f>(($AN$22-$AO$22)/($AO$23-$AO$22))</f>
        <v>0.5</v>
      </c>
      <c r="AX23">
        <f>(($AP$22-$AO$22)/($AO$23-$AO$22))</f>
        <v>0.23333333333333334</v>
      </c>
      <c r="AY23">
        <f>(($AQ$22-$AO$22)/($AO$23-$AO$22))</f>
        <v>0.76666666666666672</v>
      </c>
      <c r="AZ23">
        <f>(($AN$22-$AP$22)/($AP$23-$AP$22))</f>
        <v>0.25806451612903225</v>
      </c>
      <c r="BA23">
        <f>(($AO$23-$AP$22)/($AP$23-$AP$22))</f>
        <v>0.74193548387096775</v>
      </c>
      <c r="BB23">
        <f>(($AQ$22-$AP$22)/($AP$23-$AP$22))</f>
        <v>0.5161290322580645</v>
      </c>
      <c r="BC23">
        <f>(($AN$22-$AQ$21)/($AQ$22-$AQ$21))</f>
        <v>0.72413793103448276</v>
      </c>
      <c r="BD23">
        <f>(($AO$22-$AQ$21)/($AQ$22-$AQ$21))</f>
        <v>0.20689655172413793</v>
      </c>
      <c r="BE23">
        <f>(($AP$22-$AQ$21)/($AQ$22-$AQ$21))</f>
        <v>0.44827586206896552</v>
      </c>
      <c r="BG23">
        <v>2</v>
      </c>
      <c r="BH23">
        <v>148</v>
      </c>
      <c r="BI23">
        <f>($BH$27-$BH$24)/200</f>
        <v>0.12</v>
      </c>
      <c r="BQ23">
        <f>1-(($AO$22-$AN$21)/($AN$22-$AN$21))</f>
        <v>0.4838709677419355</v>
      </c>
      <c r="BR23">
        <f>1-(($AP$22-$AN$21)/($AN$22-$AN$21))</f>
        <v>0.25806451612903225</v>
      </c>
      <c r="BS23">
        <f>(($AQ$21-$AN$21)/($AN$22-$AN$21))</f>
        <v>0.32258064516129031</v>
      </c>
      <c r="BT23">
        <f>(($AN$22-$AO$22)/($AO$23-$AO$22))</f>
        <v>0.5</v>
      </c>
      <c r="BU23">
        <f>(($AP$22-$AO$22)/($AO$23-$AO$22))</f>
        <v>0.23333333333333334</v>
      </c>
      <c r="BV23">
        <f>1-(($AQ$22-$AO$22)/($AO$23-$AO$22))</f>
        <v>0.23333333333333328</v>
      </c>
      <c r="BW23">
        <f>(($AN$22-$AP$22)/($AP$23-$AP$22))</f>
        <v>0.25806451612903225</v>
      </c>
      <c r="BX23">
        <f>1-(($AO$23-$AP$22)/($AP$23-$AP$22))</f>
        <v>0.25806451612903225</v>
      </c>
      <c r="BY23">
        <f>1-(($AQ$22-$AP$22)/($AP$23-$AP$22))</f>
        <v>0.4838709677419355</v>
      </c>
      <c r="BZ23">
        <f>1-(($AN$22-$AQ$21)/($AQ$22-$AQ$21))</f>
        <v>0.27586206896551724</v>
      </c>
      <c r="CA23">
        <f>(($AO$22-$AQ$21)/($AQ$22-$AQ$21))</f>
        <v>0.20689655172413793</v>
      </c>
      <c r="CB23">
        <f>(($AP$22-$AQ$21)/($AQ$22-$AQ$21))</f>
        <v>0.44827586206896552</v>
      </c>
    </row>
    <row r="24" spans="1:80" x14ac:dyDescent="0.25">
      <c r="A24">
        <v>23</v>
      </c>
      <c r="B24">
        <v>51.683983000000005</v>
      </c>
      <c r="C24" s="4">
        <v>1</v>
      </c>
      <c r="P24">
        <v>1</v>
      </c>
      <c r="Q24" t="str">
        <f t="shared" si="0"/>
        <v>1</v>
      </c>
      <c r="R24">
        <v>3</v>
      </c>
      <c r="X24" t="s">
        <v>296</v>
      </c>
      <c r="Y24" t="s">
        <v>263</v>
      </c>
      <c r="AF24">
        <v>0</v>
      </c>
      <c r="AG24">
        <v>0</v>
      </c>
      <c r="AN24">
        <v>676</v>
      </c>
      <c r="AO24">
        <v>660</v>
      </c>
      <c r="AP24">
        <v>665</v>
      </c>
      <c r="AQ24">
        <v>682</v>
      </c>
      <c r="AT24">
        <f>(($AO$23-$AN$22)/($AN$23-$AN$22))</f>
        <v>0.5</v>
      </c>
      <c r="AU24">
        <f>(($AP$23-$AN$22)/($AN$23-$AN$22))</f>
        <v>0.76666666666666672</v>
      </c>
      <c r="AV24">
        <f>(($AQ$22-$AN$22)/($AN$23-$AN$22))</f>
        <v>0.26666666666666666</v>
      </c>
      <c r="AW24">
        <f>(($AN$23-$AO$23)/($AO$24-$AO$23))</f>
        <v>0.46875</v>
      </c>
      <c r="AX24">
        <f>(($AP$23-$AO$23)/($AO$24-$AO$23))</f>
        <v>0.25</v>
      </c>
      <c r="AY24">
        <f>(($AQ$23-$AO$23)/($AO$24-$AO$23))</f>
        <v>0.71875</v>
      </c>
      <c r="AZ24">
        <f>(($AN$23-$AP$23)/($AP$24-$AP$23))</f>
        <v>0.2413793103448276</v>
      </c>
      <c r="BA24">
        <f>(($AO$24-$AP$23)/($AP$24-$AP$23))</f>
        <v>0.82758620689655171</v>
      </c>
      <c r="BB24">
        <f>(($AQ$23-$AP$23)/($AP$24-$AP$23))</f>
        <v>0.51724137931034486</v>
      </c>
      <c r="BC24">
        <f>(($AN$23-$AQ$22)/($AQ$23-$AQ$22))</f>
        <v>0.73333333333333328</v>
      </c>
      <c r="BD24">
        <f>(($AO$23-$AQ$22)/($AQ$23-$AQ$22))</f>
        <v>0.23333333333333334</v>
      </c>
      <c r="BE24">
        <f>(($AP$23-$AQ$22)/($AQ$23-$AQ$22))</f>
        <v>0.5</v>
      </c>
      <c r="BG24">
        <v>3</v>
      </c>
      <c r="BH24">
        <v>153</v>
      </c>
      <c r="BI24">
        <f>($BH$28-$BH$25)/200</f>
        <v>9.5000000000000001E-2</v>
      </c>
      <c r="BQ24">
        <f>(($AO$23-$AN$22)/($AN$23-$AN$22))</f>
        <v>0.5</v>
      </c>
      <c r="BR24">
        <f>1-(($AP$23-$AN$22)/($AN$23-$AN$22))</f>
        <v>0.23333333333333328</v>
      </c>
      <c r="BS24">
        <f>(($AQ$22-$AN$22)/($AN$23-$AN$22))</f>
        <v>0.26666666666666666</v>
      </c>
      <c r="BT24">
        <f>(($AN$23-$AO$23)/($AO$24-$AO$23))</f>
        <v>0.46875</v>
      </c>
      <c r="BU24">
        <f>(($AP$23-$AO$23)/($AO$24-$AO$23))</f>
        <v>0.25</v>
      </c>
      <c r="BV24">
        <f>1-(($AQ$23-$AO$23)/($AO$24-$AO$23))</f>
        <v>0.28125</v>
      </c>
      <c r="BW24">
        <f>(($AN$23-$AP$23)/($AP$24-$AP$23))</f>
        <v>0.2413793103448276</v>
      </c>
      <c r="BX24">
        <f>1-(($AO$24-$AP$23)/($AP$24-$AP$23))</f>
        <v>0.17241379310344829</v>
      </c>
      <c r="BY24">
        <f>1-(($AQ$23-$AP$23)/($AP$24-$AP$23))</f>
        <v>0.48275862068965514</v>
      </c>
      <c r="BZ24">
        <f>1-(($AN$23-$AQ$22)/($AQ$23-$AQ$22))</f>
        <v>0.26666666666666672</v>
      </c>
      <c r="CA24">
        <f>(($AO$23-$AQ$22)/($AQ$23-$AQ$22))</f>
        <v>0.23333333333333334</v>
      </c>
      <c r="CB24">
        <f>(($AP$23-$AQ$22)/($AQ$23-$AQ$22))</f>
        <v>0.5</v>
      </c>
    </row>
    <row r="25" spans="1:80" x14ac:dyDescent="0.25">
      <c r="A25">
        <v>24</v>
      </c>
      <c r="B25">
        <v>51.683983000000005</v>
      </c>
      <c r="C25" s="4">
        <v>1</v>
      </c>
      <c r="H25">
        <v>39.718247000000005</v>
      </c>
      <c r="I25" s="5">
        <v>4</v>
      </c>
      <c r="P25">
        <v>2</v>
      </c>
      <c r="Q25" t="str">
        <f t="shared" si="0"/>
        <v>14</v>
      </c>
      <c r="R25">
        <v>1</v>
      </c>
      <c r="X25" t="s">
        <v>296</v>
      </c>
      <c r="Y25" t="s">
        <v>264</v>
      </c>
      <c r="AF25">
        <v>0</v>
      </c>
      <c r="AG25">
        <v>0</v>
      </c>
      <c r="AN25">
        <v>706</v>
      </c>
      <c r="AO25">
        <v>690</v>
      </c>
      <c r="AP25">
        <v>696</v>
      </c>
      <c r="AQ25">
        <v>713</v>
      </c>
      <c r="AT25">
        <f>(($AO$24-$AN$23)/($AN$24-$AN$23))</f>
        <v>0.51515151515151514</v>
      </c>
      <c r="AU25">
        <f>(($AP$24-$AN$23)/($AN$24-$AN$23))</f>
        <v>0.66666666666666663</v>
      </c>
      <c r="AV25">
        <f>(($AQ$23-$AN$23)/($AN$24-$AN$23))</f>
        <v>0.24242424242424243</v>
      </c>
      <c r="AW25">
        <f>(($AN$24-$AO$24)/($AO$25-$AO$24))</f>
        <v>0.53333333333333333</v>
      </c>
      <c r="AX25">
        <f>(($AP$24-$AO$24)/($AO$25-$AO$24))</f>
        <v>0.16666666666666666</v>
      </c>
      <c r="AY25">
        <f>(($AQ$24-$AO$24)/($AO$25-$AO$24))</f>
        <v>0.73333333333333328</v>
      </c>
      <c r="AZ25">
        <f>(($AN$24-$AP$24)/($AP$25-$AP$24))</f>
        <v>0.35483870967741937</v>
      </c>
      <c r="BA25">
        <f>(($AO$25-$AP$24)/($AP$25-$AP$24))</f>
        <v>0.80645161290322576</v>
      </c>
      <c r="BB25">
        <f>(($AQ$24-$AP$24)/($AP$25-$AP$24))</f>
        <v>0.54838709677419351</v>
      </c>
      <c r="BC25">
        <f>(($AN$24-$AQ$23)/($AQ$24-$AQ$23))</f>
        <v>0.80645161290322576</v>
      </c>
      <c r="BD25">
        <f>(($AO$24-$AQ$23)/($AQ$24-$AQ$23))</f>
        <v>0.29032258064516131</v>
      </c>
      <c r="BE25">
        <f>(($AP$24-$AQ$23)/($AQ$24-$AQ$23))</f>
        <v>0.45161290322580644</v>
      </c>
      <c r="BG25">
        <v>1</v>
      </c>
      <c r="BH25">
        <v>163</v>
      </c>
      <c r="BI25">
        <f>($BH$29-$BH$26)/200</f>
        <v>0.13500000000000001</v>
      </c>
      <c r="BQ25">
        <f>1-(($AO$24-$AN$23)/($AN$24-$AN$23))</f>
        <v>0.48484848484848486</v>
      </c>
      <c r="BR25">
        <f>1-(($AP$24-$AN$23)/($AN$24-$AN$23))</f>
        <v>0.33333333333333337</v>
      </c>
      <c r="BS25">
        <f>(($AQ$23-$AN$23)/($AN$24-$AN$23))</f>
        <v>0.24242424242424243</v>
      </c>
      <c r="BT25">
        <f>1-(($AN$24-$AO$24)/($AO$25-$AO$24))</f>
        <v>0.46666666666666667</v>
      </c>
      <c r="BU25">
        <f>(($AP$24-$AO$24)/($AO$25-$AO$24))</f>
        <v>0.16666666666666666</v>
      </c>
      <c r="BV25">
        <f>1-(($AQ$24-$AO$24)/($AO$25-$AO$24))</f>
        <v>0.26666666666666672</v>
      </c>
      <c r="BW25">
        <f>(($AN$24-$AP$24)/($AP$25-$AP$24))</f>
        <v>0.35483870967741937</v>
      </c>
      <c r="BX25">
        <f>1-(($AO$25-$AP$24)/($AP$25-$AP$24))</f>
        <v>0.19354838709677424</v>
      </c>
      <c r="BY25">
        <f>1-(($AQ$24-$AP$24)/($AP$25-$AP$24))</f>
        <v>0.45161290322580649</v>
      </c>
      <c r="BZ25">
        <f>1-(($AN$24-$AQ$23)/($AQ$24-$AQ$23))</f>
        <v>0.19354838709677424</v>
      </c>
      <c r="CA25">
        <f>(($AO$24-$AQ$23)/($AQ$24-$AQ$23))</f>
        <v>0.29032258064516131</v>
      </c>
      <c r="CB25">
        <f>(($AP$24-$AQ$23)/($AQ$24-$AQ$23))</f>
        <v>0.45161290322580644</v>
      </c>
    </row>
    <row r="26" spans="1:80" x14ac:dyDescent="0.25">
      <c r="A26">
        <v>25</v>
      </c>
      <c r="B26">
        <v>51.683983000000005</v>
      </c>
      <c r="C26" s="4">
        <v>1</v>
      </c>
      <c r="H26">
        <v>39.926796000000003</v>
      </c>
      <c r="I26" s="5">
        <v>4</v>
      </c>
      <c r="P26">
        <v>2</v>
      </c>
      <c r="Q26" t="str">
        <f t="shared" si="0"/>
        <v>14</v>
      </c>
      <c r="R26">
        <v>4</v>
      </c>
      <c r="X26" t="s">
        <v>296</v>
      </c>
      <c r="Y26" t="s">
        <v>261</v>
      </c>
      <c r="AF26">
        <v>3.8461538461538463</v>
      </c>
      <c r="AG26">
        <v>1</v>
      </c>
      <c r="AN26">
        <v>738</v>
      </c>
      <c r="AO26">
        <v>721</v>
      </c>
      <c r="AP26">
        <v>727</v>
      </c>
      <c r="AQ26">
        <v>744</v>
      </c>
      <c r="AT26">
        <f>(($AO$25-$AN$24)/($AN$25-$AN$24))</f>
        <v>0.46666666666666667</v>
      </c>
      <c r="AU26">
        <f>(($AP$25-$AN$24)/($AN$25-$AN$24))</f>
        <v>0.66666666666666663</v>
      </c>
      <c r="AV26">
        <f>(($AQ$24-$AN$24)/($AN$25-$AN$24))</f>
        <v>0.2</v>
      </c>
      <c r="AW26">
        <f>(($AN$25-$AO$25)/($AO$26-$AO$25))</f>
        <v>0.5161290322580645</v>
      </c>
      <c r="AX26">
        <f>(($AP$25-$AO$25)/($AO$26-$AO$25))</f>
        <v>0.19354838709677419</v>
      </c>
      <c r="AY26">
        <f>(($AQ$25-$AO$25)/($AO$26-$AO$25))</f>
        <v>0.74193548387096775</v>
      </c>
      <c r="AZ26">
        <f>(($AN$25-$AP$25)/($AP$26-$AP$25))</f>
        <v>0.32258064516129031</v>
      </c>
      <c r="BA26">
        <f>(($AO$26-$AP$25)/($AP$26-$AP$25))</f>
        <v>0.80645161290322576</v>
      </c>
      <c r="BB26">
        <f>(($AQ$25-$AP$25)/($AP$26-$AP$25))</f>
        <v>0.54838709677419351</v>
      </c>
      <c r="BC26">
        <f>(($AN$25-$AQ$24)/($AQ$25-$AQ$24))</f>
        <v>0.77419354838709675</v>
      </c>
      <c r="BD26">
        <f>(($AO$25-$AQ$24)/($AQ$25-$AQ$24))</f>
        <v>0.25806451612903225</v>
      </c>
      <c r="BE26">
        <f>(($AP$25-$AQ$24)/($AQ$25-$AQ$24))</f>
        <v>0.45161290322580644</v>
      </c>
      <c r="BG26">
        <v>4</v>
      </c>
      <c r="BH26">
        <v>166</v>
      </c>
      <c r="BI26">
        <f>($BH$30-$BH$27)/200</f>
        <v>0.105</v>
      </c>
      <c r="BQ26">
        <f>(($AO$25-$AN$24)/($AN$25-$AN$24))</f>
        <v>0.46666666666666667</v>
      </c>
      <c r="BR26">
        <f>1-(($AP$25-$AN$24)/($AN$25-$AN$24))</f>
        <v>0.33333333333333337</v>
      </c>
      <c r="BS26">
        <f>(($AQ$24-$AN$24)/($AN$25-$AN$24))</f>
        <v>0.2</v>
      </c>
      <c r="BT26">
        <f>1-(($AN$25-$AO$25)/($AO$26-$AO$25))</f>
        <v>0.4838709677419355</v>
      </c>
      <c r="BU26">
        <f>(($AP$25-$AO$25)/($AO$26-$AO$25))</f>
        <v>0.19354838709677419</v>
      </c>
      <c r="BV26">
        <f>1-(($AQ$25-$AO$25)/($AO$26-$AO$25))</f>
        <v>0.25806451612903225</v>
      </c>
      <c r="BW26">
        <f>(($AN$25-$AP$25)/($AP$26-$AP$25))</f>
        <v>0.32258064516129031</v>
      </c>
      <c r="BX26">
        <f>1-(($AO$26-$AP$25)/($AP$26-$AP$25))</f>
        <v>0.19354838709677424</v>
      </c>
      <c r="BY26">
        <f>1-(($AQ$25-$AP$25)/($AP$26-$AP$25))</f>
        <v>0.45161290322580649</v>
      </c>
      <c r="BZ26">
        <f>1-(($AN$25-$AQ$24)/($AQ$25-$AQ$24))</f>
        <v>0.22580645161290325</v>
      </c>
      <c r="CA26">
        <f>(($AO$25-$AQ$24)/($AQ$25-$AQ$24))</f>
        <v>0.25806451612903225</v>
      </c>
      <c r="CB26">
        <f>(($AP$25-$AQ$24)/($AQ$25-$AQ$24))</f>
        <v>0.45161290322580644</v>
      </c>
    </row>
    <row r="27" spans="1:80" x14ac:dyDescent="0.25">
      <c r="A27">
        <v>26</v>
      </c>
      <c r="B27">
        <v>51.683983000000005</v>
      </c>
      <c r="C27" s="4">
        <v>1</v>
      </c>
      <c r="H27">
        <v>39.926796000000003</v>
      </c>
      <c r="I27" s="5">
        <v>4</v>
      </c>
      <c r="P27">
        <v>2</v>
      </c>
      <c r="Q27" t="str">
        <f t="shared" si="0"/>
        <v>14</v>
      </c>
      <c r="R27">
        <v>2</v>
      </c>
      <c r="X27" t="s">
        <v>296</v>
      </c>
      <c r="Y27" t="s">
        <v>262</v>
      </c>
      <c r="AB27" t="s">
        <v>296</v>
      </c>
      <c r="AC27" t="str">
        <f>CONCATENATE($R27,$R28,$R29,$R30)</f>
        <v>2314</v>
      </c>
      <c r="AF27">
        <v>4.1666666666666661</v>
      </c>
      <c r="AG27">
        <v>1</v>
      </c>
      <c r="AN27">
        <v>763</v>
      </c>
      <c r="AO27">
        <v>754</v>
      </c>
      <c r="AP27">
        <v>791</v>
      </c>
      <c r="AQ27">
        <v>775</v>
      </c>
      <c r="AT27">
        <f>(($AO$26-$AN$25)/($AN$26-$AN$25))</f>
        <v>0.46875</v>
      </c>
      <c r="AU27">
        <f>(($AP$26-$AN$25)/($AN$26-$AN$25))</f>
        <v>0.65625</v>
      </c>
      <c r="AV27">
        <f>(($AQ$25-$AN$25)/($AN$26-$AN$25))</f>
        <v>0.21875</v>
      </c>
      <c r="AW27">
        <f>(($AN$26-$AO$26)/($AO$27-$AO$26))</f>
        <v>0.51515151515151514</v>
      </c>
      <c r="AX27">
        <f>(($AP$26-$AO$26)/($AO$27-$AO$26))</f>
        <v>0.18181818181818182</v>
      </c>
      <c r="AY27">
        <f>(($AQ$26-$AO$26)/($AO$27-$AO$26))</f>
        <v>0.69696969696969702</v>
      </c>
      <c r="BC27">
        <f>(($AN$26-$AQ$25)/($AQ$26-$AQ$25))</f>
        <v>0.80645161290322576</v>
      </c>
      <c r="BD27">
        <f>(($AO$26-$AQ$25)/($AQ$26-$AQ$25))</f>
        <v>0.25806451612903225</v>
      </c>
      <c r="BE27">
        <f>(($AP$26-$AQ$25)/($AQ$26-$AQ$25))</f>
        <v>0.45161290322580644</v>
      </c>
      <c r="BG27">
        <v>2</v>
      </c>
      <c r="BH27">
        <v>177</v>
      </c>
      <c r="BI27">
        <f>($BH$31-$BH$28)/200</f>
        <v>0.125</v>
      </c>
      <c r="BQ27">
        <f>(($AO$26-$AN$25)/($AN$26-$AN$25))</f>
        <v>0.46875</v>
      </c>
      <c r="BR27">
        <f>1-(($AP$26-$AN$25)/($AN$26-$AN$25))</f>
        <v>0.34375</v>
      </c>
      <c r="BS27">
        <f>(($AQ$25-$AN$25)/($AN$26-$AN$25))</f>
        <v>0.21875</v>
      </c>
      <c r="BT27">
        <f>1-(($AN$26-$AO$26)/($AO$27-$AO$26))</f>
        <v>0.48484848484848486</v>
      </c>
      <c r="BU27">
        <f>(($AP$26-$AO$26)/($AO$27-$AO$26))</f>
        <v>0.18181818181818182</v>
      </c>
      <c r="BV27">
        <f>1-(($AQ$26-$AO$26)/($AO$27-$AO$26))</f>
        <v>0.30303030303030298</v>
      </c>
      <c r="BZ27">
        <f>1-(($AN$26-$AQ$25)/($AQ$26-$AQ$25))</f>
        <v>0.19354838709677424</v>
      </c>
      <c r="CA27">
        <f>(($AO$26-$AQ$25)/($AQ$26-$AQ$25))</f>
        <v>0.25806451612903225</v>
      </c>
      <c r="CB27">
        <f>(($AP$26-$AQ$25)/($AQ$26-$AQ$25))</f>
        <v>0.45161290322580644</v>
      </c>
    </row>
    <row r="28" spans="1:80" x14ac:dyDescent="0.25">
      <c r="A28">
        <v>27</v>
      </c>
      <c r="B28">
        <v>51.683983000000005</v>
      </c>
      <c r="C28" s="4">
        <v>1</v>
      </c>
      <c r="H28">
        <v>39.926796000000003</v>
      </c>
      <c r="I28" s="5">
        <v>4</v>
      </c>
      <c r="P28">
        <v>2</v>
      </c>
      <c r="Q28" t="str">
        <f t="shared" si="0"/>
        <v>14</v>
      </c>
      <c r="R28">
        <v>3</v>
      </c>
      <c r="X28" t="s">
        <v>296</v>
      </c>
      <c r="Y28" t="s">
        <v>263</v>
      </c>
      <c r="AF28">
        <v>3.8461538461538463</v>
      </c>
      <c r="AG28">
        <v>1</v>
      </c>
      <c r="AN28">
        <v>793</v>
      </c>
      <c r="AO28">
        <v>778</v>
      </c>
      <c r="AP28">
        <v>821</v>
      </c>
      <c r="AQ28">
        <v>806</v>
      </c>
      <c r="BG28">
        <v>3</v>
      </c>
      <c r="BH28">
        <v>182</v>
      </c>
      <c r="BI28">
        <f>($BH$32-$BH$29)/200</f>
        <v>9.5000000000000001E-2</v>
      </c>
    </row>
    <row r="29" spans="1:80" x14ac:dyDescent="0.25">
      <c r="A29">
        <v>28</v>
      </c>
      <c r="B29">
        <v>51.683983000000005</v>
      </c>
      <c r="C29" s="4">
        <v>1</v>
      </c>
      <c r="H29">
        <v>39.926796000000003</v>
      </c>
      <c r="I29" s="5">
        <v>4</v>
      </c>
      <c r="P29">
        <v>2</v>
      </c>
      <c r="Q29" t="str">
        <f t="shared" si="0"/>
        <v>14</v>
      </c>
      <c r="R29">
        <v>1</v>
      </c>
      <c r="X29" t="s">
        <v>296</v>
      </c>
      <c r="Y29" t="s">
        <v>264</v>
      </c>
      <c r="AN29">
        <v>822</v>
      </c>
      <c r="AO29">
        <v>808</v>
      </c>
      <c r="AP29">
        <v>850</v>
      </c>
      <c r="AQ29">
        <v>835</v>
      </c>
      <c r="BG29">
        <v>1</v>
      </c>
      <c r="BH29">
        <v>193</v>
      </c>
      <c r="BI29">
        <f>($BH$33-$BH$30)/200</f>
        <v>0.12</v>
      </c>
    </row>
    <row r="30" spans="1:80" x14ac:dyDescent="0.25">
      <c r="A30">
        <v>29</v>
      </c>
      <c r="B30">
        <v>51.683983000000005</v>
      </c>
      <c r="C30" s="4">
        <v>1</v>
      </c>
      <c r="H30">
        <v>39.926796000000003</v>
      </c>
      <c r="I30" s="5">
        <v>4</v>
      </c>
      <c r="P30">
        <v>2</v>
      </c>
      <c r="Q30" t="str">
        <f t="shared" si="0"/>
        <v>14</v>
      </c>
      <c r="R30">
        <v>4</v>
      </c>
      <c r="X30" t="s">
        <v>296</v>
      </c>
      <c r="Y30" t="s">
        <v>261</v>
      </c>
      <c r="AN30">
        <v>851</v>
      </c>
      <c r="AO30">
        <v>837</v>
      </c>
      <c r="AP30">
        <v>880</v>
      </c>
      <c r="AQ30">
        <v>867</v>
      </c>
      <c r="AT30">
        <f>(($AO$28-$AN$27)/($AN$28-$AN$27))</f>
        <v>0.5</v>
      </c>
      <c r="AU30">
        <f>(($AP$27-$AN$27)/($AN$28-$AN$27))</f>
        <v>0.93333333333333335</v>
      </c>
      <c r="AV30">
        <f>(($AQ$27-$AN$27)/($AN$28-$AN$27))</f>
        <v>0.4</v>
      </c>
      <c r="AW30">
        <f>(($AN$28-$AO$28)/($AO$29-$AO$28))</f>
        <v>0.5</v>
      </c>
      <c r="AX30">
        <f>(($AP$27-$AO$28)/($AO$29-$AO$28))</f>
        <v>0.43333333333333335</v>
      </c>
      <c r="AY30">
        <f>(($AQ$28-$AO$28)/($AO$29-$AO$28))</f>
        <v>0.93333333333333335</v>
      </c>
      <c r="AZ30">
        <f>(($AN$28-$AP$27)/($AP$28-$AP$27))</f>
        <v>6.6666666666666666E-2</v>
      </c>
      <c r="BA30">
        <f>(($AO$29-$AP$27)/($AP$28-$AP$27))</f>
        <v>0.56666666666666665</v>
      </c>
      <c r="BB30">
        <f>(($AQ$28-$AP$27)/($AP$28-$AP$27))</f>
        <v>0.5</v>
      </c>
      <c r="BC30">
        <f>(($AN$28-$AQ$27)/($AQ$28-$AQ$27))</f>
        <v>0.58064516129032262</v>
      </c>
      <c r="BD30">
        <f>(($AO$28-$AQ$27)/($AQ$28-$AQ$27))</f>
        <v>9.6774193548387094E-2</v>
      </c>
      <c r="BE30">
        <f>(($AP$27-$AQ$27)/($AQ$28-$AQ$27))</f>
        <v>0.5161290322580645</v>
      </c>
      <c r="BG30">
        <v>4</v>
      </c>
      <c r="BH30">
        <v>198</v>
      </c>
      <c r="BI30">
        <f>($BH$34-$BH$31)/200</f>
        <v>9.5000000000000001E-2</v>
      </c>
      <c r="BQ30">
        <f>(($AO$28-$AN$27)/($AN$28-$AN$27))</f>
        <v>0.5</v>
      </c>
      <c r="BR30">
        <f>1-(($AP$27-$AN$27)/($AN$28-$AN$27))</f>
        <v>6.6666666666666652E-2</v>
      </c>
      <c r="BS30">
        <f>(($AQ$27-$AN$27)/($AN$28-$AN$27))</f>
        <v>0.4</v>
      </c>
      <c r="BT30">
        <f>(($AN$28-$AO$28)/($AO$29-$AO$28))</f>
        <v>0.5</v>
      </c>
      <c r="BU30">
        <f>(($AP$27-$AO$28)/($AO$29-$AO$28))</f>
        <v>0.43333333333333335</v>
      </c>
      <c r="BV30">
        <f>1-(($AQ$28-$AO$28)/($AO$29-$AO$28))</f>
        <v>6.6666666666666652E-2</v>
      </c>
      <c r="BW30">
        <f>(($AN$28-$AP$27)/($AP$28-$AP$27))</f>
        <v>6.6666666666666666E-2</v>
      </c>
      <c r="BX30">
        <f>1-(($AO$29-$AP$27)/($AP$28-$AP$27))</f>
        <v>0.43333333333333335</v>
      </c>
      <c r="BY30">
        <f>(($AQ$28-$AP$27)/($AP$28-$AP$27))</f>
        <v>0.5</v>
      </c>
      <c r="BZ30">
        <f>1-(($AN$28-$AQ$27)/($AQ$28-$AQ$27))</f>
        <v>0.41935483870967738</v>
      </c>
      <c r="CA30">
        <f>(($AO$28-$AQ$27)/($AQ$28-$AQ$27))</f>
        <v>9.6774193548387094E-2</v>
      </c>
      <c r="CB30">
        <f>1-(($AP$27-$AQ$27)/($AQ$28-$AQ$27))</f>
        <v>0.4838709677419355</v>
      </c>
    </row>
    <row r="31" spans="1:80" x14ac:dyDescent="0.25">
      <c r="A31">
        <v>30</v>
      </c>
      <c r="B31">
        <v>51.683983000000005</v>
      </c>
      <c r="C31" s="4">
        <v>1</v>
      </c>
      <c r="H31">
        <v>39.926796000000003</v>
      </c>
      <c r="I31" s="5">
        <v>4</v>
      </c>
      <c r="P31">
        <v>2</v>
      </c>
      <c r="Q31" t="str">
        <f t="shared" si="0"/>
        <v>14</v>
      </c>
      <c r="R31">
        <v>2</v>
      </c>
      <c r="X31" t="s">
        <v>296</v>
      </c>
      <c r="Y31" t="s">
        <v>262</v>
      </c>
      <c r="AB31" t="s">
        <v>296</v>
      </c>
      <c r="AC31" t="str">
        <f>CONCATENATE($R31,$R32,$R33,$R34)</f>
        <v>2314</v>
      </c>
      <c r="AN31">
        <v>879</v>
      </c>
      <c r="AO31">
        <v>864</v>
      </c>
      <c r="AP31">
        <v>910</v>
      </c>
      <c r="AQ31">
        <v>897</v>
      </c>
      <c r="AT31">
        <f>(($AO$29-$AN$28)/($AN$29-$AN$28))</f>
        <v>0.51724137931034486</v>
      </c>
      <c r="AU31">
        <f>(($AP$28-$AN$28)/($AN$29-$AN$28))</f>
        <v>0.96551724137931039</v>
      </c>
      <c r="AV31">
        <f>(($AQ$28-$AN$28)/($AN$29-$AN$28))</f>
        <v>0.44827586206896552</v>
      </c>
      <c r="AW31">
        <f>(($AN$29-$AO$29)/($AO$30-$AO$29))</f>
        <v>0.48275862068965519</v>
      </c>
      <c r="AX31">
        <f>(($AP$28-$AO$29)/($AO$30-$AO$29))</f>
        <v>0.44827586206896552</v>
      </c>
      <c r="AY31">
        <f>(($AQ$29-$AO$29)/($AO$30-$AO$29))</f>
        <v>0.93103448275862066</v>
      </c>
      <c r="AZ31">
        <f>(($AN$29-$AP$28)/($AP$29-$AP$28))</f>
        <v>3.4482758620689655E-2</v>
      </c>
      <c r="BA31">
        <f>(($AO$30-$AP$28)/($AP$29-$AP$28))</f>
        <v>0.55172413793103448</v>
      </c>
      <c r="BB31">
        <f>(($AQ$29-$AP$28)/($AP$29-$AP$28))</f>
        <v>0.48275862068965519</v>
      </c>
      <c r="BC31">
        <f>(($AN$29-$AQ$28)/($AQ$29-$AQ$28))</f>
        <v>0.55172413793103448</v>
      </c>
      <c r="BD31">
        <f>(($AO$29-$AQ$28)/($AQ$29-$AQ$28))</f>
        <v>6.8965517241379309E-2</v>
      </c>
      <c r="BE31">
        <f>(($AP$28-$AQ$28)/($AQ$29-$AQ$28))</f>
        <v>0.51724137931034486</v>
      </c>
      <c r="BG31">
        <v>2</v>
      </c>
      <c r="BH31">
        <v>207</v>
      </c>
      <c r="BI31">
        <f>($BH$35-$BH$32)/200</f>
        <v>0.12</v>
      </c>
      <c r="BQ31">
        <f>1-(($AO$29-$AN$28)/($AN$29-$AN$28))</f>
        <v>0.48275862068965514</v>
      </c>
      <c r="BR31">
        <f>1-(($AP$28-$AN$28)/($AN$29-$AN$28))</f>
        <v>3.4482758620689613E-2</v>
      </c>
      <c r="BS31">
        <f>(($AQ$28-$AN$28)/($AN$29-$AN$28))</f>
        <v>0.44827586206896552</v>
      </c>
      <c r="BT31">
        <f>(($AN$29-$AO$29)/($AO$30-$AO$29))</f>
        <v>0.48275862068965519</v>
      </c>
      <c r="BU31">
        <f>(($AP$28-$AO$29)/($AO$30-$AO$29))</f>
        <v>0.44827586206896552</v>
      </c>
      <c r="BV31">
        <f>1-(($AQ$29-$AO$29)/($AO$30-$AO$29))</f>
        <v>6.8965517241379337E-2</v>
      </c>
      <c r="BW31">
        <f>(($AN$29-$AP$28)/($AP$29-$AP$28))</f>
        <v>3.4482758620689655E-2</v>
      </c>
      <c r="BX31">
        <f>1-(($AO$30-$AP$28)/($AP$29-$AP$28))</f>
        <v>0.44827586206896552</v>
      </c>
      <c r="BY31">
        <f>(($AQ$29-$AP$28)/($AP$29-$AP$28))</f>
        <v>0.48275862068965519</v>
      </c>
      <c r="BZ31">
        <f>1-(($AN$29-$AQ$28)/($AQ$29-$AQ$28))</f>
        <v>0.44827586206896552</v>
      </c>
      <c r="CA31">
        <f>(($AO$29-$AQ$28)/($AQ$29-$AQ$28))</f>
        <v>6.8965517241379309E-2</v>
      </c>
      <c r="CB31">
        <f>1-(($AP$28-$AQ$28)/($AQ$29-$AQ$28))</f>
        <v>0.48275862068965514</v>
      </c>
    </row>
    <row r="32" spans="1:80" x14ac:dyDescent="0.25">
      <c r="A32">
        <v>31</v>
      </c>
      <c r="B32">
        <v>51.683983000000005</v>
      </c>
      <c r="C32" s="4">
        <v>1</v>
      </c>
      <c r="H32">
        <v>39.926796000000003</v>
      </c>
      <c r="I32" s="5">
        <v>4</v>
      </c>
      <c r="P32">
        <v>2</v>
      </c>
      <c r="Q32" t="str">
        <f t="shared" si="0"/>
        <v>14</v>
      </c>
      <c r="R32">
        <v>3</v>
      </c>
      <c r="X32" t="s">
        <v>296</v>
      </c>
      <c r="Y32" t="s">
        <v>263</v>
      </c>
      <c r="AN32">
        <v>905</v>
      </c>
      <c r="AO32">
        <v>892</v>
      </c>
      <c r="AP32">
        <v>941</v>
      </c>
      <c r="AQ32">
        <v>928</v>
      </c>
      <c r="AT32">
        <f>(($AO$30-$AN$29)/($AN$30-$AN$29))</f>
        <v>0.51724137931034486</v>
      </c>
      <c r="AU32">
        <f>(($AP$29-$AN$29)/($AN$30-$AN$29))</f>
        <v>0.96551724137931039</v>
      </c>
      <c r="AV32">
        <f>(($AQ$29-$AN$29)/($AN$30-$AN$29))</f>
        <v>0.44827586206896552</v>
      </c>
      <c r="AW32">
        <f>(($AN$30-$AO$30)/($AO$31-$AO$30))</f>
        <v>0.51851851851851849</v>
      </c>
      <c r="AX32">
        <f>(($AP$29-$AO$30)/($AO$31-$AO$30))</f>
        <v>0.48148148148148145</v>
      </c>
      <c r="AY32">
        <f>(($AQ$30-$AO$31)/($AO$32-$AO$31))</f>
        <v>0.10714285714285714</v>
      </c>
      <c r="AZ32">
        <f>(($AN$30-$AP$29)/($AP$30-$AP$29))</f>
        <v>3.3333333333333333E-2</v>
      </c>
      <c r="BA32">
        <f>(($AO$31-$AP$29)/($AP$30-$AP$29))</f>
        <v>0.46666666666666667</v>
      </c>
      <c r="BB32">
        <f>(($AQ$30-$AP$29)/($AP$30-$AP$29))</f>
        <v>0.56666666666666665</v>
      </c>
      <c r="BC32">
        <f>(($AN$30-$AQ$29)/($AQ$30-$AQ$29))</f>
        <v>0.5</v>
      </c>
      <c r="BD32">
        <f>(($AO$30-$AQ$29)/($AQ$30-$AQ$29))</f>
        <v>6.25E-2</v>
      </c>
      <c r="BE32">
        <f>(($AP$29-$AQ$29)/($AQ$30-$AQ$29))</f>
        <v>0.46875</v>
      </c>
      <c r="BG32">
        <v>3</v>
      </c>
      <c r="BH32">
        <v>212</v>
      </c>
      <c r="BI32">
        <f>($BH$36-$BH$33)/200</f>
        <v>0.09</v>
      </c>
      <c r="BQ32">
        <f>1-(($AO$30-$AN$29)/($AN$30-$AN$29))</f>
        <v>0.48275862068965514</v>
      </c>
      <c r="BR32">
        <f>1-(($AP$29-$AN$29)/($AN$30-$AN$29))</f>
        <v>3.4482758620689613E-2</v>
      </c>
      <c r="BS32">
        <f>(($AQ$29-$AN$29)/($AN$30-$AN$29))</f>
        <v>0.44827586206896552</v>
      </c>
      <c r="BT32">
        <f>1-(($AN$30-$AO$30)/($AO$31-$AO$30))</f>
        <v>0.48148148148148151</v>
      </c>
      <c r="BU32">
        <f>(($AP$29-$AO$30)/($AO$31-$AO$30))</f>
        <v>0.48148148148148145</v>
      </c>
      <c r="BV32">
        <f>(($AQ$30-$AO$31)/($AO$32-$AO$31))</f>
        <v>0.10714285714285714</v>
      </c>
      <c r="BW32">
        <f>(($AN$30-$AP$29)/($AP$30-$AP$29))</f>
        <v>3.3333333333333333E-2</v>
      </c>
      <c r="BX32">
        <f>(($AO$31-$AP$29)/($AP$30-$AP$29))</f>
        <v>0.46666666666666667</v>
      </c>
      <c r="BY32">
        <f>1-(($AQ$30-$AP$29)/($AP$30-$AP$29))</f>
        <v>0.43333333333333335</v>
      </c>
      <c r="BZ32">
        <f>(($AN$30-$AQ$29)/($AQ$30-$AQ$29))</f>
        <v>0.5</v>
      </c>
      <c r="CA32">
        <f>(($AO$30-$AQ$29)/($AQ$30-$AQ$29))</f>
        <v>6.25E-2</v>
      </c>
      <c r="CB32">
        <f>(($AP$29-$AQ$29)/($AQ$30-$AQ$29))</f>
        <v>0.46875</v>
      </c>
    </row>
    <row r="33" spans="1:80" x14ac:dyDescent="0.25">
      <c r="A33">
        <v>32</v>
      </c>
      <c r="B33">
        <v>51.683983000000005</v>
      </c>
      <c r="C33" s="4">
        <v>1</v>
      </c>
      <c r="H33">
        <v>39.926796000000003</v>
      </c>
      <c r="I33" s="5">
        <v>4</v>
      </c>
      <c r="P33">
        <v>2</v>
      </c>
      <c r="Q33" t="str">
        <f t="shared" si="0"/>
        <v>14</v>
      </c>
      <c r="R33">
        <v>1</v>
      </c>
      <c r="X33" t="s">
        <v>296</v>
      </c>
      <c r="Y33" t="s">
        <v>264</v>
      </c>
      <c r="AN33">
        <v>932</v>
      </c>
      <c r="AO33">
        <v>919</v>
      </c>
      <c r="AP33">
        <v>959</v>
      </c>
      <c r="AQ33">
        <v>956</v>
      </c>
      <c r="AT33">
        <f>(($AO$31-$AN$30)/($AN$31-$AN$30))</f>
        <v>0.4642857142857143</v>
      </c>
      <c r="AU33">
        <f>(($AP$30-$AN$31)/($AN$32-$AN$31))</f>
        <v>3.8461538461538464E-2</v>
      </c>
      <c r="AV33">
        <f>(($AQ$30-$AN$30)/($AN$31-$AN$30))</f>
        <v>0.5714285714285714</v>
      </c>
      <c r="AW33">
        <f>(($AN$31-$AO$31)/($AO$32-$AO$31))</f>
        <v>0.5357142857142857</v>
      </c>
      <c r="AX33">
        <f>(($AP$30-$AO$31)/($AO$32-$AO$31))</f>
        <v>0.5714285714285714</v>
      </c>
      <c r="AY33">
        <f>(($AQ$31-$AO$32)/($AO$33-$AO$32))</f>
        <v>0.18518518518518517</v>
      </c>
      <c r="AZ33">
        <f>(($AN$31-$AP$29)/($AP$30-$AP$29))</f>
        <v>0.96666666666666667</v>
      </c>
      <c r="BA33">
        <f>(($AO$32-$AP$30)/($AP$31-$AP$30))</f>
        <v>0.4</v>
      </c>
      <c r="BB33">
        <f>(($AQ$31-$AP$30)/($AP$31-$AP$30))</f>
        <v>0.56666666666666665</v>
      </c>
      <c r="BC33">
        <f>(($AN$31-$AQ$30)/($AQ$31-$AQ$30))</f>
        <v>0.4</v>
      </c>
      <c r="BD33">
        <f>(($AO$31-$AQ$29)/($AQ$30-$AQ$29))</f>
        <v>0.90625</v>
      </c>
      <c r="BE33">
        <f>(($AP$30-$AQ$30)/($AQ$31-$AQ$30))</f>
        <v>0.43333333333333335</v>
      </c>
      <c r="BG33">
        <v>1</v>
      </c>
      <c r="BH33">
        <v>222</v>
      </c>
      <c r="BI33">
        <f>($BH$37-$BH$34)/200</f>
        <v>0.125</v>
      </c>
      <c r="BQ33">
        <f>(($AO$31-$AN$30)/($AN$31-$AN$30))</f>
        <v>0.4642857142857143</v>
      </c>
      <c r="BR33">
        <f>(($AP$30-$AN$31)/($AN$32-$AN$31))</f>
        <v>3.8461538461538464E-2</v>
      </c>
      <c r="BS33">
        <f>1-(($AQ$30-$AN$30)/($AN$31-$AN$30))</f>
        <v>0.4285714285714286</v>
      </c>
      <c r="BT33">
        <f>1-(($AN$31-$AO$31)/($AO$32-$AO$31))</f>
        <v>0.4642857142857143</v>
      </c>
      <c r="BU33">
        <f>1-(($AP$30-$AO$31)/($AO$32-$AO$31))</f>
        <v>0.4285714285714286</v>
      </c>
      <c r="BV33">
        <f>(($AQ$31-$AO$32)/($AO$33-$AO$32))</f>
        <v>0.18518518518518517</v>
      </c>
      <c r="BW33">
        <f>1-(($AN$31-$AP$29)/($AP$30-$AP$29))</f>
        <v>3.3333333333333326E-2</v>
      </c>
      <c r="BX33">
        <f>(($AO$32-$AP$30)/($AP$31-$AP$30))</f>
        <v>0.4</v>
      </c>
      <c r="BY33">
        <f>1-(($AQ$31-$AP$30)/($AP$31-$AP$30))</f>
        <v>0.43333333333333335</v>
      </c>
      <c r="BZ33">
        <f>(($AN$31-$AQ$30)/($AQ$31-$AQ$30))</f>
        <v>0.4</v>
      </c>
      <c r="CA33">
        <f>1-(($AO$31-$AQ$29)/($AQ$30-$AQ$29))</f>
        <v>9.375E-2</v>
      </c>
      <c r="CB33">
        <f>(($AP$30-$AQ$30)/($AQ$31-$AQ$30))</f>
        <v>0.43333333333333335</v>
      </c>
    </row>
    <row r="34" spans="1:80" x14ac:dyDescent="0.25">
      <c r="A34">
        <v>33</v>
      </c>
      <c r="B34">
        <v>51.683983000000005</v>
      </c>
      <c r="C34" s="4">
        <v>1</v>
      </c>
      <c r="H34">
        <v>39.926796000000003</v>
      </c>
      <c r="I34" s="5">
        <v>4</v>
      </c>
      <c r="P34">
        <v>2</v>
      </c>
      <c r="Q34" t="str">
        <f t="shared" si="0"/>
        <v>14</v>
      </c>
      <c r="R34">
        <v>4</v>
      </c>
      <c r="X34" t="s">
        <v>296</v>
      </c>
      <c r="Y34" t="s">
        <v>261</v>
      </c>
      <c r="AN34">
        <v>960</v>
      </c>
      <c r="AO34">
        <v>948</v>
      </c>
      <c r="AP34">
        <v>985</v>
      </c>
      <c r="AQ34">
        <v>985</v>
      </c>
      <c r="AT34">
        <f>(($AO$32-$AN$31)/($AN$32-$AN$31))</f>
        <v>0.5</v>
      </c>
      <c r="AU34">
        <f>(($AP$31-$AN$32)/($AN$33-$AN$32))</f>
        <v>0.18518518518518517</v>
      </c>
      <c r="AV34">
        <f>(($AQ$31-$AN$31)/($AN$32-$AN$31))</f>
        <v>0.69230769230769229</v>
      </c>
      <c r="AW34">
        <f>(($AN$32-$AO$32)/($AO$33-$AO$32))</f>
        <v>0.48148148148148145</v>
      </c>
      <c r="AX34">
        <f>(($AP$31-$AO$32)/($AO$33-$AO$32))</f>
        <v>0.66666666666666663</v>
      </c>
      <c r="AY34">
        <f>(($AQ$32-$AO$33)/($AO$34-$AO$33))</f>
        <v>0.31034482758620691</v>
      </c>
      <c r="AZ34">
        <f>(($AN$32-$AP$30)/($AP$31-$AP$30))</f>
        <v>0.83333333333333337</v>
      </c>
      <c r="BA34">
        <f>(($AO$33-$AP$31)/($AP$32-$AP$31))</f>
        <v>0.29032258064516131</v>
      </c>
      <c r="BB34">
        <f>(($AQ$32-$AP$31)/($AP$32-$AP$31))</f>
        <v>0.58064516129032262</v>
      </c>
      <c r="BC34">
        <f>(($AN$32-$AQ$31)/($AQ$32-$AQ$31))</f>
        <v>0.25806451612903225</v>
      </c>
      <c r="BD34">
        <f>(($AO$32-$AQ$30)/($AQ$31-$AQ$30))</f>
        <v>0.83333333333333337</v>
      </c>
      <c r="BE34">
        <f>(($AP$31-$AQ$31)/($AQ$32-$AQ$31))</f>
        <v>0.41935483870967744</v>
      </c>
      <c r="BG34">
        <v>4</v>
      </c>
      <c r="BH34">
        <v>226</v>
      </c>
      <c r="BI34">
        <f>($BH$38-$BH$35)/200</f>
        <v>9.5000000000000001E-2</v>
      </c>
      <c r="BQ34">
        <f>(($AO$32-$AN$31)/($AN$32-$AN$31))</f>
        <v>0.5</v>
      </c>
      <c r="BR34">
        <f>(($AP$31-$AN$32)/($AN$33-$AN$32))</f>
        <v>0.18518518518518517</v>
      </c>
      <c r="BS34">
        <f>1-(($AQ$31-$AN$31)/($AN$32-$AN$31))</f>
        <v>0.30769230769230771</v>
      </c>
      <c r="BT34">
        <f>(($AN$32-$AO$32)/($AO$33-$AO$32))</f>
        <v>0.48148148148148145</v>
      </c>
      <c r="BU34">
        <f>1-(($AP$31-$AO$32)/($AO$33-$AO$32))</f>
        <v>0.33333333333333337</v>
      </c>
      <c r="BV34">
        <f>(($AQ$32-$AO$33)/($AO$34-$AO$33))</f>
        <v>0.31034482758620691</v>
      </c>
      <c r="BW34">
        <f>1-(($AN$32-$AP$30)/($AP$31-$AP$30))</f>
        <v>0.16666666666666663</v>
      </c>
      <c r="BX34">
        <f>(($AO$33-$AP$31)/($AP$32-$AP$31))</f>
        <v>0.29032258064516131</v>
      </c>
      <c r="BY34">
        <f>1-(($AQ$32-$AP$31)/($AP$32-$AP$31))</f>
        <v>0.41935483870967738</v>
      </c>
      <c r="BZ34">
        <f>(($AN$32-$AQ$31)/($AQ$32-$AQ$31))</f>
        <v>0.25806451612903225</v>
      </c>
      <c r="CA34">
        <f>1-(($AO$32-$AQ$30)/($AQ$31-$AQ$30))</f>
        <v>0.16666666666666663</v>
      </c>
      <c r="CB34">
        <f>(($AP$31-$AQ$31)/($AQ$32-$AQ$31))</f>
        <v>0.41935483870967744</v>
      </c>
    </row>
    <row r="35" spans="1:80" x14ac:dyDescent="0.25">
      <c r="A35">
        <v>34</v>
      </c>
      <c r="B35">
        <v>51.683983000000005</v>
      </c>
      <c r="C35" s="4">
        <v>1</v>
      </c>
      <c r="D35">
        <v>60.725567000000005</v>
      </c>
      <c r="E35" s="2">
        <v>2</v>
      </c>
      <c r="H35">
        <v>39.926796000000003</v>
      </c>
      <c r="I35" s="5">
        <v>4</v>
      </c>
      <c r="P35">
        <v>3</v>
      </c>
      <c r="Q35" t="str">
        <f t="shared" si="0"/>
        <v>124</v>
      </c>
      <c r="R35">
        <v>2</v>
      </c>
      <c r="X35" t="s">
        <v>296</v>
      </c>
      <c r="Y35" t="s">
        <v>262</v>
      </c>
      <c r="AB35" t="s">
        <v>296</v>
      </c>
      <c r="AC35" t="str">
        <f>CONCATENATE($R35,$R36,$R37,$R38)</f>
        <v>2314</v>
      </c>
      <c r="AN35">
        <v>995</v>
      </c>
      <c r="AO35">
        <v>977</v>
      </c>
      <c r="AP35">
        <v>1013</v>
      </c>
      <c r="AQ35">
        <v>1012</v>
      </c>
      <c r="AT35">
        <f>(($AO$33-$AN$32)/($AN$33-$AN$32))</f>
        <v>0.51851851851851849</v>
      </c>
      <c r="AU35">
        <f>(($AP$32-$AN$33)/($AN$34-$AN$33))</f>
        <v>0.32142857142857145</v>
      </c>
      <c r="AV35">
        <f>(($AQ$32-$AN$32)/($AN$33-$AN$32))</f>
        <v>0.85185185185185186</v>
      </c>
      <c r="AW35">
        <f>(($AN$33-$AO$33)/($AO$34-$AO$33))</f>
        <v>0.44827586206896552</v>
      </c>
      <c r="AX35">
        <f>(($AP$32-$AO$33)/($AO$34-$AO$33))</f>
        <v>0.75862068965517238</v>
      </c>
      <c r="AY35">
        <f>(($AQ$33-$AO$34)/($AO$35-$AO$34))</f>
        <v>0.27586206896551724</v>
      </c>
      <c r="AZ35">
        <f>(($AN$33-$AP$31)/($AP$32-$AP$31))</f>
        <v>0.70967741935483875</v>
      </c>
      <c r="BA35">
        <f>(($AO$34-$AP$32)/($AP$33-$AP$32))</f>
        <v>0.3888888888888889</v>
      </c>
      <c r="BB35">
        <f>(($AQ$33-$AP$32)/($AP$33-$AP$32))</f>
        <v>0.83333333333333337</v>
      </c>
      <c r="BC35">
        <f>(($AN$33-$AQ$32)/($AQ$33-$AQ$32))</f>
        <v>0.14285714285714285</v>
      </c>
      <c r="BD35">
        <f>(($AO$33-$AQ$31)/($AQ$32-$AQ$31))</f>
        <v>0.70967741935483875</v>
      </c>
      <c r="BE35">
        <f>(($AP$32-$AQ$32)/($AQ$33-$AQ$32))</f>
        <v>0.4642857142857143</v>
      </c>
      <c r="BG35">
        <v>2</v>
      </c>
      <c r="BH35">
        <v>236</v>
      </c>
      <c r="BI35">
        <f>($BH$39-$BH$36)/200</f>
        <v>0.115</v>
      </c>
      <c r="BQ35">
        <f>1-(($AO$33-$AN$32)/($AN$33-$AN$32))</f>
        <v>0.48148148148148151</v>
      </c>
      <c r="BR35">
        <f>(($AP$32-$AN$33)/($AN$34-$AN$33))</f>
        <v>0.32142857142857145</v>
      </c>
      <c r="BS35">
        <f>1-(($AQ$32-$AN$32)/($AN$33-$AN$32))</f>
        <v>0.14814814814814814</v>
      </c>
      <c r="BT35">
        <f>(($AN$33-$AO$33)/($AO$34-$AO$33))</f>
        <v>0.44827586206896552</v>
      </c>
      <c r="BU35">
        <f>1-(($AP$32-$AO$33)/($AO$34-$AO$33))</f>
        <v>0.24137931034482762</v>
      </c>
      <c r="BV35">
        <f>(($AQ$33-$AO$34)/($AO$35-$AO$34))</f>
        <v>0.27586206896551724</v>
      </c>
      <c r="BW35">
        <f>1-(($AN$33-$AP$31)/($AP$32-$AP$31))</f>
        <v>0.29032258064516125</v>
      </c>
      <c r="BX35">
        <f>(($AO$34-$AP$32)/($AP$33-$AP$32))</f>
        <v>0.3888888888888889</v>
      </c>
      <c r="BY35">
        <f>1-(($AQ$33-$AP$32)/($AP$33-$AP$32))</f>
        <v>0.16666666666666663</v>
      </c>
      <c r="BZ35">
        <f>(($AN$33-$AQ$32)/($AQ$33-$AQ$32))</f>
        <v>0.14285714285714285</v>
      </c>
      <c r="CA35">
        <f>1-(($AO$33-$AQ$31)/($AQ$32-$AQ$31))</f>
        <v>0.29032258064516125</v>
      </c>
      <c r="CB35">
        <f>(($AP$32-$AQ$32)/($AQ$33-$AQ$32))</f>
        <v>0.4642857142857143</v>
      </c>
    </row>
    <row r="36" spans="1:80" x14ac:dyDescent="0.25">
      <c r="A36">
        <v>35</v>
      </c>
      <c r="B36">
        <v>51.682888000000005</v>
      </c>
      <c r="C36" s="4">
        <v>1</v>
      </c>
      <c r="D36">
        <v>60.817264999999999</v>
      </c>
      <c r="E36" s="2">
        <v>2</v>
      </c>
      <c r="H36">
        <v>39.926796000000003</v>
      </c>
      <c r="I36" s="5">
        <v>4</v>
      </c>
      <c r="P36">
        <v>3</v>
      </c>
      <c r="Q36" t="str">
        <f t="shared" si="0"/>
        <v>124</v>
      </c>
      <c r="R36">
        <v>3</v>
      </c>
      <c r="X36" t="s">
        <v>296</v>
      </c>
      <c r="Y36" t="s">
        <v>263</v>
      </c>
      <c r="AN36">
        <v>1027</v>
      </c>
      <c r="AO36">
        <v>1011</v>
      </c>
      <c r="AP36">
        <v>1040</v>
      </c>
      <c r="AQ36">
        <v>1035</v>
      </c>
      <c r="AT36">
        <f>(($AO$34-$AN$33)/($AN$34-$AN$33))</f>
        <v>0.5714285714285714</v>
      </c>
      <c r="AU36">
        <f>(($AP$33-$AN$33)/($AN$34-$AN$33))</f>
        <v>0.9642857142857143</v>
      </c>
      <c r="AV36">
        <f>(($AQ$33-$AN$33)/($AN$34-$AN$33))</f>
        <v>0.8571428571428571</v>
      </c>
      <c r="AW36">
        <f>(($AN$34-$AO$34)/($AO$35-$AO$34))</f>
        <v>0.41379310344827586</v>
      </c>
      <c r="AX36">
        <f>(($AP$33-$AO$34)/($AO$35-$AO$34))</f>
        <v>0.37931034482758619</v>
      </c>
      <c r="AY36">
        <f>(($AQ$34-$AO$35)/($AO$36-$AO$35))</f>
        <v>0.23529411764705882</v>
      </c>
      <c r="AZ36">
        <f>(($AN$34-$AP$33)/($AP$34-$AP$33))</f>
        <v>3.8461538461538464E-2</v>
      </c>
      <c r="BA36">
        <f>(($AO$35-$AP$33)/($AP$34-$AP$33))</f>
        <v>0.69230769230769229</v>
      </c>
      <c r="BB36">
        <f>(($AQ$34-$AP$34)/($AP$35-$AP$34))</f>
        <v>0</v>
      </c>
      <c r="BC36">
        <f>(($AN$34-$AQ$33)/($AQ$34-$AQ$33))</f>
        <v>0.13793103448275862</v>
      </c>
      <c r="BD36">
        <f>(($AO$34-$AQ$32)/($AQ$33-$AQ$32))</f>
        <v>0.7142857142857143</v>
      </c>
      <c r="BE36">
        <f>(($AP$33-$AQ$33)/($AQ$34-$AQ$33))</f>
        <v>0.10344827586206896</v>
      </c>
      <c r="BG36">
        <v>3</v>
      </c>
      <c r="BH36">
        <v>240</v>
      </c>
      <c r="BI36">
        <f>($BH$40-$BH$37)/200</f>
        <v>8.5000000000000006E-2</v>
      </c>
      <c r="BQ36">
        <f>1-(($AO$34-$AN$33)/($AN$34-$AN$33))</f>
        <v>0.4285714285714286</v>
      </c>
      <c r="BR36">
        <f>1-(($AP$33-$AN$33)/($AN$34-$AN$33))</f>
        <v>3.5714285714285698E-2</v>
      </c>
      <c r="BS36">
        <f>1-(($AQ$33-$AN$33)/($AN$34-$AN$33))</f>
        <v>0.1428571428571429</v>
      </c>
      <c r="BT36">
        <f>(($AN$34-$AO$34)/($AO$35-$AO$34))</f>
        <v>0.41379310344827586</v>
      </c>
      <c r="BU36">
        <f>(($AP$33-$AO$34)/($AO$35-$AO$34))</f>
        <v>0.37931034482758619</v>
      </c>
      <c r="BV36">
        <f>(($AQ$34-$AO$35)/($AO$36-$AO$35))</f>
        <v>0.23529411764705882</v>
      </c>
      <c r="BW36">
        <f>(($AN$34-$AP$33)/($AP$34-$AP$33))</f>
        <v>3.8461538461538464E-2</v>
      </c>
      <c r="BX36">
        <f>1-(($AO$35-$AP$33)/($AP$34-$AP$33))</f>
        <v>0.30769230769230771</v>
      </c>
      <c r="BY36">
        <f>(($AQ$34-$AP$34)/($AP$35-$AP$34))</f>
        <v>0</v>
      </c>
      <c r="BZ36">
        <f>(($AN$34-$AQ$33)/($AQ$34-$AQ$33))</f>
        <v>0.13793103448275862</v>
      </c>
      <c r="CA36">
        <f>1-(($AO$34-$AQ$32)/($AQ$33-$AQ$32))</f>
        <v>0.2857142857142857</v>
      </c>
      <c r="CB36">
        <f>(($AP$33-$AQ$33)/($AQ$34-$AQ$33))</f>
        <v>0.10344827586206896</v>
      </c>
    </row>
    <row r="37" spans="1:80" x14ac:dyDescent="0.25">
      <c r="A37">
        <v>36</v>
      </c>
      <c r="D37">
        <v>60.817264999999999</v>
      </c>
      <c r="E37" s="2">
        <v>2</v>
      </c>
      <c r="H37">
        <v>39.926796000000003</v>
      </c>
      <c r="I37" s="5">
        <v>4</v>
      </c>
      <c r="P37">
        <v>2</v>
      </c>
      <c r="Q37" t="str">
        <f t="shared" si="0"/>
        <v>24</v>
      </c>
      <c r="R37">
        <v>1</v>
      </c>
      <c r="X37" t="s">
        <v>296</v>
      </c>
      <c r="Y37" t="s">
        <v>264</v>
      </c>
      <c r="AN37">
        <v>1061</v>
      </c>
      <c r="AO37">
        <v>1045</v>
      </c>
      <c r="AP37">
        <v>1076</v>
      </c>
      <c r="AQ37">
        <v>1061</v>
      </c>
      <c r="AT37">
        <f>(($AO$35-$AN$34)/($AN$35-$AN$34))</f>
        <v>0.48571428571428571</v>
      </c>
      <c r="AU37">
        <f>(($AP$34-$AN$34)/($AN$35-$AN$34))</f>
        <v>0.7142857142857143</v>
      </c>
      <c r="AV37">
        <f>(($AQ$34-$AN$34)/($AN$35-$AN$34))</f>
        <v>0.7142857142857143</v>
      </c>
      <c r="AW37">
        <f>(($AN$35-$AO$35)/($AO$36-$AO$35))</f>
        <v>0.52941176470588236</v>
      </c>
      <c r="AX37">
        <f>(($AP$34-$AO$35)/($AO$36-$AO$35))</f>
        <v>0.23529411764705882</v>
      </c>
      <c r="AY37">
        <f>(($AQ$35-$AO$36)/($AO$37-$AO$36))</f>
        <v>2.9411764705882353E-2</v>
      </c>
      <c r="AZ37">
        <f>(($AN$35-$AP$34)/($AP$35-$AP$34))</f>
        <v>0.35714285714285715</v>
      </c>
      <c r="BA37">
        <f>(($AO$36-$AP$34)/($AP$35-$AP$34))</f>
        <v>0.9285714285714286</v>
      </c>
      <c r="BB37">
        <f>(($AQ$35-$AP$34)/($AP$35-$AP$34))</f>
        <v>0.9642857142857143</v>
      </c>
      <c r="BC37">
        <f>(($AN$35-$AQ$34)/($AQ$35-$AQ$34))</f>
        <v>0.37037037037037035</v>
      </c>
      <c r="BD37">
        <f>(($AO$35-$AQ$33)/($AQ$34-$AQ$33))</f>
        <v>0.72413793103448276</v>
      </c>
      <c r="BE37">
        <f>(($AP$34-$AQ$34)/($AQ$35-$AQ$34))</f>
        <v>0</v>
      </c>
      <c r="BG37">
        <v>1</v>
      </c>
      <c r="BH37">
        <v>251</v>
      </c>
      <c r="BI37">
        <f>($BH$41-$BH$38)/200</f>
        <v>0.115</v>
      </c>
      <c r="BQ37">
        <f>(($AO$35-$AN$34)/($AN$35-$AN$34))</f>
        <v>0.48571428571428571</v>
      </c>
      <c r="BR37">
        <f>1-(($AP$34-$AN$34)/($AN$35-$AN$34))</f>
        <v>0.2857142857142857</v>
      </c>
      <c r="BS37">
        <f>1-(($AQ$34-$AN$34)/($AN$35-$AN$34))</f>
        <v>0.2857142857142857</v>
      </c>
      <c r="BT37">
        <f>1-(($AN$35-$AO$35)/($AO$36-$AO$35))</f>
        <v>0.47058823529411764</v>
      </c>
      <c r="BU37">
        <f>(($AP$34-$AO$35)/($AO$36-$AO$35))</f>
        <v>0.23529411764705882</v>
      </c>
      <c r="BV37">
        <f>(($AQ$35-$AO$36)/($AO$37-$AO$36))</f>
        <v>2.9411764705882353E-2</v>
      </c>
      <c r="BW37">
        <f>(($AN$35-$AP$34)/($AP$35-$AP$34))</f>
        <v>0.35714285714285715</v>
      </c>
      <c r="BX37">
        <f>1-(($AO$36-$AP$34)/($AP$35-$AP$34))</f>
        <v>7.1428571428571397E-2</v>
      </c>
      <c r="BY37">
        <f>1-(($AQ$35-$AP$34)/($AP$35-$AP$34))</f>
        <v>3.5714285714285698E-2</v>
      </c>
      <c r="BZ37">
        <f>(($AN$35-$AQ$34)/($AQ$35-$AQ$34))</f>
        <v>0.37037037037037035</v>
      </c>
      <c r="CA37">
        <f>1-(($AO$35-$AQ$33)/($AQ$34-$AQ$33))</f>
        <v>0.27586206896551724</v>
      </c>
      <c r="CB37">
        <f>(($AP$34-$AQ$34)/($AQ$35-$AQ$34))</f>
        <v>0</v>
      </c>
    </row>
    <row r="38" spans="1:80" x14ac:dyDescent="0.25">
      <c r="A38">
        <v>37</v>
      </c>
      <c r="D38">
        <v>60.817264999999999</v>
      </c>
      <c r="E38" s="2">
        <v>2</v>
      </c>
      <c r="H38">
        <v>39.926796000000003</v>
      </c>
      <c r="I38" s="5">
        <v>4</v>
      </c>
      <c r="P38">
        <v>2</v>
      </c>
      <c r="Q38" t="str">
        <f t="shared" si="0"/>
        <v>24</v>
      </c>
      <c r="R38">
        <v>4</v>
      </c>
      <c r="X38" t="s">
        <v>296</v>
      </c>
      <c r="Y38" t="s">
        <v>261</v>
      </c>
      <c r="AN38">
        <v>1090</v>
      </c>
      <c r="AO38">
        <v>1075</v>
      </c>
      <c r="AP38">
        <v>1108</v>
      </c>
      <c r="AQ38">
        <v>1091</v>
      </c>
      <c r="AT38">
        <f>(($AO$36-$AN$35)/($AN$36-$AN$35))</f>
        <v>0.5</v>
      </c>
      <c r="AU38">
        <f>(($AP$35-$AN$35)/($AN$36-$AN$35))</f>
        <v>0.5625</v>
      </c>
      <c r="AV38">
        <f>(($AQ$35-$AN$35)/($AN$36-$AN$35))</f>
        <v>0.53125</v>
      </c>
      <c r="AW38">
        <f>(($AN$36-$AO$36)/($AO$37-$AO$36))</f>
        <v>0.47058823529411764</v>
      </c>
      <c r="AX38">
        <f>(($AP$35-$AO$36)/($AO$37-$AO$36))</f>
        <v>5.8823529411764705E-2</v>
      </c>
      <c r="AY38">
        <f>(($AQ$36-$AO$36)/($AO$37-$AO$36))</f>
        <v>0.70588235294117652</v>
      </c>
      <c r="AZ38">
        <f>(($AN$36-$AP$35)/($AP$36-$AP$35))</f>
        <v>0.51851851851851849</v>
      </c>
      <c r="BA38">
        <f>(($AO$37-$AP$36)/($AP$37-$AP$36))</f>
        <v>0.1388888888888889</v>
      </c>
      <c r="BB38">
        <f>(($AQ$36-$AP$35)/($AP$36-$AP$35))</f>
        <v>0.81481481481481477</v>
      </c>
      <c r="BC38">
        <f>(($AN$36-$AQ$35)/($AQ$36-$AQ$35))</f>
        <v>0.65217391304347827</v>
      </c>
      <c r="BD38">
        <f>(($AO$36-$AQ$34)/($AQ$35-$AQ$34))</f>
        <v>0.96296296296296291</v>
      </c>
      <c r="BE38">
        <f>(($AP$35-$AQ$35)/($AQ$36-$AQ$35))</f>
        <v>4.3478260869565216E-2</v>
      </c>
      <c r="BG38">
        <v>4</v>
      </c>
      <c r="BH38">
        <v>255</v>
      </c>
      <c r="BI38">
        <f>($BH$42-$BH$39)/200</f>
        <v>8.5000000000000006E-2</v>
      </c>
      <c r="BQ38">
        <f>(($AO$36-$AN$35)/($AN$36-$AN$35))</f>
        <v>0.5</v>
      </c>
      <c r="BR38">
        <f>1-(($AP$35-$AN$35)/($AN$36-$AN$35))</f>
        <v>0.4375</v>
      </c>
      <c r="BS38">
        <f>1-(($AQ$35-$AN$35)/($AN$36-$AN$35))</f>
        <v>0.46875</v>
      </c>
      <c r="BT38">
        <f>(($AN$36-$AO$36)/($AO$37-$AO$36))</f>
        <v>0.47058823529411764</v>
      </c>
      <c r="BU38">
        <f>(($AP$35-$AO$36)/($AO$37-$AO$36))</f>
        <v>5.8823529411764705E-2</v>
      </c>
      <c r="BV38">
        <f>1-(($AQ$36-$AO$36)/($AO$37-$AO$36))</f>
        <v>0.29411764705882348</v>
      </c>
      <c r="BW38">
        <f>1-(($AN$36-$AP$35)/($AP$36-$AP$35))</f>
        <v>0.48148148148148151</v>
      </c>
      <c r="BX38">
        <f>(($AO$37-$AP$36)/($AP$37-$AP$36))</f>
        <v>0.1388888888888889</v>
      </c>
      <c r="BY38">
        <f>1-(($AQ$36-$AP$35)/($AP$36-$AP$35))</f>
        <v>0.18518518518518523</v>
      </c>
      <c r="BZ38">
        <f>1-(($AN$36-$AQ$35)/($AQ$36-$AQ$35))</f>
        <v>0.34782608695652173</v>
      </c>
      <c r="CA38">
        <f>1-(($AO$36-$AQ$34)/($AQ$35-$AQ$34))</f>
        <v>3.703703703703709E-2</v>
      </c>
      <c r="CB38">
        <f>(($AP$35-$AQ$35)/($AQ$36-$AQ$35))</f>
        <v>4.3478260869565216E-2</v>
      </c>
    </row>
    <row r="39" spans="1:80" x14ac:dyDescent="0.25">
      <c r="A39">
        <v>38</v>
      </c>
      <c r="D39">
        <v>60.817264999999999</v>
      </c>
      <c r="E39" s="2">
        <v>2</v>
      </c>
      <c r="F39">
        <v>49.273518000000003</v>
      </c>
      <c r="G39" s="3">
        <v>3</v>
      </c>
      <c r="H39">
        <v>39.718247000000005</v>
      </c>
      <c r="I39" s="5">
        <v>4</v>
      </c>
      <c r="P39">
        <v>3</v>
      </c>
      <c r="Q39" t="str">
        <f t="shared" si="0"/>
        <v>234</v>
      </c>
      <c r="R39">
        <v>2</v>
      </c>
      <c r="X39" t="s">
        <v>296</v>
      </c>
      <c r="Y39" t="s">
        <v>262</v>
      </c>
      <c r="AB39" t="s">
        <v>296</v>
      </c>
      <c r="AC39" t="str">
        <f>CONCATENATE($R39,$R40,$R41,$R42)</f>
        <v>2314</v>
      </c>
      <c r="AN39">
        <v>1118</v>
      </c>
      <c r="AO39">
        <v>1103</v>
      </c>
      <c r="AP39">
        <v>1137</v>
      </c>
      <c r="AQ39">
        <v>1121</v>
      </c>
      <c r="AT39">
        <f>(($AO$37-$AN$36)/($AN$37-$AN$36))</f>
        <v>0.52941176470588236</v>
      </c>
      <c r="AU39">
        <f>(($AP$36-$AN$36)/($AN$37-$AN$36))</f>
        <v>0.38235294117647056</v>
      </c>
      <c r="AV39">
        <f>(($AQ$36-$AN$36)/($AN$37-$AN$36))</f>
        <v>0.23529411764705882</v>
      </c>
      <c r="AW39">
        <f>(($AN$37-$AO$37)/($AO$38-$AO$37))</f>
        <v>0.53333333333333333</v>
      </c>
      <c r="AX39">
        <f>(($AP$36-$AO$36)/($AO$37-$AO$36))</f>
        <v>0.8529411764705882</v>
      </c>
      <c r="AY39">
        <f>(($AQ$37-$AO$37)/($AO$38-$AO$37))</f>
        <v>0.53333333333333333</v>
      </c>
      <c r="AZ39">
        <f>(($AN$37-$AP$36)/($AP$37-$AP$36))</f>
        <v>0.58333333333333337</v>
      </c>
      <c r="BA39">
        <f>(($AO$38-$AP$36)/($AP$37-$AP$36))</f>
        <v>0.97222222222222221</v>
      </c>
      <c r="BB39">
        <f>(($AQ$37-$AP$36)/($AP$37-$AP$36))</f>
        <v>0.58333333333333337</v>
      </c>
      <c r="BC39">
        <f>(($AN$37-$AQ$37)/($AQ$38-$AQ$37))</f>
        <v>0</v>
      </c>
      <c r="BD39">
        <f>(($AO$37-$AQ$36)/($AQ$37-$AQ$36))</f>
        <v>0.38461538461538464</v>
      </c>
      <c r="BE39">
        <f>(($AP$36-$AQ$36)/($AQ$37-$AQ$36))</f>
        <v>0.19230769230769232</v>
      </c>
      <c r="BG39">
        <v>2</v>
      </c>
      <c r="BH39">
        <v>263</v>
      </c>
      <c r="BI39">
        <f>($BH$43-$BH$40)/200</f>
        <v>0.11</v>
      </c>
      <c r="BQ39">
        <f>1-(($AO$37-$AN$36)/($AN$37-$AN$36))</f>
        <v>0.47058823529411764</v>
      </c>
      <c r="BR39">
        <f>(($AP$36-$AN$36)/($AN$37-$AN$36))</f>
        <v>0.38235294117647056</v>
      </c>
      <c r="BS39">
        <f>(($AQ$36-$AN$36)/($AN$37-$AN$36))</f>
        <v>0.23529411764705882</v>
      </c>
      <c r="BT39">
        <f>1-(($AN$37-$AO$37)/($AO$38-$AO$37))</f>
        <v>0.46666666666666667</v>
      </c>
      <c r="BU39">
        <f>1-(($AP$36-$AO$36)/($AO$37-$AO$36))</f>
        <v>0.1470588235294118</v>
      </c>
      <c r="BV39">
        <f>1-(($AQ$37-$AO$37)/($AO$38-$AO$37))</f>
        <v>0.46666666666666667</v>
      </c>
      <c r="BW39">
        <f>1-(($AN$37-$AP$36)/($AP$37-$AP$36))</f>
        <v>0.41666666666666663</v>
      </c>
      <c r="BX39">
        <f>1-(($AO$38-$AP$36)/($AP$37-$AP$36))</f>
        <v>2.777777777777779E-2</v>
      </c>
      <c r="BY39">
        <f>1-(($AQ$37-$AP$36)/($AP$37-$AP$36))</f>
        <v>0.41666666666666663</v>
      </c>
      <c r="BZ39">
        <f>(($AN$37-$AQ$37)/($AQ$38-$AQ$37))</f>
        <v>0</v>
      </c>
      <c r="CA39">
        <f>(($AO$37-$AQ$36)/($AQ$37-$AQ$36))</f>
        <v>0.38461538461538464</v>
      </c>
      <c r="CB39">
        <f>(($AP$36-$AQ$36)/($AQ$37-$AQ$36))</f>
        <v>0.19230769230769232</v>
      </c>
    </row>
    <row r="40" spans="1:80" x14ac:dyDescent="0.25">
      <c r="A40">
        <v>39</v>
      </c>
      <c r="D40">
        <v>60.817264999999999</v>
      </c>
      <c r="E40" s="2">
        <v>2</v>
      </c>
      <c r="F40">
        <v>49.564652000000002</v>
      </c>
      <c r="G40" s="3">
        <v>3</v>
      </c>
      <c r="H40">
        <v>39.718247000000005</v>
      </c>
      <c r="I40" s="5">
        <v>4</v>
      </c>
      <c r="P40">
        <v>3</v>
      </c>
      <c r="Q40" t="str">
        <f t="shared" si="0"/>
        <v>234</v>
      </c>
      <c r="R40">
        <v>3</v>
      </c>
      <c r="X40" t="s">
        <v>296</v>
      </c>
      <c r="Y40" t="s">
        <v>263</v>
      </c>
      <c r="AN40">
        <v>1147</v>
      </c>
      <c r="AO40">
        <v>1132</v>
      </c>
      <c r="AP40">
        <v>1171</v>
      </c>
      <c r="AQ40">
        <v>1156</v>
      </c>
      <c r="AT40">
        <f>(($AO$38-$AN$37)/($AN$38-$AN$37))</f>
        <v>0.48275862068965519</v>
      </c>
      <c r="AU40">
        <f>(($AP$37-$AN$37)/($AN$38-$AN$37))</f>
        <v>0.51724137931034486</v>
      </c>
      <c r="AV40">
        <f>(($AQ$37-$AN$37)/($AN$38-$AN$37))</f>
        <v>0</v>
      </c>
      <c r="AW40">
        <f>(($AN$38-$AO$38)/($AO$39-$AO$38))</f>
        <v>0.5357142857142857</v>
      </c>
      <c r="AX40">
        <f>(($AP$37-$AO$38)/($AO$39-$AO$38))</f>
        <v>3.5714285714285712E-2</v>
      </c>
      <c r="AY40">
        <f>(($AQ$38-$AO$38)/($AO$39-$AO$38))</f>
        <v>0.5714285714285714</v>
      </c>
      <c r="AZ40">
        <f>(($AN$38-$AP$37)/($AP$38-$AP$37))</f>
        <v>0.4375</v>
      </c>
      <c r="BA40">
        <f>(($AO$39-$AP$37)/($AP$38-$AP$37))</f>
        <v>0.84375</v>
      </c>
      <c r="BB40">
        <f>(($AQ$38-$AP$37)/($AP$38-$AP$37))</f>
        <v>0.46875</v>
      </c>
      <c r="BC40">
        <f>(($AN$38-$AQ$37)/($AQ$38-$AQ$37))</f>
        <v>0.96666666666666667</v>
      </c>
      <c r="BD40">
        <f>(($AO$38-$AQ$37)/($AQ$38-$AQ$37))</f>
        <v>0.46666666666666667</v>
      </c>
      <c r="BE40">
        <f>(($AP$37-$AQ$37)/($AQ$38-$AQ$37))</f>
        <v>0.5</v>
      </c>
      <c r="BG40">
        <v>3</v>
      </c>
      <c r="BH40">
        <v>268</v>
      </c>
      <c r="BI40">
        <f>($BH$44-$BH$41)/200</f>
        <v>0.08</v>
      </c>
      <c r="BQ40">
        <f>(($AO$38-$AN$37)/($AN$38-$AN$37))</f>
        <v>0.48275862068965519</v>
      </c>
      <c r="BR40">
        <f>1-(($AP$37-$AN$37)/($AN$38-$AN$37))</f>
        <v>0.48275862068965514</v>
      </c>
      <c r="BS40">
        <f>(($AQ$37-$AN$37)/($AN$38-$AN$37))</f>
        <v>0</v>
      </c>
      <c r="BT40">
        <f>1-(($AN$38-$AO$38)/($AO$39-$AO$38))</f>
        <v>0.4642857142857143</v>
      </c>
      <c r="BU40">
        <f>(($AP$37-$AO$38)/($AO$39-$AO$38))</f>
        <v>3.5714285714285712E-2</v>
      </c>
      <c r="BV40">
        <f>1-(($AQ$38-$AO$38)/($AO$39-$AO$38))</f>
        <v>0.4285714285714286</v>
      </c>
      <c r="BW40">
        <f>(($AN$38-$AP$37)/($AP$38-$AP$37))</f>
        <v>0.4375</v>
      </c>
      <c r="BX40">
        <f>1-(($AO$39-$AP$37)/($AP$38-$AP$37))</f>
        <v>0.15625</v>
      </c>
      <c r="BY40">
        <f>(($AQ$38-$AP$37)/($AP$38-$AP$37))</f>
        <v>0.46875</v>
      </c>
      <c r="BZ40">
        <f>1-(($AN$38-$AQ$37)/($AQ$38-$AQ$37))</f>
        <v>3.3333333333333326E-2</v>
      </c>
      <c r="CA40">
        <f>(($AO$38-$AQ$37)/($AQ$38-$AQ$37))</f>
        <v>0.46666666666666667</v>
      </c>
      <c r="CB40">
        <f>(($AP$37-$AQ$37)/($AQ$38-$AQ$37))</f>
        <v>0.5</v>
      </c>
    </row>
    <row r="41" spans="1:80" x14ac:dyDescent="0.25">
      <c r="A41">
        <v>40</v>
      </c>
      <c r="D41">
        <v>60.817264999999999</v>
      </c>
      <c r="E41" s="2">
        <v>2</v>
      </c>
      <c r="F41">
        <v>49.564652000000002</v>
      </c>
      <c r="G41" s="3">
        <v>3</v>
      </c>
      <c r="P41">
        <v>2</v>
      </c>
      <c r="Q41" t="str">
        <f t="shared" si="0"/>
        <v>23</v>
      </c>
      <c r="R41">
        <v>1</v>
      </c>
      <c r="X41" t="s">
        <v>296</v>
      </c>
      <c r="Y41" t="s">
        <v>264</v>
      </c>
      <c r="AN41">
        <v>1170</v>
      </c>
      <c r="AO41">
        <v>1155</v>
      </c>
      <c r="AP41">
        <v>1201</v>
      </c>
      <c r="AQ41">
        <v>1186</v>
      </c>
      <c r="AT41">
        <f>(($AO$39-$AN$38)/($AN$39-$AN$38))</f>
        <v>0.4642857142857143</v>
      </c>
      <c r="AU41">
        <f>(($AP$38-$AN$38)/($AN$39-$AN$38))</f>
        <v>0.6428571428571429</v>
      </c>
      <c r="AV41">
        <f>(($AQ$38-$AN$38)/($AN$39-$AN$38))</f>
        <v>3.5714285714285712E-2</v>
      </c>
      <c r="AW41">
        <f>(($AN$39-$AO$39)/($AO$40-$AO$39))</f>
        <v>0.51724137931034486</v>
      </c>
      <c r="AX41">
        <f>(($AP$38-$AO$39)/($AO$40-$AO$39))</f>
        <v>0.17241379310344829</v>
      </c>
      <c r="AY41">
        <f>(($AQ$39-$AO$39)/($AO$40-$AO$39))</f>
        <v>0.62068965517241381</v>
      </c>
      <c r="AZ41">
        <f>(($AN$39-$AP$38)/($AP$39-$AP$38))</f>
        <v>0.34482758620689657</v>
      </c>
      <c r="BA41">
        <f>(($AO$40-$AP$38)/($AP$39-$AP$38))</f>
        <v>0.82758620689655171</v>
      </c>
      <c r="BB41">
        <f>(($AQ$39-$AP$38)/($AP$39-$AP$38))</f>
        <v>0.44827586206896552</v>
      </c>
      <c r="BC41">
        <f>(($AN$39-$AQ$38)/($AQ$39-$AQ$38))</f>
        <v>0.9</v>
      </c>
      <c r="BD41">
        <f>(($AO$39-$AQ$38)/($AQ$39-$AQ$38))</f>
        <v>0.4</v>
      </c>
      <c r="BE41">
        <f>(($AP$38-$AQ$38)/($AQ$39-$AQ$38))</f>
        <v>0.56666666666666665</v>
      </c>
      <c r="BG41">
        <v>1</v>
      </c>
      <c r="BH41">
        <v>278</v>
      </c>
      <c r="BI41">
        <f>($BH$45-$BH$42)/200</f>
        <v>0.115</v>
      </c>
      <c r="BQ41">
        <f>(($AO$39-$AN$38)/($AN$39-$AN$38))</f>
        <v>0.4642857142857143</v>
      </c>
      <c r="BR41">
        <f>1-(($AP$38-$AN$38)/($AN$39-$AN$38))</f>
        <v>0.3571428571428571</v>
      </c>
      <c r="BS41">
        <f>(($AQ$38-$AN$38)/($AN$39-$AN$38))</f>
        <v>3.5714285714285712E-2</v>
      </c>
      <c r="BT41">
        <f>1-(($AN$39-$AO$39)/($AO$40-$AO$39))</f>
        <v>0.48275862068965514</v>
      </c>
      <c r="BU41">
        <f>(($AP$38-$AO$39)/($AO$40-$AO$39))</f>
        <v>0.17241379310344829</v>
      </c>
      <c r="BV41">
        <f>1-(($AQ$39-$AO$39)/($AO$40-$AO$39))</f>
        <v>0.37931034482758619</v>
      </c>
      <c r="BW41">
        <f>(($AN$39-$AP$38)/($AP$39-$AP$38))</f>
        <v>0.34482758620689657</v>
      </c>
      <c r="BX41">
        <f>1-(($AO$40-$AP$38)/($AP$39-$AP$38))</f>
        <v>0.17241379310344829</v>
      </c>
      <c r="BY41">
        <f>(($AQ$39-$AP$38)/($AP$39-$AP$38))</f>
        <v>0.44827586206896552</v>
      </c>
      <c r="BZ41">
        <f>1-(($AN$39-$AQ$38)/($AQ$39-$AQ$38))</f>
        <v>9.9999999999999978E-2</v>
      </c>
      <c r="CA41">
        <f>(($AO$39-$AQ$38)/($AQ$39-$AQ$38))</f>
        <v>0.4</v>
      </c>
      <c r="CB41">
        <f>1-(($AP$38-$AQ$38)/($AQ$39-$AQ$38))</f>
        <v>0.43333333333333335</v>
      </c>
    </row>
    <row r="42" spans="1:80" x14ac:dyDescent="0.25">
      <c r="A42">
        <v>41</v>
      </c>
      <c r="D42">
        <v>60.817264999999999</v>
      </c>
      <c r="E42" s="2">
        <v>2</v>
      </c>
      <c r="F42">
        <v>49.564652000000002</v>
      </c>
      <c r="G42" s="3">
        <v>3</v>
      </c>
      <c r="P42">
        <v>2</v>
      </c>
      <c r="Q42" t="str">
        <f t="shared" si="0"/>
        <v>23</v>
      </c>
      <c r="R42">
        <v>4</v>
      </c>
      <c r="X42" t="s">
        <v>296</v>
      </c>
      <c r="Y42" t="s">
        <v>261</v>
      </c>
      <c r="AN42">
        <v>1197</v>
      </c>
      <c r="AO42">
        <v>1183</v>
      </c>
      <c r="AP42">
        <v>1230</v>
      </c>
      <c r="AQ42">
        <v>1215</v>
      </c>
      <c r="AT42">
        <f>(($AO$40-$AN$39)/($AN$40-$AN$39))</f>
        <v>0.48275862068965519</v>
      </c>
      <c r="AU42">
        <f>(($AP$39-$AN$39)/($AN$40-$AN$39))</f>
        <v>0.65517241379310343</v>
      </c>
      <c r="AV42">
        <f>(($AQ$39-$AN$39)/($AN$40-$AN$39))</f>
        <v>0.10344827586206896</v>
      </c>
      <c r="BG42">
        <v>4</v>
      </c>
      <c r="BH42">
        <v>280</v>
      </c>
      <c r="BI42">
        <f>($BH$46-$BH$43)/200</f>
        <v>8.5000000000000006E-2</v>
      </c>
      <c r="BQ42">
        <f>(($AO$40-$AN$39)/($AN$40-$AN$39))</f>
        <v>0.48275862068965519</v>
      </c>
      <c r="BR42">
        <f>1-(($AP$39-$AN$39)/($AN$40-$AN$39))</f>
        <v>0.34482758620689657</v>
      </c>
      <c r="BS42">
        <f>(($AQ$39-$AN$39)/($AN$40-$AN$39))</f>
        <v>0.10344827586206896</v>
      </c>
    </row>
    <row r="43" spans="1:80" x14ac:dyDescent="0.25">
      <c r="A43">
        <v>42</v>
      </c>
      <c r="D43">
        <v>60.817264999999999</v>
      </c>
      <c r="E43" s="2">
        <v>2</v>
      </c>
      <c r="F43">
        <v>49.564652000000002</v>
      </c>
      <c r="G43" s="3">
        <v>3</v>
      </c>
      <c r="P43">
        <v>2</v>
      </c>
      <c r="Q43" t="str">
        <f t="shared" si="0"/>
        <v>23</v>
      </c>
      <c r="R43">
        <v>2</v>
      </c>
      <c r="X43" t="s">
        <v>296</v>
      </c>
      <c r="Y43" t="s">
        <v>262</v>
      </c>
      <c r="AB43" t="s">
        <v>296</v>
      </c>
      <c r="AC43" t="str">
        <f>CONCATENATE($R43,$R44,$R45,$R46)</f>
        <v>2314</v>
      </c>
      <c r="AN43">
        <v>1219</v>
      </c>
      <c r="AO43">
        <v>1207</v>
      </c>
      <c r="AP43">
        <v>1260</v>
      </c>
      <c r="AQ43">
        <v>1246</v>
      </c>
      <c r="BG43">
        <v>2</v>
      </c>
      <c r="BH43">
        <v>290</v>
      </c>
      <c r="BI43">
        <f>($BH$47-$BH$44)/200</f>
        <v>0.11</v>
      </c>
    </row>
    <row r="44" spans="1:80" x14ac:dyDescent="0.25">
      <c r="A44">
        <v>43</v>
      </c>
      <c r="D44">
        <v>60.817264999999999</v>
      </c>
      <c r="E44" s="2">
        <v>2</v>
      </c>
      <c r="F44">
        <v>49.564652000000002</v>
      </c>
      <c r="G44" s="3">
        <v>3</v>
      </c>
      <c r="P44">
        <v>2</v>
      </c>
      <c r="Q44" t="str">
        <f t="shared" si="0"/>
        <v>23</v>
      </c>
      <c r="R44">
        <v>3</v>
      </c>
      <c r="X44" t="s">
        <v>296</v>
      </c>
      <c r="Y44" t="s">
        <v>263</v>
      </c>
      <c r="AN44">
        <v>1244</v>
      </c>
      <c r="AO44">
        <v>1231</v>
      </c>
      <c r="AP44">
        <v>1292</v>
      </c>
      <c r="AQ44">
        <v>1275</v>
      </c>
      <c r="BG44">
        <v>3</v>
      </c>
      <c r="BH44">
        <v>294</v>
      </c>
      <c r="BI44">
        <f>($BH$48-$BH$45)/200</f>
        <v>0.09</v>
      </c>
    </row>
    <row r="45" spans="1:80" x14ac:dyDescent="0.25">
      <c r="A45">
        <v>44</v>
      </c>
      <c r="D45">
        <v>60.817264999999999</v>
      </c>
      <c r="E45" s="2">
        <v>2</v>
      </c>
      <c r="F45">
        <v>49.564652000000002</v>
      </c>
      <c r="G45" s="3">
        <v>3</v>
      </c>
      <c r="P45">
        <v>2</v>
      </c>
      <c r="Q45" t="str">
        <f t="shared" si="0"/>
        <v>23</v>
      </c>
      <c r="R45">
        <v>1</v>
      </c>
      <c r="X45" t="s">
        <v>296</v>
      </c>
      <c r="Y45" t="s">
        <v>263</v>
      </c>
      <c r="AN45">
        <v>1273</v>
      </c>
      <c r="AO45">
        <v>1258</v>
      </c>
      <c r="AP45">
        <v>1322</v>
      </c>
      <c r="AQ45">
        <v>1306</v>
      </c>
      <c r="AT45">
        <f>(($AO$42-$AN$41)/($AN$42-$AN$41))</f>
        <v>0.48148148148148145</v>
      </c>
      <c r="AU45">
        <f>(($AP$40-$AN$41)/($AN$42-$AN$41))</f>
        <v>3.7037037037037035E-2</v>
      </c>
      <c r="AV45">
        <f>(($AQ$41-$AN$41)/($AN$42-$AN$41))</f>
        <v>0.59259259259259256</v>
      </c>
      <c r="AW45">
        <f>(($AN$41-$AO$41)/($AO$42-$AO$41))</f>
        <v>0.5357142857142857</v>
      </c>
      <c r="AX45">
        <f>(($AP$40-$AO$41)/($AO$42-$AO$41))</f>
        <v>0.5714285714285714</v>
      </c>
      <c r="AY45">
        <f>(($AQ$40-$AO$41)/($AO$42-$AO$41))</f>
        <v>3.5714285714285712E-2</v>
      </c>
      <c r="AZ45">
        <f>(($AN$42-$AP$40)/($AP$41-$AP$40))</f>
        <v>0.8666666666666667</v>
      </c>
      <c r="BA45">
        <f>(($AO$42-$AP$40)/($AP$41-$AP$40))</f>
        <v>0.4</v>
      </c>
      <c r="BB45">
        <f>(($AQ$41-$AP$40)/($AP$41-$AP$40))</f>
        <v>0.5</v>
      </c>
      <c r="BC45">
        <f>(($AN$41-$AQ$40)/($AQ$41-$AQ$40))</f>
        <v>0.46666666666666667</v>
      </c>
      <c r="BD45">
        <f>(($AO$42-$AQ$40)/($AQ$41-$AQ$40))</f>
        <v>0.9</v>
      </c>
      <c r="BE45">
        <f>(($AP$40-$AQ$40)/($AQ$41-$AQ$40))</f>
        <v>0.5</v>
      </c>
      <c r="BG45">
        <v>1</v>
      </c>
      <c r="BH45">
        <v>303</v>
      </c>
      <c r="BI45">
        <f>($BH$54-$BH$51)/200</f>
        <v>0.155</v>
      </c>
      <c r="BQ45">
        <f>(($AO$42-$AN$41)/($AN$42-$AN$41))</f>
        <v>0.48148148148148145</v>
      </c>
      <c r="BR45">
        <f>(($AP$40-$AN$41)/($AN$42-$AN$41))</f>
        <v>3.7037037037037035E-2</v>
      </c>
      <c r="BS45">
        <f>1-(($AQ$41-$AN$41)/($AN$42-$AN$41))</f>
        <v>0.40740740740740744</v>
      </c>
      <c r="BT45">
        <f>1-(($AN$41-$AO$41)/($AO$42-$AO$41))</f>
        <v>0.4642857142857143</v>
      </c>
      <c r="BU45">
        <f>1-(($AP$40-$AO$41)/($AO$42-$AO$41))</f>
        <v>0.4285714285714286</v>
      </c>
      <c r="BV45">
        <f>(($AQ$40-$AO$41)/($AO$42-$AO$41))</f>
        <v>3.5714285714285712E-2</v>
      </c>
      <c r="BW45">
        <f>1-(($AN$42-$AP$40)/($AP$41-$AP$40))</f>
        <v>0.1333333333333333</v>
      </c>
      <c r="BX45">
        <f>(($AO$42-$AP$40)/($AP$41-$AP$40))</f>
        <v>0.4</v>
      </c>
      <c r="BY45">
        <f>(($AQ$41-$AP$40)/($AP$41-$AP$40))</f>
        <v>0.5</v>
      </c>
      <c r="BZ45">
        <f>(($AN$41-$AQ$40)/($AQ$41-$AQ$40))</f>
        <v>0.46666666666666667</v>
      </c>
      <c r="CA45">
        <f>1-(($AO$42-$AQ$40)/($AQ$41-$AQ$40))</f>
        <v>9.9999999999999978E-2</v>
      </c>
      <c r="CB45">
        <f>(($AP$40-$AQ$40)/($AQ$41-$AQ$40))</f>
        <v>0.5</v>
      </c>
    </row>
    <row r="46" spans="1:80" x14ac:dyDescent="0.25">
      <c r="A46">
        <v>45</v>
      </c>
      <c r="D46">
        <v>60.817264999999999</v>
      </c>
      <c r="E46" s="2">
        <v>2</v>
      </c>
      <c r="F46">
        <v>49.564652000000002</v>
      </c>
      <c r="G46" s="3">
        <v>3</v>
      </c>
      <c r="P46">
        <v>2</v>
      </c>
      <c r="Q46" t="str">
        <f t="shared" si="0"/>
        <v>23</v>
      </c>
      <c r="R46">
        <v>4</v>
      </c>
      <c r="X46" t="s">
        <v>296</v>
      </c>
      <c r="Y46" t="s">
        <v>264</v>
      </c>
      <c r="AN46">
        <v>1303</v>
      </c>
      <c r="AO46">
        <v>1288</v>
      </c>
      <c r="AP46">
        <v>1352</v>
      </c>
      <c r="AQ46">
        <v>1335</v>
      </c>
      <c r="AT46">
        <f>(($AO$43-$AN$42)/($AN$43-$AN$42))</f>
        <v>0.45454545454545453</v>
      </c>
      <c r="AU46">
        <f>(($AP$41-$AN$42)/($AN$43-$AN$42))</f>
        <v>0.18181818181818182</v>
      </c>
      <c r="AV46">
        <f>(($AQ$42-$AN$42)/($AN$43-$AN$42))</f>
        <v>0.81818181818181823</v>
      </c>
      <c r="AW46">
        <f>(($AN$42-$AO$42)/($AO$43-$AO$42))</f>
        <v>0.58333333333333337</v>
      </c>
      <c r="AX46">
        <f>(($AP$41-$AO$42)/($AO$43-$AO$42))</f>
        <v>0.75</v>
      </c>
      <c r="AY46">
        <f>(($AQ$41-$AO$42)/($AO$43-$AO$42))</f>
        <v>0.125</v>
      </c>
      <c r="AZ46">
        <f>(($AN$43-$AP$41)/($AP$42-$AP$41))</f>
        <v>0.62068965517241381</v>
      </c>
      <c r="BA46">
        <f>(($AO$43-$AP$41)/($AP$42-$AP$41))</f>
        <v>0.20689655172413793</v>
      </c>
      <c r="BB46">
        <f>(($AQ$42-$AP$41)/($AP$42-$AP$41))</f>
        <v>0.48275862068965519</v>
      </c>
      <c r="BC46">
        <f>(($AN$42-$AQ$41)/($AQ$42-$AQ$41))</f>
        <v>0.37931034482758619</v>
      </c>
      <c r="BD46">
        <f>(($AO$43-$AQ$41)/($AQ$42-$AQ$41))</f>
        <v>0.72413793103448276</v>
      </c>
      <c r="BE46">
        <f>(($AP$41-$AQ$41)/($AQ$42-$AQ$41))</f>
        <v>0.51724137931034486</v>
      </c>
      <c r="BG46">
        <v>4</v>
      </c>
      <c r="BH46">
        <v>307</v>
      </c>
      <c r="BI46">
        <f>($BH$55-$BH$52)/200</f>
        <v>0.09</v>
      </c>
      <c r="BQ46">
        <f>(($AO$43-$AN$42)/($AN$43-$AN$42))</f>
        <v>0.45454545454545453</v>
      </c>
      <c r="BR46">
        <f>(($AP$41-$AN$42)/($AN$43-$AN$42))</f>
        <v>0.18181818181818182</v>
      </c>
      <c r="BS46">
        <f>1-(($AQ$42-$AN$42)/($AN$43-$AN$42))</f>
        <v>0.18181818181818177</v>
      </c>
      <c r="BT46">
        <f>1-(($AN$42-$AO$42)/($AO$43-$AO$42))</f>
        <v>0.41666666666666663</v>
      </c>
      <c r="BU46">
        <f>1-(($AP$41-$AO$42)/($AO$43-$AO$42))</f>
        <v>0.25</v>
      </c>
      <c r="BV46">
        <f>(($AQ$41-$AO$42)/($AO$43-$AO$42))</f>
        <v>0.125</v>
      </c>
      <c r="BW46">
        <f>1-(($AN$43-$AP$41)/($AP$42-$AP$41))</f>
        <v>0.37931034482758619</v>
      </c>
      <c r="BX46">
        <f>(($AO$43-$AP$41)/($AP$42-$AP$41))</f>
        <v>0.20689655172413793</v>
      </c>
      <c r="BY46">
        <f>(($AQ$42-$AP$41)/($AP$42-$AP$41))</f>
        <v>0.48275862068965519</v>
      </c>
      <c r="BZ46">
        <f>(($AN$42-$AQ$41)/($AQ$42-$AQ$41))</f>
        <v>0.37931034482758619</v>
      </c>
      <c r="CA46">
        <f>1-(($AO$43-$AQ$41)/($AQ$42-$AQ$41))</f>
        <v>0.27586206896551724</v>
      </c>
      <c r="CB46">
        <f>1-(($AP$41-$AQ$41)/($AQ$42-$AQ$41))</f>
        <v>0.48275862068965514</v>
      </c>
    </row>
    <row r="47" spans="1:80" x14ac:dyDescent="0.25">
      <c r="A47">
        <v>46</v>
      </c>
      <c r="D47">
        <v>60.817264999999999</v>
      </c>
      <c r="E47" s="2">
        <v>2</v>
      </c>
      <c r="F47">
        <v>49.564652000000002</v>
      </c>
      <c r="G47" s="3">
        <v>3</v>
      </c>
      <c r="P47">
        <v>2</v>
      </c>
      <c r="Q47" t="str">
        <f t="shared" si="0"/>
        <v>23</v>
      </c>
      <c r="R47">
        <v>2</v>
      </c>
      <c r="X47" t="s">
        <v>297</v>
      </c>
      <c r="Y47" t="s">
        <v>265</v>
      </c>
      <c r="AN47">
        <v>1333</v>
      </c>
      <c r="AO47">
        <v>1315</v>
      </c>
      <c r="AP47">
        <v>1380</v>
      </c>
      <c r="AQ47">
        <v>1367</v>
      </c>
      <c r="AT47">
        <f>(($AO$44-$AN$43)/($AN$44-$AN$43))</f>
        <v>0.48</v>
      </c>
      <c r="AU47">
        <f>(($AP$42-$AN$43)/($AN$44-$AN$43))</f>
        <v>0.44</v>
      </c>
      <c r="AV47">
        <f>(($AQ$43-$AN$44)/($AN$45-$AN$44))</f>
        <v>6.8965517241379309E-2</v>
      </c>
      <c r="AW47">
        <f>(($AN$43-$AO$43)/($AO$44-$AO$43))</f>
        <v>0.5</v>
      </c>
      <c r="AX47">
        <f>(($AP$42-$AO$43)/($AO$44-$AO$43))</f>
        <v>0.95833333333333337</v>
      </c>
      <c r="AY47">
        <f>(($AQ$42-$AO$43)/($AO$44-$AO$43))</f>
        <v>0.33333333333333331</v>
      </c>
      <c r="AZ47">
        <f>(($AN$44-$AP$42)/($AP$43-$AP$42))</f>
        <v>0.46666666666666667</v>
      </c>
      <c r="BA47">
        <f>(($AO$44-$AP$42)/($AP$43-$AP$42))</f>
        <v>3.3333333333333333E-2</v>
      </c>
      <c r="BB47">
        <f>(($AQ$43-$AP$42)/($AP$43-$AP$42))</f>
        <v>0.53333333333333333</v>
      </c>
      <c r="BC47">
        <f>(($AN$43-$AQ$42)/($AQ$43-$AQ$42))</f>
        <v>0.12903225806451613</v>
      </c>
      <c r="BD47">
        <f>(($AO$44-$AQ$42)/($AQ$43-$AQ$42))</f>
        <v>0.5161290322580645</v>
      </c>
      <c r="BE47">
        <f>(($AP$42-$AQ$42)/($AQ$43-$AQ$42))</f>
        <v>0.4838709677419355</v>
      </c>
      <c r="BG47">
        <v>2</v>
      </c>
      <c r="BH47">
        <v>316</v>
      </c>
      <c r="BI47">
        <f>($BH$56-$BH$53)/200</f>
        <v>0.14499999999999999</v>
      </c>
      <c r="BQ47">
        <f>(($AO$44-$AN$43)/($AN$44-$AN$43))</f>
        <v>0.48</v>
      </c>
      <c r="BR47">
        <f>(($AP$42-$AN$43)/($AN$44-$AN$43))</f>
        <v>0.44</v>
      </c>
      <c r="BS47">
        <f>(($AQ$43-$AN$44)/($AN$45-$AN$44))</f>
        <v>6.8965517241379309E-2</v>
      </c>
      <c r="BT47">
        <f>(($AN$43-$AO$43)/($AO$44-$AO$43))</f>
        <v>0.5</v>
      </c>
      <c r="BU47">
        <f>1-(($AP$42-$AO$43)/($AO$44-$AO$43))</f>
        <v>4.166666666666663E-2</v>
      </c>
      <c r="BV47">
        <f>(($AQ$42-$AO$43)/($AO$44-$AO$43))</f>
        <v>0.33333333333333331</v>
      </c>
      <c r="BW47">
        <f>(($AN$44-$AP$42)/($AP$43-$AP$42))</f>
        <v>0.46666666666666667</v>
      </c>
      <c r="BX47">
        <f>(($AO$44-$AP$42)/($AP$43-$AP$42))</f>
        <v>3.3333333333333333E-2</v>
      </c>
      <c r="BY47">
        <f>1-(($AQ$43-$AP$42)/($AP$43-$AP$42))</f>
        <v>0.46666666666666667</v>
      </c>
      <c r="BZ47">
        <f>(($AN$43-$AQ$42)/($AQ$43-$AQ$42))</f>
        <v>0.12903225806451613</v>
      </c>
      <c r="CA47">
        <f>1-(($AO$44-$AQ$42)/($AQ$43-$AQ$42))</f>
        <v>0.4838709677419355</v>
      </c>
      <c r="CB47">
        <f>(($AP$42-$AQ$42)/($AQ$43-$AQ$42))</f>
        <v>0.4838709677419355</v>
      </c>
    </row>
    <row r="48" spans="1:80" x14ac:dyDescent="0.25">
      <c r="A48">
        <v>47</v>
      </c>
      <c r="B48">
        <v>70.63877500000001</v>
      </c>
      <c r="C48" s="4">
        <v>1</v>
      </c>
      <c r="D48">
        <v>60.725567000000005</v>
      </c>
      <c r="E48" s="2">
        <v>2</v>
      </c>
      <c r="F48">
        <v>49.564652000000002</v>
      </c>
      <c r="G48" s="3">
        <v>3</v>
      </c>
      <c r="P48">
        <v>3</v>
      </c>
      <c r="Q48" t="str">
        <f t="shared" si="0"/>
        <v>123</v>
      </c>
      <c r="R48">
        <v>3</v>
      </c>
      <c r="X48" t="s">
        <v>298</v>
      </c>
      <c r="Y48">
        <v>3124</v>
      </c>
      <c r="AN48">
        <v>1360</v>
      </c>
      <c r="AO48">
        <v>1346</v>
      </c>
      <c r="AP48">
        <v>1409</v>
      </c>
      <c r="AQ48">
        <v>1394</v>
      </c>
      <c r="AT48">
        <f>(($AO$45-$AN$44)/($AN$45-$AN$44))</f>
        <v>0.48275862068965519</v>
      </c>
      <c r="AU48">
        <f>(($AP$43-$AN$44)/($AN$45-$AN$44))</f>
        <v>0.55172413793103448</v>
      </c>
      <c r="AV48">
        <f>(($AQ$44-$AN$45)/($AN$46-$AN$45))</f>
        <v>6.6666666666666666E-2</v>
      </c>
      <c r="AW48">
        <f>(($AN$44-$AO$44)/($AO$45-$AO$44))</f>
        <v>0.48148148148148145</v>
      </c>
      <c r="AX48">
        <f>(($AP$43-$AO$45)/($AO$46-$AO$45))</f>
        <v>6.6666666666666666E-2</v>
      </c>
      <c r="AY48">
        <f>(($AQ$43-$AO$44)/($AO$45-$AO$44))</f>
        <v>0.55555555555555558</v>
      </c>
      <c r="AZ48">
        <f>(($AN$45-$AP$43)/($AP$44-$AP$43))</f>
        <v>0.40625</v>
      </c>
      <c r="BA48">
        <f>(($AO$45-$AP$42)/($AP$43-$AP$42))</f>
        <v>0.93333333333333335</v>
      </c>
      <c r="BB48">
        <f>(($AQ$44-$AP$43)/($AP$44-$AP$43))</f>
        <v>0.46875</v>
      </c>
      <c r="BC48">
        <f>(($AN$44-$AQ$42)/($AQ$43-$AQ$42))</f>
        <v>0.93548387096774188</v>
      </c>
      <c r="BD48">
        <f>(($AO$45-$AQ$43)/($AQ$44-$AQ$43))</f>
        <v>0.41379310344827586</v>
      </c>
      <c r="BE48">
        <f>(($AP$43-$AQ$43)/($AQ$44-$AQ$43))</f>
        <v>0.48275862068965519</v>
      </c>
      <c r="BG48">
        <v>3</v>
      </c>
      <c r="BH48">
        <v>321</v>
      </c>
      <c r="BI48">
        <f>($BH$57-$BH$54)/200</f>
        <v>0.08</v>
      </c>
      <c r="BQ48">
        <f>(($AO$45-$AN$44)/($AN$45-$AN$44))</f>
        <v>0.48275862068965519</v>
      </c>
      <c r="BR48">
        <f>1-(($AP$43-$AN$44)/($AN$45-$AN$44))</f>
        <v>0.44827586206896552</v>
      </c>
      <c r="BS48">
        <f>(($AQ$44-$AN$45)/($AN$46-$AN$45))</f>
        <v>6.6666666666666666E-2</v>
      </c>
      <c r="BT48">
        <f>(($AN$44-$AO$44)/($AO$45-$AO$44))</f>
        <v>0.48148148148148145</v>
      </c>
      <c r="BU48">
        <f>(($AP$43-$AO$45)/($AO$46-$AO$45))</f>
        <v>6.6666666666666666E-2</v>
      </c>
      <c r="BV48">
        <f>1-(($AQ$43-$AO$44)/($AO$45-$AO$44))</f>
        <v>0.44444444444444442</v>
      </c>
      <c r="BW48">
        <f>(($AN$45-$AP$43)/($AP$44-$AP$43))</f>
        <v>0.40625</v>
      </c>
      <c r="BX48">
        <f>1-(($AO$45-$AP$42)/($AP$43-$AP$42))</f>
        <v>6.6666666666666652E-2</v>
      </c>
      <c r="BY48">
        <f>(($AQ$44-$AP$43)/($AP$44-$AP$43))</f>
        <v>0.46875</v>
      </c>
      <c r="BZ48">
        <f>1-(($AN$44-$AQ$42)/($AQ$43-$AQ$42))</f>
        <v>6.4516129032258118E-2</v>
      </c>
      <c r="CA48">
        <f>(($AO$45-$AQ$43)/($AQ$44-$AQ$43))</f>
        <v>0.41379310344827586</v>
      </c>
      <c r="CB48">
        <f>(($AP$43-$AQ$43)/($AQ$44-$AQ$43))</f>
        <v>0.48275862068965519</v>
      </c>
    </row>
    <row r="49" spans="1:80" x14ac:dyDescent="0.25">
      <c r="A49">
        <v>48</v>
      </c>
      <c r="B49">
        <v>70.707959000000002</v>
      </c>
      <c r="C49" s="4">
        <v>1</v>
      </c>
      <c r="F49">
        <v>49.564652000000002</v>
      </c>
      <c r="G49" s="3">
        <v>3</v>
      </c>
      <c r="P49">
        <v>2</v>
      </c>
      <c r="Q49" t="str">
        <f t="shared" si="0"/>
        <v>13</v>
      </c>
      <c r="R49" t="s">
        <v>22</v>
      </c>
      <c r="X49" t="s">
        <v>298</v>
      </c>
      <c r="Y49">
        <v>1243</v>
      </c>
      <c r="AN49">
        <v>1388</v>
      </c>
      <c r="AO49">
        <v>1374</v>
      </c>
      <c r="AP49">
        <v>1437</v>
      </c>
      <c r="AQ49">
        <v>1424</v>
      </c>
      <c r="AT49">
        <f>(($AO$46-$AN$45)/($AN$46-$AN$45))</f>
        <v>0.5</v>
      </c>
      <c r="AU49">
        <f>(($AP$44-$AN$45)/($AN$46-$AN$45))</f>
        <v>0.6333333333333333</v>
      </c>
      <c r="AV49">
        <f>(($AQ$45-$AN$46)/($AN$47-$AN$46))</f>
        <v>0.1</v>
      </c>
      <c r="AW49">
        <f>(($AN$45-$AO$45)/($AO$46-$AO$45))</f>
        <v>0.5</v>
      </c>
      <c r="AX49">
        <f>(($AP$44-$AO$46)/($AO$47-$AO$46))</f>
        <v>0.14814814814814814</v>
      </c>
      <c r="AY49">
        <f>(($AQ$44-$AO$45)/($AO$46-$AO$45))</f>
        <v>0.56666666666666665</v>
      </c>
      <c r="AZ49">
        <f>(($AN$46-$AP$44)/($AP$45-$AP$44))</f>
        <v>0.36666666666666664</v>
      </c>
      <c r="BA49">
        <f>(($AO$46-$AP$43)/($AP$44-$AP$43))</f>
        <v>0.875</v>
      </c>
      <c r="BB49">
        <f>(($AQ$45-$AP$44)/($AP$45-$AP$44))</f>
        <v>0.46666666666666667</v>
      </c>
      <c r="BC49">
        <f>(($AN$45-$AQ$43)/($AQ$44-$AQ$43))</f>
        <v>0.93103448275862066</v>
      </c>
      <c r="BD49">
        <f>(($AO$46-$AQ$44)/($AQ$45-$AQ$44))</f>
        <v>0.41935483870967744</v>
      </c>
      <c r="BE49">
        <f>(($AP$44-$AQ$44)/($AQ$45-$AQ$44))</f>
        <v>0.54838709677419351</v>
      </c>
      <c r="BG49" t="s">
        <v>22</v>
      </c>
      <c r="BH49">
        <v>323</v>
      </c>
      <c r="BI49">
        <f>($BH$58-$BH$55)/200</f>
        <v>0.13</v>
      </c>
      <c r="BQ49">
        <f>(($AO$46-$AN$45)/($AN$46-$AN$45))</f>
        <v>0.5</v>
      </c>
      <c r="BR49">
        <f>1-(($AP$44-$AN$45)/($AN$46-$AN$45))</f>
        <v>0.3666666666666667</v>
      </c>
      <c r="BS49">
        <f>(($AQ$45-$AN$46)/($AN$47-$AN$46))</f>
        <v>0.1</v>
      </c>
      <c r="BT49">
        <f>(($AN$45-$AO$45)/($AO$46-$AO$45))</f>
        <v>0.5</v>
      </c>
      <c r="BU49">
        <f>(($AP$44-$AO$46)/($AO$47-$AO$46))</f>
        <v>0.14814814814814814</v>
      </c>
      <c r="BV49">
        <f>1-(($AQ$44-$AO$45)/($AO$46-$AO$45))</f>
        <v>0.43333333333333335</v>
      </c>
      <c r="BW49">
        <f>(($AN$46-$AP$44)/($AP$45-$AP$44))</f>
        <v>0.36666666666666664</v>
      </c>
      <c r="BX49">
        <f>1-(($AO$46-$AP$43)/($AP$44-$AP$43))</f>
        <v>0.125</v>
      </c>
      <c r="BY49">
        <f>(($AQ$45-$AP$44)/($AP$45-$AP$44))</f>
        <v>0.46666666666666667</v>
      </c>
      <c r="BZ49">
        <f>1-(($AN$45-$AQ$43)/($AQ$44-$AQ$43))</f>
        <v>6.8965517241379337E-2</v>
      </c>
      <c r="CA49">
        <f>(($AO$46-$AQ$44)/($AQ$45-$AQ$44))</f>
        <v>0.41935483870967744</v>
      </c>
      <c r="CB49">
        <f>1-(($AP$44-$AQ$44)/($AQ$45-$AQ$44))</f>
        <v>0.45161290322580649</v>
      </c>
    </row>
    <row r="50" spans="1:80" x14ac:dyDescent="0.25">
      <c r="A50">
        <v>49</v>
      </c>
      <c r="B50">
        <v>70.707959000000002</v>
      </c>
      <c r="C50" s="4">
        <v>1</v>
      </c>
      <c r="F50">
        <v>49.564652000000002</v>
      </c>
      <c r="G50" s="3">
        <v>3</v>
      </c>
      <c r="P50">
        <v>2</v>
      </c>
      <c r="Q50" t="str">
        <f t="shared" si="0"/>
        <v>13</v>
      </c>
      <c r="R50" t="s">
        <v>22</v>
      </c>
      <c r="X50" t="s">
        <v>298</v>
      </c>
      <c r="Y50">
        <v>2431</v>
      </c>
      <c r="AN50">
        <v>1419</v>
      </c>
      <c r="AO50">
        <v>1404</v>
      </c>
      <c r="AP50">
        <v>1466</v>
      </c>
      <c r="AQ50">
        <v>1452</v>
      </c>
      <c r="AT50">
        <f>(($AO$47-$AN$46)/($AN$47-$AN$46))</f>
        <v>0.4</v>
      </c>
      <c r="AU50">
        <f>(($AP$45-$AN$46)/($AN$47-$AN$46))</f>
        <v>0.6333333333333333</v>
      </c>
      <c r="AV50">
        <f>(($AQ$46-$AN$47)/($AN$48-$AN$47))</f>
        <v>7.407407407407407E-2</v>
      </c>
      <c r="AW50">
        <f>(($AN$46-$AO$46)/($AO$47-$AO$46))</f>
        <v>0.55555555555555558</v>
      </c>
      <c r="AX50">
        <f>(($AP$45-$AO$47)/($AO$48-$AO$47))</f>
        <v>0.22580645161290322</v>
      </c>
      <c r="AY50">
        <f>(($AQ$45-$AO$46)/($AO$47-$AO$46))</f>
        <v>0.66666666666666663</v>
      </c>
      <c r="AZ50">
        <f>(($AN$47-$AP$45)/($AP$46-$AP$45))</f>
        <v>0.36666666666666664</v>
      </c>
      <c r="BA50">
        <f>(($AO$47-$AP$44)/($AP$45-$AP$44))</f>
        <v>0.76666666666666672</v>
      </c>
      <c r="BB50">
        <f>(($AQ$46-$AP$45)/($AP$46-$AP$45))</f>
        <v>0.43333333333333335</v>
      </c>
      <c r="BC50">
        <f>(($AN$46-$AQ$44)/($AQ$45-$AQ$44))</f>
        <v>0.90322580645161288</v>
      </c>
      <c r="BD50">
        <f>(($AO$47-$AQ$45)/($AQ$46-$AQ$45))</f>
        <v>0.31034482758620691</v>
      </c>
      <c r="BE50">
        <f>(($AP$45-$AQ$45)/($AQ$46-$AQ$45))</f>
        <v>0.55172413793103448</v>
      </c>
      <c r="BG50" t="s">
        <v>22</v>
      </c>
      <c r="BH50">
        <v>325</v>
      </c>
      <c r="BI50">
        <f>($BH$59-$BH$56)/200</f>
        <v>8.5000000000000006E-2</v>
      </c>
      <c r="BQ50">
        <f>(($AO$47-$AN$46)/($AN$47-$AN$46))</f>
        <v>0.4</v>
      </c>
      <c r="BR50">
        <f>1-(($AP$45-$AN$46)/($AN$47-$AN$46))</f>
        <v>0.3666666666666667</v>
      </c>
      <c r="BS50">
        <f>(($AQ$46-$AN$47)/($AN$48-$AN$47))</f>
        <v>7.407407407407407E-2</v>
      </c>
      <c r="BT50">
        <f>1-(($AN$46-$AO$46)/($AO$47-$AO$46))</f>
        <v>0.44444444444444442</v>
      </c>
      <c r="BU50">
        <f>(($AP$45-$AO$47)/($AO$48-$AO$47))</f>
        <v>0.22580645161290322</v>
      </c>
      <c r="BV50">
        <f>1-(($AQ$45-$AO$46)/($AO$47-$AO$46))</f>
        <v>0.33333333333333337</v>
      </c>
      <c r="BW50">
        <f>(($AN$47-$AP$45)/($AP$46-$AP$45))</f>
        <v>0.36666666666666664</v>
      </c>
      <c r="BX50">
        <f>1-(($AO$47-$AP$44)/($AP$45-$AP$44))</f>
        <v>0.23333333333333328</v>
      </c>
      <c r="BY50">
        <f>(($AQ$46-$AP$45)/($AP$46-$AP$45))</f>
        <v>0.43333333333333335</v>
      </c>
      <c r="BZ50">
        <f>1-(($AN$46-$AQ$44)/($AQ$45-$AQ$44))</f>
        <v>9.6774193548387122E-2</v>
      </c>
      <c r="CA50">
        <f>(($AO$47-$AQ$45)/($AQ$46-$AQ$45))</f>
        <v>0.31034482758620691</v>
      </c>
      <c r="CB50">
        <f>1-(($AP$45-$AQ$45)/($AQ$46-$AQ$45))</f>
        <v>0.44827586206896552</v>
      </c>
    </row>
    <row r="51" spans="1:80" x14ac:dyDescent="0.25">
      <c r="A51">
        <v>50</v>
      </c>
      <c r="B51">
        <v>70.707959000000002</v>
      </c>
      <c r="C51" s="4">
        <v>1</v>
      </c>
      <c r="F51">
        <v>49.564652000000002</v>
      </c>
      <c r="G51" s="3">
        <v>3</v>
      </c>
      <c r="P51">
        <v>2</v>
      </c>
      <c r="Q51" t="str">
        <f t="shared" si="0"/>
        <v>13</v>
      </c>
      <c r="R51">
        <v>1</v>
      </c>
      <c r="X51" t="s">
        <v>297</v>
      </c>
      <c r="Y51">
        <v>4314</v>
      </c>
      <c r="AB51" t="s">
        <v>296</v>
      </c>
      <c r="AC51" t="str">
        <f>CONCATENATE($R51,$R52,$R53,$R54)</f>
        <v>1423</v>
      </c>
      <c r="AN51">
        <v>1447</v>
      </c>
      <c r="AO51">
        <v>1433</v>
      </c>
      <c r="AP51">
        <v>1496</v>
      </c>
      <c r="AQ51">
        <v>1481</v>
      </c>
      <c r="AT51">
        <f>(($AO$48-$AN$47)/($AN$48-$AN$47))</f>
        <v>0.48148148148148145</v>
      </c>
      <c r="AU51">
        <f>(($AP$46-$AN$47)/($AN$48-$AN$47))</f>
        <v>0.70370370370370372</v>
      </c>
      <c r="AV51">
        <f>(($AQ$47-$AN$48)/($AN$49-$AN$48))</f>
        <v>0.25</v>
      </c>
      <c r="AW51">
        <f>(($AN$47-$AO$47)/($AO$48-$AO$47))</f>
        <v>0.58064516129032262</v>
      </c>
      <c r="AX51">
        <f>(($AP$46-$AO$48)/($AO$49-$AO$48))</f>
        <v>0.21428571428571427</v>
      </c>
      <c r="AY51">
        <f>(($AQ$46-$AO$47)/($AO$48-$AO$47))</f>
        <v>0.64516129032258063</v>
      </c>
      <c r="AZ51">
        <f>(($AN$48-$AP$46)/($AP$47-$AP$46))</f>
        <v>0.2857142857142857</v>
      </c>
      <c r="BA51">
        <f>(($AO$48-$AP$45)/($AP$46-$AP$45))</f>
        <v>0.8</v>
      </c>
      <c r="BB51">
        <f>(($AQ$47-$AP$46)/($AP$47-$AP$46))</f>
        <v>0.5357142857142857</v>
      </c>
      <c r="BC51">
        <f>(($AN$47-$AQ$45)/($AQ$46-$AQ$45))</f>
        <v>0.93103448275862066</v>
      </c>
      <c r="BD51">
        <f>(($AO$48-$AQ$46)/($AQ$47-$AQ$46))</f>
        <v>0.34375</v>
      </c>
      <c r="BE51">
        <f>(($AP$46-$AQ$46)/($AQ$47-$AQ$46))</f>
        <v>0.53125</v>
      </c>
      <c r="BG51">
        <v>1</v>
      </c>
      <c r="BH51">
        <v>326</v>
      </c>
      <c r="BI51">
        <f>($BH$60-$BH$57)/200</f>
        <v>0.11</v>
      </c>
      <c r="BQ51">
        <f>(($AO$48-$AN$47)/($AN$48-$AN$47))</f>
        <v>0.48148148148148145</v>
      </c>
      <c r="BR51">
        <f>1-(($AP$46-$AN$47)/($AN$48-$AN$47))</f>
        <v>0.29629629629629628</v>
      </c>
      <c r="BS51">
        <f>(($AQ$47-$AN$48)/($AN$49-$AN$48))</f>
        <v>0.25</v>
      </c>
      <c r="BT51">
        <f>1-(($AN$47-$AO$47)/($AO$48-$AO$47))</f>
        <v>0.41935483870967738</v>
      </c>
      <c r="BU51">
        <f>(($AP$46-$AO$48)/($AO$49-$AO$48))</f>
        <v>0.21428571428571427</v>
      </c>
      <c r="BV51">
        <f>1-(($AQ$46-$AO$47)/($AO$48-$AO$47))</f>
        <v>0.35483870967741937</v>
      </c>
      <c r="BW51">
        <f>(($AN$48-$AP$46)/($AP$47-$AP$46))</f>
        <v>0.2857142857142857</v>
      </c>
      <c r="BX51">
        <f>1-(($AO$48-$AP$45)/($AP$46-$AP$45))</f>
        <v>0.19999999999999996</v>
      </c>
      <c r="BY51">
        <f>1-(($AQ$47-$AP$46)/($AP$47-$AP$46))</f>
        <v>0.4642857142857143</v>
      </c>
      <c r="BZ51">
        <f>1-(($AN$47-$AQ$45)/($AQ$46-$AQ$45))</f>
        <v>6.8965517241379337E-2</v>
      </c>
      <c r="CA51">
        <f>(($AO$48-$AQ$46)/($AQ$47-$AQ$46))</f>
        <v>0.34375</v>
      </c>
      <c r="CB51">
        <f>1-(($AP$46-$AQ$46)/($AQ$47-$AQ$46))</f>
        <v>0.46875</v>
      </c>
    </row>
    <row r="52" spans="1:80" x14ac:dyDescent="0.25">
      <c r="A52">
        <v>51</v>
      </c>
      <c r="B52">
        <v>70.707959000000002</v>
      </c>
      <c r="C52" s="4">
        <v>1</v>
      </c>
      <c r="F52">
        <v>49.564652000000002</v>
      </c>
      <c r="G52" s="3">
        <v>3</v>
      </c>
      <c r="P52">
        <v>2</v>
      </c>
      <c r="Q52" t="str">
        <f t="shared" si="0"/>
        <v>13</v>
      </c>
      <c r="R52">
        <v>4</v>
      </c>
      <c r="X52" t="s">
        <v>296</v>
      </c>
      <c r="Y52" t="s">
        <v>262</v>
      </c>
      <c r="AN52">
        <v>1477</v>
      </c>
      <c r="AO52">
        <v>1461</v>
      </c>
      <c r="AP52">
        <v>1550</v>
      </c>
      <c r="AQ52">
        <v>1514</v>
      </c>
      <c r="AT52">
        <f>(($AO$49-$AN$48)/($AN$49-$AN$48))</f>
        <v>0.5</v>
      </c>
      <c r="AU52">
        <f>(($AP$47-$AN$48)/($AN$49-$AN$48))</f>
        <v>0.7142857142857143</v>
      </c>
      <c r="AV52">
        <f>(($AQ$48-$AN$49)/($AN$50-$AN$49))</f>
        <v>0.19354838709677419</v>
      </c>
      <c r="AW52">
        <f>(($AN$48-$AO$48)/($AO$49-$AO$48))</f>
        <v>0.5</v>
      </c>
      <c r="AX52">
        <f>(($AP$47-$AO$49)/($AO$50-$AO$49))</f>
        <v>0.2</v>
      </c>
      <c r="AY52">
        <f>(($AQ$47-$AO$48)/($AO$49-$AO$48))</f>
        <v>0.75</v>
      </c>
      <c r="AZ52">
        <f>(($AN$49-$AP$47)/($AP$48-$AP$47))</f>
        <v>0.27586206896551724</v>
      </c>
      <c r="BA52">
        <f>(($AO$49-$AP$46)/($AP$47-$AP$46))</f>
        <v>0.7857142857142857</v>
      </c>
      <c r="BB52">
        <f>(($AQ$48-$AP$47)/($AP$48-$AP$47))</f>
        <v>0.48275862068965519</v>
      </c>
      <c r="BC52">
        <f>(($AN$48-$AQ$46)/($AQ$47-$AQ$46))</f>
        <v>0.78125</v>
      </c>
      <c r="BD52">
        <f>(($AO$49-$AQ$47)/($AQ$48-$AQ$47))</f>
        <v>0.25925925925925924</v>
      </c>
      <c r="BE52">
        <f>(($AP$47-$AQ$47)/($AQ$48-$AQ$47))</f>
        <v>0.48148148148148145</v>
      </c>
      <c r="BG52">
        <v>4</v>
      </c>
      <c r="BH52">
        <v>341</v>
      </c>
      <c r="BI52">
        <f>($BH$61-$BH$58)/200</f>
        <v>0.115</v>
      </c>
      <c r="BQ52">
        <f>(($AO$49-$AN$48)/($AN$49-$AN$48))</f>
        <v>0.5</v>
      </c>
      <c r="BR52">
        <f>1-(($AP$47-$AN$48)/($AN$49-$AN$48))</f>
        <v>0.2857142857142857</v>
      </c>
      <c r="BS52">
        <f>(($AQ$48-$AN$49)/($AN$50-$AN$49))</f>
        <v>0.19354838709677419</v>
      </c>
      <c r="BT52">
        <f>(($AN$48-$AO$48)/($AO$49-$AO$48))</f>
        <v>0.5</v>
      </c>
      <c r="BU52">
        <f>(($AP$47-$AO$49)/($AO$50-$AO$49))</f>
        <v>0.2</v>
      </c>
      <c r="BV52">
        <f>1-(($AQ$47-$AO$48)/($AO$49-$AO$48))</f>
        <v>0.25</v>
      </c>
      <c r="BW52">
        <f>(($AN$49-$AP$47)/($AP$48-$AP$47))</f>
        <v>0.27586206896551724</v>
      </c>
      <c r="BX52">
        <f>1-(($AO$49-$AP$46)/($AP$47-$AP$46))</f>
        <v>0.2142857142857143</v>
      </c>
      <c r="BY52">
        <f>(($AQ$48-$AP$47)/($AP$48-$AP$47))</f>
        <v>0.48275862068965519</v>
      </c>
      <c r="BZ52">
        <f>1-(($AN$48-$AQ$46)/($AQ$47-$AQ$46))</f>
        <v>0.21875</v>
      </c>
      <c r="CA52">
        <f>(($AO$49-$AQ$47)/($AQ$48-$AQ$47))</f>
        <v>0.25925925925925924</v>
      </c>
      <c r="CB52">
        <f>(($AP$47-$AQ$47)/($AQ$48-$AQ$47))</f>
        <v>0.48148148148148145</v>
      </c>
    </row>
    <row r="53" spans="1:80" x14ac:dyDescent="0.25">
      <c r="A53">
        <v>52</v>
      </c>
      <c r="B53">
        <v>70.707959000000002</v>
      </c>
      <c r="C53" s="4">
        <v>1</v>
      </c>
      <c r="F53">
        <v>49.273518000000003</v>
      </c>
      <c r="G53" s="3">
        <v>3</v>
      </c>
      <c r="H53">
        <v>59.509419000000001</v>
      </c>
      <c r="I53" s="5">
        <v>4</v>
      </c>
      <c r="P53">
        <v>3</v>
      </c>
      <c r="Q53" t="str">
        <f t="shared" si="0"/>
        <v>134</v>
      </c>
      <c r="R53">
        <v>2</v>
      </c>
      <c r="X53" t="s">
        <v>296</v>
      </c>
      <c r="Y53" t="s">
        <v>263</v>
      </c>
      <c r="AN53">
        <v>1508</v>
      </c>
      <c r="AO53">
        <v>1491</v>
      </c>
      <c r="AP53">
        <v>1578</v>
      </c>
      <c r="AQ53">
        <v>1533</v>
      </c>
      <c r="AT53">
        <f>(($AO$50-$AN$49)/($AN$50-$AN$49))</f>
        <v>0.5161290322580645</v>
      </c>
      <c r="AU53">
        <f>(($AP$48-$AN$49)/($AN$50-$AN$49))</f>
        <v>0.67741935483870963</v>
      </c>
      <c r="AV53">
        <f>(($AQ$49-$AN$50)/($AN$51-$AN$50))</f>
        <v>0.17857142857142858</v>
      </c>
      <c r="AW53">
        <f>(($AN$49-$AO$49)/($AO$50-$AO$49))</f>
        <v>0.46666666666666667</v>
      </c>
      <c r="AX53">
        <f>(($AP$48-$AO$50)/($AO$51-$AO$50))</f>
        <v>0.17241379310344829</v>
      </c>
      <c r="AY53">
        <f>(($AQ$48-$AO$49)/($AO$50-$AO$49))</f>
        <v>0.66666666666666663</v>
      </c>
      <c r="AZ53">
        <f>(($AN$50-$AP$48)/($AP$49-$AP$48))</f>
        <v>0.35714285714285715</v>
      </c>
      <c r="BA53">
        <f>(($AO$50-$AP$47)/($AP$48-$AP$47))</f>
        <v>0.82758620689655171</v>
      </c>
      <c r="BB53">
        <f>(($AQ$49-$AP$48)/($AP$49-$AP$48))</f>
        <v>0.5357142857142857</v>
      </c>
      <c r="BC53">
        <f>(($AN$49-$AQ$47)/($AQ$48-$AQ$47))</f>
        <v>0.77777777777777779</v>
      </c>
      <c r="BD53">
        <f>(($AO$50-$AQ$48)/($AQ$49-$AQ$48))</f>
        <v>0.33333333333333331</v>
      </c>
      <c r="BE53">
        <f>(($AP$48-$AQ$48)/($AQ$49-$AQ$48))</f>
        <v>0.5</v>
      </c>
      <c r="BG53">
        <v>2</v>
      </c>
      <c r="BH53">
        <v>344</v>
      </c>
      <c r="BI53">
        <f>($BH$62-$BH$59)/200</f>
        <v>0.125</v>
      </c>
      <c r="BQ53">
        <f>1-(($AO$50-$AN$49)/($AN$50-$AN$49))</f>
        <v>0.4838709677419355</v>
      </c>
      <c r="BR53">
        <f>1-(($AP$48-$AN$49)/($AN$50-$AN$49))</f>
        <v>0.32258064516129037</v>
      </c>
      <c r="BS53">
        <f>(($AQ$49-$AN$50)/($AN$51-$AN$50))</f>
        <v>0.17857142857142858</v>
      </c>
      <c r="BT53">
        <f>(($AN$49-$AO$49)/($AO$50-$AO$49))</f>
        <v>0.46666666666666667</v>
      </c>
      <c r="BU53">
        <f>(($AP$48-$AO$50)/($AO$51-$AO$50))</f>
        <v>0.17241379310344829</v>
      </c>
      <c r="BV53">
        <f>1-(($AQ$48-$AO$49)/($AO$50-$AO$49))</f>
        <v>0.33333333333333337</v>
      </c>
      <c r="BW53">
        <f>(($AN$50-$AP$48)/($AP$49-$AP$48))</f>
        <v>0.35714285714285715</v>
      </c>
      <c r="BX53">
        <f>1-(($AO$50-$AP$47)/($AP$48-$AP$47))</f>
        <v>0.17241379310344829</v>
      </c>
      <c r="BY53">
        <f>1-(($AQ$49-$AP$48)/($AP$49-$AP$48))</f>
        <v>0.4642857142857143</v>
      </c>
      <c r="BZ53">
        <f>1-(($AN$49-$AQ$47)/($AQ$48-$AQ$47))</f>
        <v>0.22222222222222221</v>
      </c>
      <c r="CA53">
        <f>(($AO$50-$AQ$48)/($AQ$49-$AQ$48))</f>
        <v>0.33333333333333331</v>
      </c>
      <c r="CB53">
        <f>(($AP$48-$AQ$48)/($AQ$49-$AQ$48))</f>
        <v>0.5</v>
      </c>
    </row>
    <row r="54" spans="1:80" x14ac:dyDescent="0.25">
      <c r="A54">
        <v>53</v>
      </c>
      <c r="B54">
        <v>70.707959000000002</v>
      </c>
      <c r="C54" s="4">
        <v>1</v>
      </c>
      <c r="H54">
        <v>59.707134000000003</v>
      </c>
      <c r="I54" s="5">
        <v>4</v>
      </c>
      <c r="P54">
        <v>2</v>
      </c>
      <c r="Q54" t="str">
        <f t="shared" si="0"/>
        <v>14</v>
      </c>
      <c r="R54">
        <v>3</v>
      </c>
      <c r="X54" t="s">
        <v>296</v>
      </c>
      <c r="Y54" t="s">
        <v>264</v>
      </c>
      <c r="AN54">
        <v>1523</v>
      </c>
      <c r="AO54">
        <v>1540</v>
      </c>
      <c r="AP54">
        <v>1609</v>
      </c>
      <c r="AQ54">
        <v>1563</v>
      </c>
      <c r="AT54">
        <f>(($AO$51-$AN$50)/($AN$51-$AN$50))</f>
        <v>0.5</v>
      </c>
      <c r="AU54">
        <f>(($AP$49-$AN$50)/($AN$51-$AN$50))</f>
        <v>0.6428571428571429</v>
      </c>
      <c r="AV54">
        <f>(($AQ$50-$AN$51)/($AN$52-$AN$51))</f>
        <v>0.16666666666666666</v>
      </c>
      <c r="AW54">
        <f>(($AN$50-$AO$50)/($AO$51-$AO$50))</f>
        <v>0.51724137931034486</v>
      </c>
      <c r="AX54">
        <f>(($AP$49-$AO$51)/($AO$52-$AO$51))</f>
        <v>0.14285714285714285</v>
      </c>
      <c r="AY54">
        <f>(($AQ$49-$AO$50)/($AO$51-$AO$50))</f>
        <v>0.68965517241379315</v>
      </c>
      <c r="AZ54">
        <f>(($AN$51-$AP$49)/($AP$50-$AP$49))</f>
        <v>0.34482758620689657</v>
      </c>
      <c r="BA54">
        <f>(($AO$51-$AP$48)/($AP$49-$AP$48))</f>
        <v>0.8571428571428571</v>
      </c>
      <c r="BB54">
        <f>(($AQ$50-$AP$49)/($AP$50-$AP$49))</f>
        <v>0.51724137931034486</v>
      </c>
      <c r="BC54">
        <f>(($AN$50-$AQ$48)/($AQ$49-$AQ$48))</f>
        <v>0.83333333333333337</v>
      </c>
      <c r="BD54">
        <f>(($AO$51-$AQ$49)/($AQ$50-$AQ$49))</f>
        <v>0.32142857142857145</v>
      </c>
      <c r="BE54">
        <f>(($AP$49-$AQ$49)/($AQ$50-$AQ$49))</f>
        <v>0.4642857142857143</v>
      </c>
      <c r="BG54">
        <v>3</v>
      </c>
      <c r="BH54">
        <v>357</v>
      </c>
      <c r="BI54">
        <f>($BH$63-$BH$60)/200</f>
        <v>0.155</v>
      </c>
      <c r="BQ54">
        <f>(($AO$51-$AN$50)/($AN$51-$AN$50))</f>
        <v>0.5</v>
      </c>
      <c r="BR54">
        <f>1-(($AP$49-$AN$50)/($AN$51-$AN$50))</f>
        <v>0.3571428571428571</v>
      </c>
      <c r="BS54">
        <f>(($AQ$50-$AN$51)/($AN$52-$AN$51))</f>
        <v>0.16666666666666666</v>
      </c>
      <c r="BT54">
        <f>1-(($AN$50-$AO$50)/($AO$51-$AO$50))</f>
        <v>0.48275862068965514</v>
      </c>
      <c r="BU54">
        <f>(($AP$49-$AO$51)/($AO$52-$AO$51))</f>
        <v>0.14285714285714285</v>
      </c>
      <c r="BV54">
        <f>1-(($AQ$49-$AO$50)/($AO$51-$AO$50))</f>
        <v>0.31034482758620685</v>
      </c>
      <c r="BW54">
        <f>(($AN$51-$AP$49)/($AP$50-$AP$49))</f>
        <v>0.34482758620689657</v>
      </c>
      <c r="BX54">
        <f>1-(($AO$51-$AP$48)/($AP$49-$AP$48))</f>
        <v>0.1428571428571429</v>
      </c>
      <c r="BY54">
        <f>1-(($AQ$50-$AP$49)/($AP$50-$AP$49))</f>
        <v>0.48275862068965514</v>
      </c>
      <c r="BZ54">
        <f>1-(($AN$50-$AQ$48)/($AQ$49-$AQ$48))</f>
        <v>0.16666666666666663</v>
      </c>
      <c r="CA54">
        <f>(($AO$51-$AQ$49)/($AQ$50-$AQ$49))</f>
        <v>0.32142857142857145</v>
      </c>
      <c r="CB54">
        <f>(($AP$49-$AQ$49)/($AQ$50-$AQ$49))</f>
        <v>0.4642857142857143</v>
      </c>
    </row>
    <row r="55" spans="1:80" x14ac:dyDescent="0.25">
      <c r="A55">
        <v>54</v>
      </c>
      <c r="B55">
        <v>70.707959000000002</v>
      </c>
      <c r="C55" s="4">
        <v>1</v>
      </c>
      <c r="H55">
        <v>59.707134000000003</v>
      </c>
      <c r="I55" s="5">
        <v>4</v>
      </c>
      <c r="P55">
        <v>2</v>
      </c>
      <c r="Q55" t="str">
        <f t="shared" si="0"/>
        <v>14</v>
      </c>
      <c r="R55">
        <v>1</v>
      </c>
      <c r="X55" t="s">
        <v>296</v>
      </c>
      <c r="Y55" t="s">
        <v>261</v>
      </c>
      <c r="AN55">
        <v>1555</v>
      </c>
      <c r="AO55">
        <v>1567</v>
      </c>
      <c r="AP55">
        <v>1640</v>
      </c>
      <c r="AQ55">
        <v>1594</v>
      </c>
      <c r="AT55">
        <f>(($AO$52-$AN$51)/($AN$52-$AN$51))</f>
        <v>0.46666666666666667</v>
      </c>
      <c r="AU55">
        <f>(($AP$50-$AN$51)/($AN$52-$AN$51))</f>
        <v>0.6333333333333333</v>
      </c>
      <c r="AV55">
        <f>(($AQ$51-$AN$52)/($AN$53-$AN$52))</f>
        <v>0.12903225806451613</v>
      </c>
      <c r="AW55">
        <f>(($AN$51-$AO$51)/($AO$52-$AO$51))</f>
        <v>0.5</v>
      </c>
      <c r="AX55">
        <f>(($AP$50-$AO$52)/($AO$53-$AO$52))</f>
        <v>0.16666666666666666</v>
      </c>
      <c r="AY55">
        <f>(($AQ$50-$AO$51)/($AO$52-$AO$51))</f>
        <v>0.6785714285714286</v>
      </c>
      <c r="AZ55">
        <f>(($AN$52-$AP$50)/($AP$51-$AP$50))</f>
        <v>0.36666666666666664</v>
      </c>
      <c r="BA55">
        <f>(($AO$52-$AP$49)/($AP$50-$AP$49))</f>
        <v>0.82758620689655171</v>
      </c>
      <c r="BB55">
        <f>(($AQ$51-$AP$50)/($AP$51-$AP$50))</f>
        <v>0.5</v>
      </c>
      <c r="BC55">
        <f>(($AN$51-$AQ$49)/($AQ$50-$AQ$49))</f>
        <v>0.8214285714285714</v>
      </c>
      <c r="BD55">
        <f>(($AO$52-$AQ$50)/($AQ$51-$AQ$50))</f>
        <v>0.31034482758620691</v>
      </c>
      <c r="BE55">
        <f>(($AP$50-$AQ$50)/($AQ$51-$AQ$50))</f>
        <v>0.48275862068965519</v>
      </c>
      <c r="BG55">
        <v>1</v>
      </c>
      <c r="BH55">
        <v>359</v>
      </c>
      <c r="BI55">
        <f>($BH$64-$BH$61)/200</f>
        <v>0.11</v>
      </c>
      <c r="BQ55">
        <f>(($AO$52-$AN$51)/($AN$52-$AN$51))</f>
        <v>0.46666666666666667</v>
      </c>
      <c r="BR55">
        <f>1-(($AP$50-$AN$51)/($AN$52-$AN$51))</f>
        <v>0.3666666666666667</v>
      </c>
      <c r="BS55">
        <f>(($AQ$51-$AN$52)/($AN$53-$AN$52))</f>
        <v>0.12903225806451613</v>
      </c>
      <c r="BT55">
        <f>(($AN$51-$AO$51)/($AO$52-$AO$51))</f>
        <v>0.5</v>
      </c>
      <c r="BU55">
        <f>(($AP$50-$AO$52)/($AO$53-$AO$52))</f>
        <v>0.16666666666666666</v>
      </c>
      <c r="BV55">
        <f>1-(($AQ$50-$AO$51)/($AO$52-$AO$51))</f>
        <v>0.3214285714285714</v>
      </c>
      <c r="BW55">
        <f>(($AN$52-$AP$50)/($AP$51-$AP$50))</f>
        <v>0.36666666666666664</v>
      </c>
      <c r="BX55">
        <f>1-(($AO$52-$AP$49)/($AP$50-$AP$49))</f>
        <v>0.17241379310344829</v>
      </c>
      <c r="BY55">
        <f>(($AQ$51-$AP$50)/($AP$51-$AP$50))</f>
        <v>0.5</v>
      </c>
      <c r="BZ55">
        <f>1-(($AN$51-$AQ$49)/($AQ$50-$AQ$49))</f>
        <v>0.1785714285714286</v>
      </c>
      <c r="CA55">
        <f>(($AO$52-$AQ$50)/($AQ$51-$AQ$50))</f>
        <v>0.31034482758620691</v>
      </c>
      <c r="CB55">
        <f>(($AP$50-$AQ$50)/($AQ$51-$AQ$50))</f>
        <v>0.48275862068965519</v>
      </c>
    </row>
    <row r="56" spans="1:80" x14ac:dyDescent="0.25">
      <c r="A56">
        <v>55</v>
      </c>
      <c r="B56">
        <v>70.707959000000002</v>
      </c>
      <c r="C56" s="4">
        <v>1</v>
      </c>
      <c r="H56">
        <v>59.707134000000003</v>
      </c>
      <c r="I56" s="5">
        <v>4</v>
      </c>
      <c r="P56">
        <v>2</v>
      </c>
      <c r="Q56" t="str">
        <f t="shared" si="0"/>
        <v>14</v>
      </c>
      <c r="R56">
        <v>2</v>
      </c>
      <c r="X56" t="s">
        <v>296</v>
      </c>
      <c r="Y56" t="s">
        <v>262</v>
      </c>
      <c r="AN56">
        <v>1581</v>
      </c>
      <c r="AO56">
        <v>1597</v>
      </c>
      <c r="AP56">
        <v>1673</v>
      </c>
      <c r="AQ56">
        <v>1624</v>
      </c>
      <c r="AT56">
        <f>(($AO$53-$AN$52)/($AN$53-$AN$52))</f>
        <v>0.45161290322580644</v>
      </c>
      <c r="AU56">
        <f>(($AP$51-$AN$52)/($AN$53-$AN$52))</f>
        <v>0.61290322580645162</v>
      </c>
      <c r="AW56">
        <f>(($AN$52-$AO$52)/($AO$53-$AO$52))</f>
        <v>0.53333333333333333</v>
      </c>
      <c r="AY56">
        <f>(($AQ$51-$AO$52)/($AO$53-$AO$52))</f>
        <v>0.66666666666666663</v>
      </c>
      <c r="BA56">
        <f>(($AO$53-$AP$50)/($AP$51-$AP$50))</f>
        <v>0.83333333333333337</v>
      </c>
      <c r="BC56">
        <f>(($AN$52-$AQ$50)/($AQ$51-$AQ$50))</f>
        <v>0.86206896551724133</v>
      </c>
      <c r="BD56">
        <f>(($AO$53-$AQ$51)/($AQ$52-$AQ$51))</f>
        <v>0.30303030303030304</v>
      </c>
      <c r="BE56">
        <f>(($AP$51-$AQ$51)/($AQ$52-$AQ$51))</f>
        <v>0.45454545454545453</v>
      </c>
      <c r="BG56">
        <v>2</v>
      </c>
      <c r="BH56">
        <v>373</v>
      </c>
      <c r="BI56">
        <f>($BH$65-$BH$62)/200</f>
        <v>0.13500000000000001</v>
      </c>
      <c r="BQ56">
        <f>(($AO$53-$AN$52)/($AN$53-$AN$52))</f>
        <v>0.45161290322580644</v>
      </c>
      <c r="BR56">
        <f>1-(($AP$51-$AN$52)/($AN$53-$AN$52))</f>
        <v>0.38709677419354838</v>
      </c>
      <c r="BT56">
        <f>1-(($AN$52-$AO$52)/($AO$53-$AO$52))</f>
        <v>0.46666666666666667</v>
      </c>
      <c r="BV56">
        <f>1-(($AQ$51-$AO$52)/($AO$53-$AO$52))</f>
        <v>0.33333333333333337</v>
      </c>
      <c r="BX56">
        <f>1-(($AO$53-$AP$50)/($AP$51-$AP$50))</f>
        <v>0.16666666666666663</v>
      </c>
      <c r="BZ56">
        <f>1-(($AN$52-$AQ$50)/($AQ$51-$AQ$50))</f>
        <v>0.13793103448275867</v>
      </c>
      <c r="CA56">
        <f>(($AO$53-$AQ$51)/($AQ$52-$AQ$51))</f>
        <v>0.30303030303030304</v>
      </c>
      <c r="CB56">
        <f>(($AP$51-$AQ$51)/($AQ$52-$AQ$51))</f>
        <v>0.45454545454545453</v>
      </c>
    </row>
    <row r="57" spans="1:80" x14ac:dyDescent="0.25">
      <c r="A57">
        <v>56</v>
      </c>
      <c r="B57">
        <v>70.707959000000002</v>
      </c>
      <c r="C57" s="4">
        <v>1</v>
      </c>
      <c r="H57">
        <v>59.707134000000003</v>
      </c>
      <c r="I57" s="5">
        <v>4</v>
      </c>
      <c r="P57">
        <v>2</v>
      </c>
      <c r="Q57" t="str">
        <f t="shared" si="0"/>
        <v>14</v>
      </c>
      <c r="R57" t="s">
        <v>233</v>
      </c>
      <c r="X57" t="s">
        <v>296</v>
      </c>
      <c r="Y57" t="s">
        <v>263</v>
      </c>
      <c r="AN57">
        <v>1612</v>
      </c>
      <c r="AO57">
        <v>1625</v>
      </c>
      <c r="AP57">
        <v>1706</v>
      </c>
      <c r="AQ57">
        <v>1656</v>
      </c>
      <c r="BC57">
        <f>(($AN$53-$AQ$51)/($AQ$52-$AQ$51))</f>
        <v>0.81818181818181823</v>
      </c>
      <c r="BG57" t="s">
        <v>233</v>
      </c>
      <c r="BH57">
        <v>373</v>
      </c>
      <c r="BI57">
        <f>($BH$66-$BH$63)/200</f>
        <v>0.105</v>
      </c>
      <c r="BZ57">
        <f>1-(($AN$53-$AQ$51)/($AQ$52-$AQ$51))</f>
        <v>0.18181818181818177</v>
      </c>
    </row>
    <row r="58" spans="1:80" x14ac:dyDescent="0.25">
      <c r="A58">
        <v>57</v>
      </c>
      <c r="B58">
        <v>70.707959000000002</v>
      </c>
      <c r="C58" s="4">
        <v>1</v>
      </c>
      <c r="H58">
        <v>59.707134000000003</v>
      </c>
      <c r="I58" s="5">
        <v>4</v>
      </c>
      <c r="P58">
        <v>2</v>
      </c>
      <c r="Q58" t="str">
        <f t="shared" si="0"/>
        <v>14</v>
      </c>
      <c r="R58">
        <v>3</v>
      </c>
      <c r="X58" t="s">
        <v>296</v>
      </c>
      <c r="Y58" t="s">
        <v>264</v>
      </c>
      <c r="AB58" t="s">
        <v>296</v>
      </c>
      <c r="AC58" t="str">
        <f>CONCATENATE($R58,$R59,$R60,$R61)</f>
        <v>3142</v>
      </c>
      <c r="AN58">
        <v>1641</v>
      </c>
      <c r="AO58">
        <v>1655</v>
      </c>
      <c r="AP58">
        <v>1742</v>
      </c>
      <c r="AQ58">
        <v>1691</v>
      </c>
      <c r="BG58">
        <v>3</v>
      </c>
      <c r="BH58">
        <v>385</v>
      </c>
      <c r="BI58">
        <f>($BH$67-$BH$64)/200</f>
        <v>0.14000000000000001</v>
      </c>
    </row>
    <row r="59" spans="1:80" x14ac:dyDescent="0.25">
      <c r="A59">
        <v>58</v>
      </c>
      <c r="B59">
        <v>70.707959000000002</v>
      </c>
      <c r="C59" s="4">
        <v>1</v>
      </c>
      <c r="H59">
        <v>59.707134000000003</v>
      </c>
      <c r="I59" s="5">
        <v>4</v>
      </c>
      <c r="P59">
        <v>2</v>
      </c>
      <c r="Q59" t="str">
        <f t="shared" si="0"/>
        <v>14</v>
      </c>
      <c r="R59">
        <v>1</v>
      </c>
      <c r="X59" t="s">
        <v>296</v>
      </c>
      <c r="Y59" t="s">
        <v>261</v>
      </c>
      <c r="AN59">
        <v>1669</v>
      </c>
      <c r="AO59">
        <v>1683</v>
      </c>
      <c r="AP59">
        <v>1773</v>
      </c>
      <c r="AQ59">
        <v>1725</v>
      </c>
      <c r="BG59">
        <v>1</v>
      </c>
      <c r="BH59">
        <v>390</v>
      </c>
      <c r="BI59">
        <f>($BH$68-$BH$65)/200</f>
        <v>0.105</v>
      </c>
    </row>
    <row r="60" spans="1:80" x14ac:dyDescent="0.25">
      <c r="A60">
        <v>59</v>
      </c>
      <c r="B60">
        <v>70.707959000000002</v>
      </c>
      <c r="C60" s="4">
        <v>1</v>
      </c>
      <c r="H60">
        <v>59.707134000000003</v>
      </c>
      <c r="I60" s="5">
        <v>4</v>
      </c>
      <c r="P60">
        <v>2</v>
      </c>
      <c r="Q60" t="str">
        <f t="shared" si="0"/>
        <v>14</v>
      </c>
      <c r="R60">
        <v>4</v>
      </c>
      <c r="X60" t="s">
        <v>296</v>
      </c>
      <c r="Y60" t="s">
        <v>262</v>
      </c>
      <c r="AN60">
        <v>1698</v>
      </c>
      <c r="AO60">
        <v>1712</v>
      </c>
      <c r="AP60">
        <v>1804</v>
      </c>
      <c r="AQ60">
        <v>1757</v>
      </c>
      <c r="AT60">
        <f>(($AO$54-$AN$54)/($AN$55-$AN$54))</f>
        <v>0.53125</v>
      </c>
      <c r="AU60">
        <f>(($AP$52-$AN$54)/($AN$55-$AN$54))</f>
        <v>0.84375</v>
      </c>
      <c r="AV60">
        <f>(($AQ$53-$AN$54)/($AN$55-$AN$54))</f>
        <v>0.3125</v>
      </c>
      <c r="AW60">
        <f>(($AN$55-$AO$54)/($AO$55-$AO$54))</f>
        <v>0.55555555555555558</v>
      </c>
      <c r="AX60">
        <f>(($AP$52-$AO$54)/($AO$55-$AO$54))</f>
        <v>0.37037037037037035</v>
      </c>
      <c r="AY60">
        <f>(($AQ$54-$AO$54)/($AO$55-$AO$54))</f>
        <v>0.85185185185185186</v>
      </c>
      <c r="AZ60">
        <f>(($AN$55-$AP$52)/($AP$53-$AP$52))</f>
        <v>0.17857142857142858</v>
      </c>
      <c r="BA60">
        <f>(($AO$55-$AP$52)/($AP$53-$AP$52))</f>
        <v>0.6071428571428571</v>
      </c>
      <c r="BB60">
        <f>(($AQ$54-$AP$52)/($AP$53-$AP$52))</f>
        <v>0.4642857142857143</v>
      </c>
      <c r="BC60">
        <f>(($AN$55-$AQ$53)/($AQ$54-$AQ$53))</f>
        <v>0.73333333333333328</v>
      </c>
      <c r="BD60">
        <f>(($AO$54-$AQ$53)/($AQ$54-$AQ$53))</f>
        <v>0.23333333333333334</v>
      </c>
      <c r="BE60">
        <f>(($AP$52-$AQ$53)/($AQ$54-$AQ$53))</f>
        <v>0.56666666666666665</v>
      </c>
      <c r="BG60">
        <v>4</v>
      </c>
      <c r="BH60">
        <v>395</v>
      </c>
      <c r="BI60">
        <f>($BH$69-$BH$66)/200</f>
        <v>0.13</v>
      </c>
      <c r="BQ60">
        <f>1-(($AO$54-$AN$54)/($AN$55-$AN$54))</f>
        <v>0.46875</v>
      </c>
      <c r="BR60">
        <f>1-(($AP$52-$AN$54)/($AN$55-$AN$54))</f>
        <v>0.15625</v>
      </c>
      <c r="BS60">
        <f>(($AQ$53-$AN$54)/($AN$55-$AN$54))</f>
        <v>0.3125</v>
      </c>
      <c r="BT60">
        <f>1-(($AN$55-$AO$54)/($AO$55-$AO$54))</f>
        <v>0.44444444444444442</v>
      </c>
      <c r="BU60">
        <f>(($AP$52-$AO$54)/($AO$55-$AO$54))</f>
        <v>0.37037037037037035</v>
      </c>
      <c r="BV60">
        <f>1-(($AQ$54-$AO$54)/($AO$55-$AO$54))</f>
        <v>0.14814814814814814</v>
      </c>
      <c r="BW60">
        <f>(($AN$55-$AP$52)/($AP$53-$AP$52))</f>
        <v>0.17857142857142858</v>
      </c>
      <c r="BX60">
        <f>1-(($AO$55-$AP$52)/($AP$53-$AP$52))</f>
        <v>0.3928571428571429</v>
      </c>
      <c r="BY60">
        <f>(($AQ$54-$AP$52)/($AP$53-$AP$52))</f>
        <v>0.4642857142857143</v>
      </c>
      <c r="BZ60">
        <f>1-(($AN$55-$AQ$53)/($AQ$54-$AQ$53))</f>
        <v>0.26666666666666672</v>
      </c>
      <c r="CA60">
        <f>(($AO$54-$AQ$53)/($AQ$54-$AQ$53))</f>
        <v>0.23333333333333334</v>
      </c>
      <c r="CB60">
        <f>1-(($AP$52-$AQ$53)/($AQ$54-$AQ$53))</f>
        <v>0.43333333333333335</v>
      </c>
    </row>
    <row r="61" spans="1:80" x14ac:dyDescent="0.25">
      <c r="A61">
        <v>60</v>
      </c>
      <c r="B61">
        <v>70.63877500000001</v>
      </c>
      <c r="C61" s="4">
        <v>1</v>
      </c>
      <c r="H61">
        <v>59.707134000000003</v>
      </c>
      <c r="I61" s="5">
        <v>4</v>
      </c>
      <c r="P61">
        <v>2</v>
      </c>
      <c r="Q61" t="str">
        <f t="shared" si="0"/>
        <v>14</v>
      </c>
      <c r="R61">
        <v>2</v>
      </c>
      <c r="X61" t="s">
        <v>296</v>
      </c>
      <c r="Y61" t="s">
        <v>263</v>
      </c>
      <c r="AN61">
        <v>1727</v>
      </c>
      <c r="AO61">
        <v>1740</v>
      </c>
      <c r="AP61">
        <v>1833</v>
      </c>
      <c r="AQ61">
        <v>1787</v>
      </c>
      <c r="AT61">
        <f>(($AO$55-$AN$55)/($AN$56-$AN$55))</f>
        <v>0.46153846153846156</v>
      </c>
      <c r="AU61">
        <f>(($AP$53-$AN$55)/($AN$56-$AN$55))</f>
        <v>0.88461538461538458</v>
      </c>
      <c r="AV61">
        <f>(($AQ$54-$AN$55)/($AN$56-$AN$55))</f>
        <v>0.30769230769230771</v>
      </c>
      <c r="AW61">
        <f>(($AN$56-$AO$55)/($AO$56-$AO$55))</f>
        <v>0.46666666666666667</v>
      </c>
      <c r="AX61">
        <f>(($AP$53-$AO$55)/($AO$56-$AO$55))</f>
        <v>0.36666666666666664</v>
      </c>
      <c r="AY61">
        <f>(($AQ$55-$AO$55)/($AO$56-$AO$55))</f>
        <v>0.9</v>
      </c>
      <c r="AZ61">
        <f>(($AN$56-$AP$53)/($AP$54-$AP$53))</f>
        <v>9.6774193548387094E-2</v>
      </c>
      <c r="BA61">
        <f>(($AO$56-$AP$53)/($AP$54-$AP$53))</f>
        <v>0.61290322580645162</v>
      </c>
      <c r="BB61">
        <f>(($AQ$55-$AP$53)/($AP$54-$AP$53))</f>
        <v>0.5161290322580645</v>
      </c>
      <c r="BC61">
        <f>(($AN$56-$AQ$54)/($AQ$55-$AQ$54))</f>
        <v>0.58064516129032262</v>
      </c>
      <c r="BD61">
        <f>(($AO$55-$AQ$54)/($AQ$55-$AQ$54))</f>
        <v>0.12903225806451613</v>
      </c>
      <c r="BE61">
        <f>(($AP$53-$AQ$54)/($AQ$55-$AQ$54))</f>
        <v>0.4838709677419355</v>
      </c>
      <c r="BG61">
        <v>2</v>
      </c>
      <c r="BH61">
        <v>408</v>
      </c>
      <c r="BI61">
        <f>($BH$70-$BH$67)/200</f>
        <v>0.1</v>
      </c>
      <c r="BQ61">
        <f>(($AO$55-$AN$55)/($AN$56-$AN$55))</f>
        <v>0.46153846153846156</v>
      </c>
      <c r="BR61">
        <f>1-(($AP$53-$AN$55)/($AN$56-$AN$55))</f>
        <v>0.11538461538461542</v>
      </c>
      <c r="BS61">
        <f>(($AQ$54-$AN$55)/($AN$56-$AN$55))</f>
        <v>0.30769230769230771</v>
      </c>
      <c r="BT61">
        <f>(($AN$56-$AO$55)/($AO$56-$AO$55))</f>
        <v>0.46666666666666667</v>
      </c>
      <c r="BU61">
        <f>(($AP$53-$AO$55)/($AO$56-$AO$55))</f>
        <v>0.36666666666666664</v>
      </c>
      <c r="BV61">
        <f>1-(($AQ$55-$AO$55)/($AO$56-$AO$55))</f>
        <v>9.9999999999999978E-2</v>
      </c>
      <c r="BW61">
        <f>(($AN$56-$AP$53)/($AP$54-$AP$53))</f>
        <v>9.6774193548387094E-2</v>
      </c>
      <c r="BX61">
        <f>1-(($AO$56-$AP$53)/($AP$54-$AP$53))</f>
        <v>0.38709677419354838</v>
      </c>
      <c r="BY61">
        <f>1-(($AQ$55-$AP$53)/($AP$54-$AP$53))</f>
        <v>0.4838709677419355</v>
      </c>
      <c r="BZ61">
        <f>1-(($AN$56-$AQ$54)/($AQ$55-$AQ$54))</f>
        <v>0.41935483870967738</v>
      </c>
      <c r="CA61">
        <f>(($AO$55-$AQ$54)/($AQ$55-$AQ$54))</f>
        <v>0.12903225806451613</v>
      </c>
      <c r="CB61">
        <f>(($AP$53-$AQ$54)/($AQ$55-$AQ$54))</f>
        <v>0.4838709677419355</v>
      </c>
    </row>
    <row r="62" spans="1:80" x14ac:dyDescent="0.25">
      <c r="A62">
        <v>61</v>
      </c>
      <c r="B62">
        <v>70.63877500000001</v>
      </c>
      <c r="C62" s="4">
        <v>1</v>
      </c>
      <c r="D62">
        <v>77.687908000000007</v>
      </c>
      <c r="E62" s="2">
        <v>2</v>
      </c>
      <c r="H62">
        <v>59.707134000000003</v>
      </c>
      <c r="I62" s="5">
        <v>4</v>
      </c>
      <c r="P62">
        <v>3</v>
      </c>
      <c r="Q62" t="str">
        <f t="shared" si="0"/>
        <v>124</v>
      </c>
      <c r="R62">
        <v>3</v>
      </c>
      <c r="X62" t="s">
        <v>296</v>
      </c>
      <c r="Y62" t="s">
        <v>264</v>
      </c>
      <c r="AB62" t="s">
        <v>296</v>
      </c>
      <c r="AC62" t="str">
        <f>CONCATENATE($R62,$R63,$R64,$R65)</f>
        <v>3142</v>
      </c>
      <c r="AN62">
        <v>1755</v>
      </c>
      <c r="AO62">
        <v>1770</v>
      </c>
      <c r="AP62">
        <v>1864</v>
      </c>
      <c r="AQ62">
        <v>1817</v>
      </c>
      <c r="AT62">
        <f>(($AO$56-$AN$56)/($AN$57-$AN$56))</f>
        <v>0.5161290322580645</v>
      </c>
      <c r="AU62">
        <f>(($AP$54-$AN$56)/($AN$57-$AN$56))</f>
        <v>0.90322580645161288</v>
      </c>
      <c r="AV62">
        <f>(($AQ$55-$AN$56)/($AN$57-$AN$56))</f>
        <v>0.41935483870967744</v>
      </c>
      <c r="AW62">
        <f>(($AN$57-$AO$56)/($AO$57-$AO$56))</f>
        <v>0.5357142857142857</v>
      </c>
      <c r="AX62">
        <f>(($AP$54-$AO$56)/($AO$57-$AO$56))</f>
        <v>0.42857142857142855</v>
      </c>
      <c r="AY62">
        <f>(($AQ$56-$AO$56)/($AO$57-$AO$56))</f>
        <v>0.9642857142857143</v>
      </c>
      <c r="AZ62">
        <f>(($AN$57-$AP$54)/($AP$55-$AP$54))</f>
        <v>9.6774193548387094E-2</v>
      </c>
      <c r="BA62">
        <f>(($AO$57-$AP$54)/($AP$55-$AP$54))</f>
        <v>0.5161290322580645</v>
      </c>
      <c r="BB62">
        <f>(($AQ$56-$AP$54)/($AP$55-$AP$54))</f>
        <v>0.4838709677419355</v>
      </c>
      <c r="BC62">
        <f>(($AN$57-$AQ$55)/($AQ$56-$AQ$55))</f>
        <v>0.6</v>
      </c>
      <c r="BD62">
        <f>(($AO$56-$AQ$55)/($AQ$56-$AQ$55))</f>
        <v>0.1</v>
      </c>
      <c r="BE62">
        <f>(($AP$54-$AQ$55)/($AQ$56-$AQ$55))</f>
        <v>0.5</v>
      </c>
      <c r="BG62">
        <v>3</v>
      </c>
      <c r="BH62">
        <v>415</v>
      </c>
      <c r="BI62">
        <f>($BH$71-$BH$68)/200</f>
        <v>0.12</v>
      </c>
      <c r="BQ62">
        <f>1-(($AO$56-$AN$56)/($AN$57-$AN$56))</f>
        <v>0.4838709677419355</v>
      </c>
      <c r="BR62">
        <f>1-(($AP$54-$AN$56)/($AN$57-$AN$56))</f>
        <v>9.6774193548387122E-2</v>
      </c>
      <c r="BS62">
        <f>(($AQ$55-$AN$56)/($AN$57-$AN$56))</f>
        <v>0.41935483870967744</v>
      </c>
      <c r="BT62">
        <f>1-(($AN$57-$AO$56)/($AO$57-$AO$56))</f>
        <v>0.4642857142857143</v>
      </c>
      <c r="BU62">
        <f>(($AP$54-$AO$56)/($AO$57-$AO$56))</f>
        <v>0.42857142857142855</v>
      </c>
      <c r="BV62">
        <f>1-(($AQ$56-$AO$56)/($AO$57-$AO$56))</f>
        <v>3.5714285714285698E-2</v>
      </c>
      <c r="BW62">
        <f>(($AN$57-$AP$54)/($AP$55-$AP$54))</f>
        <v>9.6774193548387094E-2</v>
      </c>
      <c r="BX62">
        <f>1-(($AO$57-$AP$54)/($AP$55-$AP$54))</f>
        <v>0.4838709677419355</v>
      </c>
      <c r="BY62">
        <f>(($AQ$56-$AP$54)/($AP$55-$AP$54))</f>
        <v>0.4838709677419355</v>
      </c>
      <c r="BZ62">
        <f>1-(($AN$57-$AQ$55)/($AQ$56-$AQ$55))</f>
        <v>0.4</v>
      </c>
      <c r="CA62">
        <f>(($AO$56-$AQ$55)/($AQ$56-$AQ$55))</f>
        <v>0.1</v>
      </c>
      <c r="CB62">
        <f>(($AP$54-$AQ$55)/($AQ$56-$AQ$55))</f>
        <v>0.5</v>
      </c>
    </row>
    <row r="63" spans="1:80" x14ac:dyDescent="0.25">
      <c r="A63">
        <v>62</v>
      </c>
      <c r="D63">
        <v>77.679133000000007</v>
      </c>
      <c r="E63" s="2">
        <v>2</v>
      </c>
      <c r="H63">
        <v>59.707134000000003</v>
      </c>
      <c r="I63" s="5">
        <v>4</v>
      </c>
      <c r="P63">
        <v>2</v>
      </c>
      <c r="Q63" t="str">
        <f t="shared" si="0"/>
        <v>24</v>
      </c>
      <c r="R63">
        <v>1</v>
      </c>
      <c r="X63" t="s">
        <v>296</v>
      </c>
      <c r="Y63" t="s">
        <v>261</v>
      </c>
      <c r="AN63">
        <v>1785</v>
      </c>
      <c r="AO63">
        <v>1800</v>
      </c>
      <c r="AP63">
        <v>1895</v>
      </c>
      <c r="AQ63">
        <v>1848</v>
      </c>
      <c r="AT63">
        <f>(($AO$57-$AN$57)/($AN$58-$AN$57))</f>
        <v>0.44827586206896552</v>
      </c>
      <c r="AU63">
        <f>(($AP$55-$AN$57)/($AN$58-$AN$57))</f>
        <v>0.96551724137931039</v>
      </c>
      <c r="AV63">
        <f>(($AQ$56-$AN$57)/($AN$58-$AN$57))</f>
        <v>0.41379310344827586</v>
      </c>
      <c r="AW63">
        <f>(($AN$58-$AO$57)/($AO$58-$AO$57))</f>
        <v>0.53333333333333333</v>
      </c>
      <c r="AX63">
        <f>(($AP$55-$AO$57)/($AO$58-$AO$57))</f>
        <v>0.5</v>
      </c>
      <c r="AY63">
        <f>(($AQ$57-$AO$58)/($AO$59-$AO$58))</f>
        <v>3.5714285714285712E-2</v>
      </c>
      <c r="AZ63">
        <f>(($AN$58-$AP$55)/($AP$56-$AP$55))</f>
        <v>3.0303030303030304E-2</v>
      </c>
      <c r="BA63">
        <f>(($AO$58-$AP$55)/($AP$56-$AP$55))</f>
        <v>0.45454545454545453</v>
      </c>
      <c r="BB63">
        <f>(($AQ$57-$AP$55)/($AP$56-$AP$55))</f>
        <v>0.48484848484848486</v>
      </c>
      <c r="BC63">
        <f>(($AN$58-$AQ$56)/($AQ$57-$AQ$56))</f>
        <v>0.53125</v>
      </c>
      <c r="BD63">
        <f>(($AO$57-$AQ$56)/($AQ$57-$AQ$56))</f>
        <v>3.125E-2</v>
      </c>
      <c r="BE63">
        <f>(($AP$55-$AQ$56)/($AQ$57-$AQ$56))</f>
        <v>0.5</v>
      </c>
      <c r="BG63">
        <v>1</v>
      </c>
      <c r="BH63">
        <v>426</v>
      </c>
      <c r="BI63">
        <f>($BH$72-$BH$69)/200</f>
        <v>0.1</v>
      </c>
      <c r="BQ63">
        <f>(($AO$57-$AN$57)/($AN$58-$AN$57))</f>
        <v>0.44827586206896552</v>
      </c>
      <c r="BR63">
        <f>1-(($AP$55-$AN$57)/($AN$58-$AN$57))</f>
        <v>3.4482758620689613E-2</v>
      </c>
      <c r="BS63">
        <f>(($AQ$56-$AN$57)/($AN$58-$AN$57))</f>
        <v>0.41379310344827586</v>
      </c>
      <c r="BT63">
        <f>1-(($AN$58-$AO$57)/($AO$58-$AO$57))</f>
        <v>0.46666666666666667</v>
      </c>
      <c r="BU63">
        <f>(($AP$55-$AO$57)/($AO$58-$AO$57))</f>
        <v>0.5</v>
      </c>
      <c r="BV63">
        <f>(($AQ$57-$AO$58)/($AO$59-$AO$58))</f>
        <v>3.5714285714285712E-2</v>
      </c>
      <c r="BW63">
        <f>(($AN$58-$AP$55)/($AP$56-$AP$55))</f>
        <v>3.0303030303030304E-2</v>
      </c>
      <c r="BX63">
        <f>(($AO$58-$AP$55)/($AP$56-$AP$55))</f>
        <v>0.45454545454545453</v>
      </c>
      <c r="BY63">
        <f>(($AQ$57-$AP$55)/($AP$56-$AP$55))</f>
        <v>0.48484848484848486</v>
      </c>
      <c r="BZ63">
        <f>1-(($AN$58-$AQ$56)/($AQ$57-$AQ$56))</f>
        <v>0.46875</v>
      </c>
      <c r="CA63">
        <f>(($AO$57-$AQ$56)/($AQ$57-$AQ$56))</f>
        <v>3.125E-2</v>
      </c>
      <c r="CB63">
        <f>(($AP$55-$AQ$56)/($AQ$57-$AQ$56))</f>
        <v>0.5</v>
      </c>
    </row>
    <row r="64" spans="1:80" x14ac:dyDescent="0.25">
      <c r="A64">
        <v>63</v>
      </c>
      <c r="D64">
        <v>77.679133000000007</v>
      </c>
      <c r="E64" s="2">
        <v>2</v>
      </c>
      <c r="H64">
        <v>59.707134000000003</v>
      </c>
      <c r="I64" s="5">
        <v>4</v>
      </c>
      <c r="P64">
        <v>2</v>
      </c>
      <c r="Q64" t="str">
        <f t="shared" si="0"/>
        <v>24</v>
      </c>
      <c r="R64">
        <v>4</v>
      </c>
      <c r="X64" t="s">
        <v>296</v>
      </c>
      <c r="Y64" t="s">
        <v>262</v>
      </c>
      <c r="AN64">
        <v>1815</v>
      </c>
      <c r="AO64">
        <v>1828</v>
      </c>
      <c r="AP64">
        <v>1929</v>
      </c>
      <c r="AQ64">
        <v>1879</v>
      </c>
      <c r="AT64">
        <f>(($AO$58-$AN$58)/($AN$59-$AN$58))</f>
        <v>0.5</v>
      </c>
      <c r="AU64">
        <f>(($AP$56-$AN$59)/($AN$60-$AN$59))</f>
        <v>0.13793103448275862</v>
      </c>
      <c r="AV64">
        <f>(($AQ$57-$AN$58)/($AN$59-$AN$58))</f>
        <v>0.5357142857142857</v>
      </c>
      <c r="AW64">
        <f>(($AN$59-$AO$58)/($AO$59-$AO$58))</f>
        <v>0.5</v>
      </c>
      <c r="AX64">
        <f>(($AP$56-$AO$58)/($AO$59-$AO$58))</f>
        <v>0.6428571428571429</v>
      </c>
      <c r="AY64">
        <f>(($AQ$58-$AO$59)/($AO$60-$AO$59))</f>
        <v>0.27586206896551724</v>
      </c>
      <c r="AZ64">
        <f>(($AN$59-$AP$55)/($AP$56-$AP$55))</f>
        <v>0.87878787878787878</v>
      </c>
      <c r="BA64">
        <f>(($AO$59-$AP$56)/($AP$57-$AP$56))</f>
        <v>0.30303030303030304</v>
      </c>
      <c r="BB64">
        <f>(($AQ$58-$AP$56)/($AP$57-$AP$56))</f>
        <v>0.54545454545454541</v>
      </c>
      <c r="BC64">
        <f>(($AN$59-$AQ$57)/($AQ$58-$AQ$57))</f>
        <v>0.37142857142857144</v>
      </c>
      <c r="BD64">
        <f>(($AO$58-$AQ$56)/($AQ$57-$AQ$56))</f>
        <v>0.96875</v>
      </c>
      <c r="BE64">
        <f>(($AP$56-$AQ$57)/($AQ$58-$AQ$57))</f>
        <v>0.48571428571428571</v>
      </c>
      <c r="BG64">
        <v>4</v>
      </c>
      <c r="BH64">
        <v>430</v>
      </c>
      <c r="BI64">
        <f>($BH$73-$BH$70)/200</f>
        <v>0.12</v>
      </c>
      <c r="BQ64">
        <f>(($AO$58-$AN$58)/($AN$59-$AN$58))</f>
        <v>0.5</v>
      </c>
      <c r="BR64">
        <f>(($AP$56-$AN$59)/($AN$60-$AN$59))</f>
        <v>0.13793103448275862</v>
      </c>
      <c r="BS64">
        <f>1-(($AQ$57-$AN$58)/($AN$59-$AN$58))</f>
        <v>0.4642857142857143</v>
      </c>
      <c r="BT64">
        <f>(($AN$59-$AO$58)/($AO$59-$AO$58))</f>
        <v>0.5</v>
      </c>
      <c r="BU64">
        <f>1-(($AP$56-$AO$58)/($AO$59-$AO$58))</f>
        <v>0.3571428571428571</v>
      </c>
      <c r="BV64">
        <f>(($AQ$58-$AO$59)/($AO$60-$AO$59))</f>
        <v>0.27586206896551724</v>
      </c>
      <c r="BW64">
        <f>1-(($AN$59-$AP$55)/($AP$56-$AP$55))</f>
        <v>0.12121212121212122</v>
      </c>
      <c r="BX64">
        <f>(($AO$59-$AP$56)/($AP$57-$AP$56))</f>
        <v>0.30303030303030304</v>
      </c>
      <c r="BY64">
        <f>1-(($AQ$58-$AP$56)/($AP$57-$AP$56))</f>
        <v>0.45454545454545459</v>
      </c>
      <c r="BZ64">
        <f>(($AN$59-$AQ$57)/($AQ$58-$AQ$57))</f>
        <v>0.37142857142857144</v>
      </c>
      <c r="CA64">
        <f>1-(($AO$58-$AQ$56)/($AQ$57-$AQ$56))</f>
        <v>3.125E-2</v>
      </c>
      <c r="CB64">
        <f>(($AP$56-$AQ$57)/($AQ$58-$AQ$57))</f>
        <v>0.48571428571428571</v>
      </c>
    </row>
    <row r="65" spans="1:80" x14ac:dyDescent="0.25">
      <c r="A65">
        <v>64</v>
      </c>
      <c r="D65">
        <v>77.679133000000007</v>
      </c>
      <c r="E65" s="2">
        <v>2</v>
      </c>
      <c r="H65">
        <v>59.707134000000003</v>
      </c>
      <c r="I65" s="5">
        <v>4</v>
      </c>
      <c r="P65">
        <v>2</v>
      </c>
      <c r="Q65" t="str">
        <f t="shared" si="0"/>
        <v>24</v>
      </c>
      <c r="R65">
        <v>2</v>
      </c>
      <c r="X65" t="s">
        <v>296</v>
      </c>
      <c r="Y65" t="s">
        <v>263</v>
      </c>
      <c r="AN65">
        <v>1844</v>
      </c>
      <c r="AO65">
        <v>1858</v>
      </c>
      <c r="AP65">
        <v>1971</v>
      </c>
      <c r="AQ65">
        <v>1913</v>
      </c>
      <c r="AT65">
        <f>(($AO$59-$AN$59)/($AN$60-$AN$59))</f>
        <v>0.48275862068965519</v>
      </c>
      <c r="AU65">
        <f>(($AP$57-$AN$60)/($AN$61-$AN$60))</f>
        <v>0.27586206896551724</v>
      </c>
      <c r="AV65">
        <f>(($AQ$58-$AN$59)/($AN$60-$AN$59))</f>
        <v>0.75862068965517238</v>
      </c>
      <c r="AW65">
        <f>(($AN$60-$AO$59)/($AO$60-$AO$59))</f>
        <v>0.51724137931034486</v>
      </c>
      <c r="AX65">
        <f>(($AP$57-$AO$59)/($AO$60-$AO$59))</f>
        <v>0.7931034482758621</v>
      </c>
      <c r="AY65">
        <f>(($AQ$59-$AO$60)/($AO$61-$AO$60))</f>
        <v>0.4642857142857143</v>
      </c>
      <c r="AZ65">
        <f>(($AN$60-$AP$56)/($AP$57-$AP$56))</f>
        <v>0.75757575757575757</v>
      </c>
      <c r="BA65">
        <f>(($AO$60-$AP$57)/($AP$58-$AP$57))</f>
        <v>0.16666666666666666</v>
      </c>
      <c r="BB65">
        <f>(($AQ$59-$AP$57)/($AP$58-$AP$57))</f>
        <v>0.52777777777777779</v>
      </c>
      <c r="BC65">
        <f>(($AN$60-$AQ$58)/($AQ$59-$AQ$58))</f>
        <v>0.20588235294117646</v>
      </c>
      <c r="BD65">
        <f>(($AO$59-$AQ$57)/($AQ$58-$AQ$57))</f>
        <v>0.77142857142857146</v>
      </c>
      <c r="BE65">
        <f>(($AP$57-$AQ$58)/($AQ$59-$AQ$58))</f>
        <v>0.44117647058823528</v>
      </c>
      <c r="BG65">
        <v>2</v>
      </c>
      <c r="BH65">
        <v>442</v>
      </c>
      <c r="BI65">
        <f>($BH$74-$BH$71)/200</f>
        <v>0.11</v>
      </c>
      <c r="BQ65">
        <f>(($AO$59-$AN$59)/($AN$60-$AN$59))</f>
        <v>0.48275862068965519</v>
      </c>
      <c r="BR65">
        <f>(($AP$57-$AN$60)/($AN$61-$AN$60))</f>
        <v>0.27586206896551724</v>
      </c>
      <c r="BS65">
        <f>1-(($AQ$58-$AN$59)/($AN$60-$AN$59))</f>
        <v>0.24137931034482762</v>
      </c>
      <c r="BT65">
        <f>1-(($AN$60-$AO$59)/($AO$60-$AO$59))</f>
        <v>0.48275862068965514</v>
      </c>
      <c r="BU65">
        <f>1-(($AP$57-$AO$59)/($AO$60-$AO$59))</f>
        <v>0.2068965517241379</v>
      </c>
      <c r="BV65">
        <f>(($AQ$59-$AO$60)/($AO$61-$AO$60))</f>
        <v>0.4642857142857143</v>
      </c>
      <c r="BW65">
        <f>1-(($AN$60-$AP$56)/($AP$57-$AP$56))</f>
        <v>0.24242424242424243</v>
      </c>
      <c r="BX65">
        <f>(($AO$60-$AP$57)/($AP$58-$AP$57))</f>
        <v>0.16666666666666666</v>
      </c>
      <c r="BY65">
        <f>1-(($AQ$59-$AP$57)/($AP$58-$AP$57))</f>
        <v>0.47222222222222221</v>
      </c>
      <c r="BZ65">
        <f>(($AN$60-$AQ$58)/($AQ$59-$AQ$58))</f>
        <v>0.20588235294117646</v>
      </c>
      <c r="CA65">
        <f>1-(($AO$59-$AQ$57)/($AQ$58-$AQ$57))</f>
        <v>0.22857142857142854</v>
      </c>
      <c r="CB65">
        <f>(($AP$57-$AQ$58)/($AQ$59-$AQ$58))</f>
        <v>0.44117647058823528</v>
      </c>
    </row>
    <row r="66" spans="1:80" x14ac:dyDescent="0.25">
      <c r="A66">
        <v>65</v>
      </c>
      <c r="D66">
        <v>76.863571000000007</v>
      </c>
      <c r="E66" s="2">
        <v>2</v>
      </c>
      <c r="F66">
        <v>69.84280600000001</v>
      </c>
      <c r="G66" s="3">
        <v>3</v>
      </c>
      <c r="H66">
        <v>59.707134000000003</v>
      </c>
      <c r="I66" s="5">
        <v>4</v>
      </c>
      <c r="P66">
        <v>3</v>
      </c>
      <c r="Q66" t="str">
        <f t="shared" ref="Q66:Q129" si="2">CONCATENATE(C66,E66,G66,I66)</f>
        <v>234</v>
      </c>
      <c r="R66">
        <v>3</v>
      </c>
      <c r="X66" t="s">
        <v>296</v>
      </c>
      <c r="Y66" t="s">
        <v>264</v>
      </c>
      <c r="AB66" t="s">
        <v>296</v>
      </c>
      <c r="AC66" t="str">
        <f>CONCATENATE($R66,$R67,$R68,$R69)</f>
        <v>3142</v>
      </c>
      <c r="AN66">
        <v>1874</v>
      </c>
      <c r="AO66">
        <v>1889</v>
      </c>
      <c r="AP66">
        <v>2012</v>
      </c>
      <c r="AQ66">
        <v>1951</v>
      </c>
      <c r="AT66">
        <f>(($AO$60-$AN$60)/($AN$61-$AN$60))</f>
        <v>0.48275862068965519</v>
      </c>
      <c r="AU66">
        <f>(($AP$58-$AN$61)/($AN$62-$AN$61))</f>
        <v>0.5357142857142857</v>
      </c>
      <c r="AV66">
        <f>(($AQ$59-$AN$60)/($AN$61-$AN$60))</f>
        <v>0.93103448275862066</v>
      </c>
      <c r="AW66">
        <f>(($AN$61-$AO$60)/($AO$61-$AO$60))</f>
        <v>0.5357142857142857</v>
      </c>
      <c r="AX66">
        <f>(($AP$58-$AO$61)/($AO$62-$AO$61))</f>
        <v>6.6666666666666666E-2</v>
      </c>
      <c r="AY66">
        <f>(($AQ$60-$AO$61)/($AO$62-$AO$61))</f>
        <v>0.56666666666666665</v>
      </c>
      <c r="AZ66">
        <f>(($AN$61-$AP$57)/($AP$58-$AP$57))</f>
        <v>0.58333333333333337</v>
      </c>
      <c r="BA66">
        <f>(($AO$61-$AP$57)/($AP$58-$AP$57))</f>
        <v>0.94444444444444442</v>
      </c>
      <c r="BB66">
        <f>(($AQ$60-$AP$58)/($AP$59-$AP$58))</f>
        <v>0.4838709677419355</v>
      </c>
      <c r="BC66">
        <f>(($AN$61-$AQ$59)/($AQ$60-$AQ$59))</f>
        <v>6.25E-2</v>
      </c>
      <c r="BD66">
        <f>(($AO$60-$AQ$58)/($AQ$59-$AQ$58))</f>
        <v>0.61764705882352944</v>
      </c>
      <c r="BE66">
        <f>(($AP$58-$AQ$59)/($AQ$60-$AQ$59))</f>
        <v>0.53125</v>
      </c>
      <c r="BG66">
        <v>3</v>
      </c>
      <c r="BH66">
        <v>447</v>
      </c>
      <c r="BI66">
        <f>($BH$75-$BH$72)/200</f>
        <v>0.13</v>
      </c>
      <c r="BQ66">
        <f>(($AO$60-$AN$60)/($AN$61-$AN$60))</f>
        <v>0.48275862068965519</v>
      </c>
      <c r="BR66">
        <f>1-(($AP$58-$AN$61)/($AN$62-$AN$61))</f>
        <v>0.4642857142857143</v>
      </c>
      <c r="BS66">
        <f>1-(($AQ$59-$AN$60)/($AN$61-$AN$60))</f>
        <v>6.8965517241379337E-2</v>
      </c>
      <c r="BT66">
        <f>1-(($AN$61-$AO$60)/($AO$61-$AO$60))</f>
        <v>0.4642857142857143</v>
      </c>
      <c r="BU66">
        <f>(($AP$58-$AO$61)/($AO$62-$AO$61))</f>
        <v>6.6666666666666666E-2</v>
      </c>
      <c r="BV66">
        <f>1-(($AQ$60-$AO$61)/($AO$62-$AO$61))</f>
        <v>0.43333333333333335</v>
      </c>
      <c r="BW66">
        <f>1-(($AN$61-$AP$57)/($AP$58-$AP$57))</f>
        <v>0.41666666666666663</v>
      </c>
      <c r="BX66">
        <f>1-(($AO$61-$AP$57)/($AP$58-$AP$57))</f>
        <v>5.555555555555558E-2</v>
      </c>
      <c r="BY66">
        <f>(($AQ$60-$AP$58)/($AP$59-$AP$58))</f>
        <v>0.4838709677419355</v>
      </c>
      <c r="BZ66">
        <f>(($AN$61-$AQ$59)/($AQ$60-$AQ$59))</f>
        <v>6.25E-2</v>
      </c>
      <c r="CA66">
        <f>1-(($AO$60-$AQ$58)/($AQ$59-$AQ$58))</f>
        <v>0.38235294117647056</v>
      </c>
      <c r="CB66">
        <f>1-(($AP$58-$AQ$59)/($AQ$60-$AQ$59))</f>
        <v>0.46875</v>
      </c>
    </row>
    <row r="67" spans="1:80" x14ac:dyDescent="0.25">
      <c r="A67">
        <v>66</v>
      </c>
      <c r="D67">
        <v>77.679133000000007</v>
      </c>
      <c r="E67" s="2">
        <v>2</v>
      </c>
      <c r="F67">
        <v>69.84280600000001</v>
      </c>
      <c r="G67" s="3">
        <v>3</v>
      </c>
      <c r="H67">
        <v>59.509419000000001</v>
      </c>
      <c r="I67" s="5">
        <v>4</v>
      </c>
      <c r="P67">
        <v>3</v>
      </c>
      <c r="Q67" t="str">
        <f t="shared" si="2"/>
        <v>234</v>
      </c>
      <c r="R67">
        <v>1</v>
      </c>
      <c r="X67" t="s">
        <v>296</v>
      </c>
      <c r="Y67" t="s">
        <v>261</v>
      </c>
      <c r="AN67">
        <v>1907</v>
      </c>
      <c r="AO67">
        <v>1938</v>
      </c>
      <c r="AP67">
        <v>2049</v>
      </c>
      <c r="AQ67">
        <v>1995</v>
      </c>
      <c r="AT67">
        <f>(($AO$61-$AN$61)/($AN$62-$AN$61))</f>
        <v>0.4642857142857143</v>
      </c>
      <c r="AU67">
        <f>(($AP$59-$AN$62)/($AN$63-$AN$62))</f>
        <v>0.6</v>
      </c>
      <c r="AV67">
        <f>(($AQ$60-$AN$62)/($AN$63-$AN$62))</f>
        <v>6.6666666666666666E-2</v>
      </c>
      <c r="AW67">
        <f>(($AN$62-$AO$61)/($AO$62-$AO$61))</f>
        <v>0.5</v>
      </c>
      <c r="AX67">
        <f>(($AP$59-$AO$62)/($AO$63-$AO$62))</f>
        <v>0.1</v>
      </c>
      <c r="AY67">
        <f>(($AQ$61-$AO$62)/($AO$63-$AO$62))</f>
        <v>0.56666666666666665</v>
      </c>
      <c r="AZ67">
        <f>(($AN$62-$AP$58)/($AP$59-$AP$58))</f>
        <v>0.41935483870967744</v>
      </c>
      <c r="BA67">
        <f>(($AO$62-$AP$58)/($AP$59-$AP$58))</f>
        <v>0.90322580645161288</v>
      </c>
      <c r="BB67">
        <f>(($AQ$61-$AP$59)/($AP$60-$AP$59))</f>
        <v>0.45161290322580644</v>
      </c>
      <c r="BC67">
        <f>(($AN$62-$AQ$59)/($AQ$60-$AQ$59))</f>
        <v>0.9375</v>
      </c>
      <c r="BD67">
        <f>(($AO$61-$AQ$59)/($AQ$60-$AQ$59))</f>
        <v>0.46875</v>
      </c>
      <c r="BE67">
        <f>(($AP$59-$AQ$60)/($AQ$61-$AQ$60))</f>
        <v>0.53333333333333333</v>
      </c>
      <c r="BG67">
        <v>1</v>
      </c>
      <c r="BH67">
        <v>458</v>
      </c>
      <c r="BI67">
        <f>($BH$76-$BH$73)/200</f>
        <v>0.11</v>
      </c>
      <c r="BQ67">
        <f>(($AO$61-$AN$61)/($AN$62-$AN$61))</f>
        <v>0.4642857142857143</v>
      </c>
      <c r="BR67">
        <f>1-(($AP$59-$AN$62)/($AN$63-$AN$62))</f>
        <v>0.4</v>
      </c>
      <c r="BS67">
        <f>(($AQ$60-$AN$62)/($AN$63-$AN$62))</f>
        <v>6.6666666666666666E-2</v>
      </c>
      <c r="BT67">
        <f>(($AN$62-$AO$61)/($AO$62-$AO$61))</f>
        <v>0.5</v>
      </c>
      <c r="BU67">
        <f>(($AP$59-$AO$62)/($AO$63-$AO$62))</f>
        <v>0.1</v>
      </c>
      <c r="BV67">
        <f>1-(($AQ$61-$AO$62)/($AO$63-$AO$62))</f>
        <v>0.43333333333333335</v>
      </c>
      <c r="BW67">
        <f>(($AN$62-$AP$58)/($AP$59-$AP$58))</f>
        <v>0.41935483870967744</v>
      </c>
      <c r="BX67">
        <f>1-(($AO$62-$AP$58)/($AP$59-$AP$58))</f>
        <v>9.6774193548387122E-2</v>
      </c>
      <c r="BY67">
        <f>(($AQ$61-$AP$59)/($AP$60-$AP$59))</f>
        <v>0.45161290322580644</v>
      </c>
      <c r="BZ67">
        <f>1-(($AN$62-$AQ$59)/($AQ$60-$AQ$59))</f>
        <v>6.25E-2</v>
      </c>
      <c r="CA67">
        <f>(($AO$61-$AQ$59)/($AQ$60-$AQ$59))</f>
        <v>0.46875</v>
      </c>
      <c r="CB67">
        <f>1-(($AP$59-$AQ$60)/($AQ$61-$AQ$60))</f>
        <v>0.46666666666666667</v>
      </c>
    </row>
    <row r="68" spans="1:80" x14ac:dyDescent="0.25">
      <c r="A68">
        <v>67</v>
      </c>
      <c r="D68">
        <v>77.679133000000007</v>
      </c>
      <c r="E68" s="2">
        <v>2</v>
      </c>
      <c r="F68">
        <v>70.015816000000001</v>
      </c>
      <c r="G68" s="3">
        <v>3</v>
      </c>
      <c r="P68">
        <v>2</v>
      </c>
      <c r="Q68" t="str">
        <f t="shared" si="2"/>
        <v>23</v>
      </c>
      <c r="R68">
        <v>4</v>
      </c>
      <c r="X68" t="s">
        <v>296</v>
      </c>
      <c r="Y68" t="s">
        <v>262</v>
      </c>
      <c r="AN68">
        <v>1918</v>
      </c>
      <c r="AO68">
        <v>1979</v>
      </c>
      <c r="AP68">
        <v>2083</v>
      </c>
      <c r="AQ68">
        <v>2032</v>
      </c>
      <c r="AT68">
        <f>(($AO$62-$AN$62)/($AN$63-$AN$62))</f>
        <v>0.5</v>
      </c>
      <c r="AU68">
        <f>(($AP$60-$AN$63)/($AN$64-$AN$63))</f>
        <v>0.6333333333333333</v>
      </c>
      <c r="AV68">
        <f>(($AQ$61-$AN$63)/($AN$64-$AN$63))</f>
        <v>6.6666666666666666E-2</v>
      </c>
      <c r="AW68">
        <f>(($AN$63-$AO$62)/($AO$63-$AO$62))</f>
        <v>0.5</v>
      </c>
      <c r="AX68">
        <f>(($AP$60-$AO$63)/($AO$64-$AO$63))</f>
        <v>0.14285714285714285</v>
      </c>
      <c r="AY68">
        <f>(($AQ$62-$AO$63)/($AO$64-$AO$63))</f>
        <v>0.6071428571428571</v>
      </c>
      <c r="AZ68">
        <f>(($AN$63-$AP$59)/($AP$60-$AP$59))</f>
        <v>0.38709677419354838</v>
      </c>
      <c r="BA68">
        <f>(($AO$63-$AP$59)/($AP$60-$AP$59))</f>
        <v>0.87096774193548387</v>
      </c>
      <c r="BB68">
        <f>(($AQ$62-$AP$60)/($AP$61-$AP$60))</f>
        <v>0.44827586206896552</v>
      </c>
      <c r="BC68">
        <f>(($AN$63-$AQ$60)/($AQ$61-$AQ$60))</f>
        <v>0.93333333333333335</v>
      </c>
      <c r="BD68">
        <f>(($AO$62-$AQ$60)/($AQ$61-$AQ$60))</f>
        <v>0.43333333333333335</v>
      </c>
      <c r="BE68">
        <f>(($AP$60-$AQ$61)/($AQ$62-$AQ$61))</f>
        <v>0.56666666666666665</v>
      </c>
      <c r="BG68">
        <v>4</v>
      </c>
      <c r="BH68">
        <v>463</v>
      </c>
      <c r="BI68">
        <f>($BH$77-$BH$74)/200</f>
        <v>0.125</v>
      </c>
      <c r="BQ68">
        <f>(($AO$62-$AN$62)/($AN$63-$AN$62))</f>
        <v>0.5</v>
      </c>
      <c r="BR68">
        <f>1-(($AP$60-$AN$63)/($AN$64-$AN$63))</f>
        <v>0.3666666666666667</v>
      </c>
      <c r="BS68">
        <f>(($AQ$61-$AN$63)/($AN$64-$AN$63))</f>
        <v>6.6666666666666666E-2</v>
      </c>
      <c r="BT68">
        <f>(($AN$63-$AO$62)/($AO$63-$AO$62))</f>
        <v>0.5</v>
      </c>
      <c r="BU68">
        <f>(($AP$60-$AO$63)/($AO$64-$AO$63))</f>
        <v>0.14285714285714285</v>
      </c>
      <c r="BV68">
        <f>1-(($AQ$62-$AO$63)/($AO$64-$AO$63))</f>
        <v>0.3928571428571429</v>
      </c>
      <c r="BW68">
        <f>(($AN$63-$AP$59)/($AP$60-$AP$59))</f>
        <v>0.38709677419354838</v>
      </c>
      <c r="BX68">
        <f>1-(($AO$63-$AP$59)/($AP$60-$AP$59))</f>
        <v>0.12903225806451613</v>
      </c>
      <c r="BY68">
        <f>(($AQ$62-$AP$60)/($AP$61-$AP$60))</f>
        <v>0.44827586206896552</v>
      </c>
      <c r="BZ68">
        <f>1-(($AN$63-$AQ$60)/($AQ$61-$AQ$60))</f>
        <v>6.6666666666666652E-2</v>
      </c>
      <c r="CA68">
        <f>(($AO$62-$AQ$60)/($AQ$61-$AQ$60))</f>
        <v>0.43333333333333335</v>
      </c>
      <c r="CB68">
        <f>1-(($AP$60-$AQ$61)/($AQ$62-$AQ$61))</f>
        <v>0.43333333333333335</v>
      </c>
    </row>
    <row r="69" spans="1:80" x14ac:dyDescent="0.25">
      <c r="A69">
        <v>68</v>
      </c>
      <c r="D69">
        <v>77.679133000000007</v>
      </c>
      <c r="E69" s="2">
        <v>2</v>
      </c>
      <c r="F69">
        <v>70.015816000000001</v>
      </c>
      <c r="G69" s="3">
        <v>3</v>
      </c>
      <c r="P69">
        <v>2</v>
      </c>
      <c r="Q69" t="str">
        <f t="shared" si="2"/>
        <v>23</v>
      </c>
      <c r="R69">
        <v>2</v>
      </c>
      <c r="X69" t="s">
        <v>296</v>
      </c>
      <c r="Y69" t="s">
        <v>263</v>
      </c>
      <c r="AN69">
        <v>1956</v>
      </c>
      <c r="AO69">
        <v>2017</v>
      </c>
      <c r="AP69">
        <v>2115</v>
      </c>
      <c r="AQ69">
        <v>2066</v>
      </c>
      <c r="AT69">
        <f>(($AO$63-$AN$63)/($AN$64-$AN$63))</f>
        <v>0.5</v>
      </c>
      <c r="AU69">
        <f>(($AP$61-$AN$64)/($AN$65-$AN$64))</f>
        <v>0.62068965517241381</v>
      </c>
      <c r="AV69">
        <f>(($AQ$62-$AN$64)/($AN$65-$AN$64))</f>
        <v>6.8965517241379309E-2</v>
      </c>
      <c r="AW69">
        <f>(($AN$64-$AO$63)/($AO$64-$AO$63))</f>
        <v>0.5357142857142857</v>
      </c>
      <c r="AX69">
        <f>(($AP$61-$AO$64)/($AO$65-$AO$64))</f>
        <v>0.16666666666666666</v>
      </c>
      <c r="AY69">
        <f>(($AQ$63-$AO$64)/($AO$65-$AO$64))</f>
        <v>0.66666666666666663</v>
      </c>
      <c r="AZ69">
        <f>(($AN$64-$AP$60)/($AP$61-$AP$60))</f>
        <v>0.37931034482758619</v>
      </c>
      <c r="BA69">
        <f>(($AO$64-$AP$60)/($AP$61-$AP$60))</f>
        <v>0.82758620689655171</v>
      </c>
      <c r="BB69">
        <f>(($AQ$63-$AP$61)/($AP$62-$AP$61))</f>
        <v>0.4838709677419355</v>
      </c>
      <c r="BC69">
        <f>(($AN$64-$AQ$61)/($AQ$62-$AQ$61))</f>
        <v>0.93333333333333335</v>
      </c>
      <c r="BD69">
        <f>(($AO$63-$AQ$61)/($AQ$62-$AQ$61))</f>
        <v>0.43333333333333335</v>
      </c>
      <c r="BE69">
        <f>(($AP$61-$AQ$62)/($AQ$63-$AQ$62))</f>
        <v>0.5161290322580645</v>
      </c>
      <c r="BG69">
        <v>2</v>
      </c>
      <c r="BH69">
        <v>473</v>
      </c>
      <c r="BI69">
        <f>($BH$78-$BH$75)/200</f>
        <v>0.11</v>
      </c>
      <c r="BQ69">
        <f>(($AO$63-$AN$63)/($AN$64-$AN$63))</f>
        <v>0.5</v>
      </c>
      <c r="BR69">
        <f>1-(($AP$61-$AN$64)/($AN$65-$AN$64))</f>
        <v>0.37931034482758619</v>
      </c>
      <c r="BS69">
        <f>(($AQ$62-$AN$64)/($AN$65-$AN$64))</f>
        <v>6.8965517241379309E-2</v>
      </c>
      <c r="BT69">
        <f>1-(($AN$64-$AO$63)/($AO$64-$AO$63))</f>
        <v>0.4642857142857143</v>
      </c>
      <c r="BU69">
        <f>(($AP$61-$AO$64)/($AO$65-$AO$64))</f>
        <v>0.16666666666666666</v>
      </c>
      <c r="BV69">
        <f>1-(($AQ$63-$AO$64)/($AO$65-$AO$64))</f>
        <v>0.33333333333333337</v>
      </c>
      <c r="BW69">
        <f>(($AN$64-$AP$60)/($AP$61-$AP$60))</f>
        <v>0.37931034482758619</v>
      </c>
      <c r="BX69">
        <f>1-(($AO$64-$AP$60)/($AP$61-$AP$60))</f>
        <v>0.17241379310344829</v>
      </c>
      <c r="BY69">
        <f>(($AQ$63-$AP$61)/($AP$62-$AP$61))</f>
        <v>0.4838709677419355</v>
      </c>
      <c r="BZ69">
        <f>1-(($AN$64-$AQ$61)/($AQ$62-$AQ$61))</f>
        <v>6.6666666666666652E-2</v>
      </c>
      <c r="CA69">
        <f>(($AO$63-$AQ$61)/($AQ$62-$AQ$61))</f>
        <v>0.43333333333333335</v>
      </c>
      <c r="CB69">
        <f>1-(($AP$61-$AQ$62)/($AQ$63-$AQ$62))</f>
        <v>0.4838709677419355</v>
      </c>
    </row>
    <row r="70" spans="1:80" x14ac:dyDescent="0.25">
      <c r="A70">
        <v>69</v>
      </c>
      <c r="D70">
        <v>77.679133000000007</v>
      </c>
      <c r="E70" s="2">
        <v>2</v>
      </c>
      <c r="F70">
        <v>70.015816000000001</v>
      </c>
      <c r="G70" s="3">
        <v>3</v>
      </c>
      <c r="P70">
        <v>2</v>
      </c>
      <c r="Q70" t="str">
        <f t="shared" si="2"/>
        <v>23</v>
      </c>
      <c r="R70">
        <v>3</v>
      </c>
      <c r="X70" t="s">
        <v>296</v>
      </c>
      <c r="Y70" t="s">
        <v>264</v>
      </c>
      <c r="AB70" t="s">
        <v>296</v>
      </c>
      <c r="AC70" t="str">
        <f>CONCATENATE($R70,$R71,$R72,$R73)</f>
        <v>3142</v>
      </c>
      <c r="AN70">
        <v>1994</v>
      </c>
      <c r="AO70">
        <v>2049</v>
      </c>
      <c r="AP70">
        <v>2149</v>
      </c>
      <c r="AQ70">
        <v>2100</v>
      </c>
      <c r="AT70">
        <f>(($AO$64-$AN$64)/($AN$65-$AN$64))</f>
        <v>0.44827586206896552</v>
      </c>
      <c r="AU70">
        <f>(($AP$62-$AN$65)/($AN$66-$AN$65))</f>
        <v>0.66666666666666663</v>
      </c>
      <c r="AV70">
        <f>(($AQ$63-$AN$65)/($AN$66-$AN$65))</f>
        <v>0.13333333333333333</v>
      </c>
      <c r="AW70">
        <f>(($AN$65-$AO$64)/($AO$65-$AO$64))</f>
        <v>0.53333333333333333</v>
      </c>
      <c r="AX70">
        <f>(($AP$62-$AO$65)/($AO$66-$AO$65))</f>
        <v>0.19354838709677419</v>
      </c>
      <c r="AY70">
        <f>(($AQ$64-$AO$65)/($AO$66-$AO$65))</f>
        <v>0.67741935483870963</v>
      </c>
      <c r="AZ70">
        <f>(($AN$65-$AP$61)/($AP$62-$AP$61))</f>
        <v>0.35483870967741937</v>
      </c>
      <c r="BA70">
        <f>(($AO$65-$AP$61)/($AP$62-$AP$61))</f>
        <v>0.80645161290322576</v>
      </c>
      <c r="BB70">
        <f>(($AQ$64-$AP$62)/($AP$63-$AP$62))</f>
        <v>0.4838709677419355</v>
      </c>
      <c r="BC70">
        <f>(($AN$65-$AQ$62)/($AQ$63-$AQ$62))</f>
        <v>0.87096774193548387</v>
      </c>
      <c r="BD70">
        <f>(($AO$64-$AQ$62)/($AQ$63-$AQ$62))</f>
        <v>0.35483870967741937</v>
      </c>
      <c r="BE70">
        <f>(($AP$62-$AQ$63)/($AQ$64-$AQ$63))</f>
        <v>0.5161290322580645</v>
      </c>
      <c r="BG70">
        <v>3</v>
      </c>
      <c r="BH70">
        <v>478</v>
      </c>
      <c r="BI70">
        <f>($BH$79-$BH$76)/200</f>
        <v>0.14000000000000001</v>
      </c>
      <c r="BQ70">
        <f>(($AO$64-$AN$64)/($AN$65-$AN$64))</f>
        <v>0.44827586206896552</v>
      </c>
      <c r="BR70">
        <f>1-(($AP$62-$AN$65)/($AN$66-$AN$65))</f>
        <v>0.33333333333333337</v>
      </c>
      <c r="BS70">
        <f>(($AQ$63-$AN$65)/($AN$66-$AN$65))</f>
        <v>0.13333333333333333</v>
      </c>
      <c r="BT70">
        <f>1-(($AN$65-$AO$64)/($AO$65-$AO$64))</f>
        <v>0.46666666666666667</v>
      </c>
      <c r="BU70">
        <f>(($AP$62-$AO$65)/($AO$66-$AO$65))</f>
        <v>0.19354838709677419</v>
      </c>
      <c r="BV70">
        <f>1-(($AQ$64-$AO$65)/($AO$66-$AO$65))</f>
        <v>0.32258064516129037</v>
      </c>
      <c r="BW70">
        <f>(($AN$65-$AP$61)/($AP$62-$AP$61))</f>
        <v>0.35483870967741937</v>
      </c>
      <c r="BX70">
        <f>1-(($AO$65-$AP$61)/($AP$62-$AP$61))</f>
        <v>0.19354838709677424</v>
      </c>
      <c r="BY70">
        <f>(($AQ$64-$AP$62)/($AP$63-$AP$62))</f>
        <v>0.4838709677419355</v>
      </c>
      <c r="BZ70">
        <f>1-(($AN$65-$AQ$62)/($AQ$63-$AQ$62))</f>
        <v>0.12903225806451613</v>
      </c>
      <c r="CA70">
        <f>(($AO$64-$AQ$62)/($AQ$63-$AQ$62))</f>
        <v>0.35483870967741937</v>
      </c>
      <c r="CB70">
        <f>1-(($AP$62-$AQ$63)/($AQ$64-$AQ$63))</f>
        <v>0.4838709677419355</v>
      </c>
    </row>
    <row r="71" spans="1:80" x14ac:dyDescent="0.25">
      <c r="A71">
        <v>70</v>
      </c>
      <c r="D71">
        <v>77.679133000000007</v>
      </c>
      <c r="E71" s="2">
        <v>2</v>
      </c>
      <c r="F71">
        <v>70.015816000000001</v>
      </c>
      <c r="G71" s="3">
        <v>3</v>
      </c>
      <c r="P71">
        <v>2</v>
      </c>
      <c r="Q71" t="str">
        <f t="shared" si="2"/>
        <v>23</v>
      </c>
      <c r="R71">
        <v>1</v>
      </c>
      <c r="X71" t="s">
        <v>296</v>
      </c>
      <c r="Y71" t="s">
        <v>261</v>
      </c>
      <c r="AN71">
        <v>2029</v>
      </c>
      <c r="AO71">
        <v>2080</v>
      </c>
      <c r="AP71">
        <v>2180</v>
      </c>
      <c r="AQ71">
        <v>2132</v>
      </c>
      <c r="AT71">
        <f>(($AO$65-$AN$65)/($AN$66-$AN$65))</f>
        <v>0.46666666666666667</v>
      </c>
      <c r="AU71">
        <f>(($AP$63-$AN$66)/($AN$67-$AN$66))</f>
        <v>0.63636363636363635</v>
      </c>
      <c r="AV71">
        <f>(($AQ$64-$AN$66)/($AN$67-$AN$66))</f>
        <v>0.15151515151515152</v>
      </c>
      <c r="AW71">
        <f>(($AN$66-$AO$65)/($AO$66-$AO$65))</f>
        <v>0.5161290322580645</v>
      </c>
      <c r="AZ71">
        <f>(($AN$66-$AP$62)/($AP$63-$AP$62))</f>
        <v>0.32258064516129031</v>
      </c>
      <c r="BA71">
        <f>(($AO$66-$AP$62)/($AP$63-$AP$62))</f>
        <v>0.80645161290322576</v>
      </c>
      <c r="BC71">
        <f>(($AN$66-$AQ$63)/($AQ$64-$AQ$63))</f>
        <v>0.83870967741935487</v>
      </c>
      <c r="BD71">
        <f>(($AO$65-$AQ$63)/($AQ$64-$AQ$63))</f>
        <v>0.32258064516129031</v>
      </c>
      <c r="BE71">
        <f>(($AP$63-$AQ$64)/($AQ$65-$AQ$64))</f>
        <v>0.47058823529411764</v>
      </c>
      <c r="BG71">
        <v>1</v>
      </c>
      <c r="BH71">
        <v>487</v>
      </c>
      <c r="BI71">
        <f>($BH$80-$BH$77)/200</f>
        <v>0.125</v>
      </c>
      <c r="BQ71">
        <f>(($AO$65-$AN$65)/($AN$66-$AN$65))</f>
        <v>0.46666666666666667</v>
      </c>
      <c r="BR71">
        <f>1-(($AP$63-$AN$66)/($AN$67-$AN$66))</f>
        <v>0.36363636363636365</v>
      </c>
      <c r="BS71">
        <f>(($AQ$64-$AN$66)/($AN$67-$AN$66))</f>
        <v>0.15151515151515152</v>
      </c>
      <c r="BT71">
        <f>1-(($AN$66-$AO$65)/($AO$66-$AO$65))</f>
        <v>0.4838709677419355</v>
      </c>
      <c r="BW71">
        <f>(($AN$66-$AP$62)/($AP$63-$AP$62))</f>
        <v>0.32258064516129031</v>
      </c>
      <c r="BX71">
        <f>1-(($AO$66-$AP$62)/($AP$63-$AP$62))</f>
        <v>0.19354838709677424</v>
      </c>
      <c r="BZ71">
        <f>1-(($AN$66-$AQ$63)/($AQ$64-$AQ$63))</f>
        <v>0.16129032258064513</v>
      </c>
      <c r="CA71">
        <f>(($AO$65-$AQ$63)/($AQ$64-$AQ$63))</f>
        <v>0.32258064516129031</v>
      </c>
      <c r="CB71">
        <f>(($AP$63-$AQ$64)/($AQ$65-$AQ$64))</f>
        <v>0.47058823529411764</v>
      </c>
    </row>
    <row r="72" spans="1:80" x14ac:dyDescent="0.25">
      <c r="A72">
        <v>71</v>
      </c>
      <c r="D72">
        <v>77.679133000000007</v>
      </c>
      <c r="E72" s="2">
        <v>2</v>
      </c>
      <c r="F72">
        <v>70.015816000000001</v>
      </c>
      <c r="G72" s="3">
        <v>3</v>
      </c>
      <c r="P72">
        <v>2</v>
      </c>
      <c r="Q72" t="str">
        <f t="shared" si="2"/>
        <v>23</v>
      </c>
      <c r="R72">
        <v>4</v>
      </c>
      <c r="X72" t="s">
        <v>296</v>
      </c>
      <c r="Y72" t="s">
        <v>262</v>
      </c>
      <c r="AN72">
        <v>2064</v>
      </c>
      <c r="AO72">
        <v>2114</v>
      </c>
      <c r="AP72">
        <v>2211</v>
      </c>
      <c r="AQ72">
        <v>2163</v>
      </c>
      <c r="AT72">
        <f>(($AO$66-$AN$66)/($AN$67-$AN$66))</f>
        <v>0.45454545454545453</v>
      </c>
      <c r="BC72">
        <f>(($AN$67-$AQ$64)/($AQ$65-$AQ$64))</f>
        <v>0.82352941176470584</v>
      </c>
      <c r="BD72">
        <f>(($AO$66-$AQ$64)/($AQ$65-$AQ$64))</f>
        <v>0.29411764705882354</v>
      </c>
      <c r="BG72">
        <v>4</v>
      </c>
      <c r="BH72">
        <v>493</v>
      </c>
      <c r="BI72">
        <f>($BH$81-$BH$78)/200</f>
        <v>0.13</v>
      </c>
      <c r="BQ72">
        <f>(($AO$66-$AN$66)/($AN$67-$AN$66))</f>
        <v>0.45454545454545453</v>
      </c>
      <c r="BZ72">
        <f>1-(($AN$67-$AQ$64)/($AQ$65-$AQ$64))</f>
        <v>0.17647058823529416</v>
      </c>
      <c r="CA72">
        <f>(($AO$66-$AQ$64)/($AQ$65-$AQ$64))</f>
        <v>0.29411764705882354</v>
      </c>
    </row>
    <row r="73" spans="1:80" x14ac:dyDescent="0.25">
      <c r="A73">
        <v>72</v>
      </c>
      <c r="D73">
        <v>77.679133000000007</v>
      </c>
      <c r="E73" s="2">
        <v>2</v>
      </c>
      <c r="F73">
        <v>70.015816000000001</v>
      </c>
      <c r="G73" s="3">
        <v>3</v>
      </c>
      <c r="P73">
        <v>2</v>
      </c>
      <c r="Q73" t="str">
        <f t="shared" si="2"/>
        <v>23</v>
      </c>
      <c r="R73">
        <v>2</v>
      </c>
      <c r="X73" t="s">
        <v>296</v>
      </c>
      <c r="Y73" t="s">
        <v>263</v>
      </c>
      <c r="AN73">
        <v>2097</v>
      </c>
      <c r="AO73">
        <v>2145</v>
      </c>
      <c r="AP73">
        <v>2239</v>
      </c>
      <c r="AQ73">
        <v>2193</v>
      </c>
      <c r="BG73">
        <v>2</v>
      </c>
      <c r="BH73">
        <v>502</v>
      </c>
      <c r="BI73">
        <f>($BH$82-$BH$79)/200</f>
        <v>0.115</v>
      </c>
    </row>
    <row r="74" spans="1:80" x14ac:dyDescent="0.25">
      <c r="A74">
        <v>73</v>
      </c>
      <c r="D74">
        <v>77.679133000000007</v>
      </c>
      <c r="E74" s="2">
        <v>2</v>
      </c>
      <c r="F74">
        <v>70.015816000000001</v>
      </c>
      <c r="G74" s="3">
        <v>3</v>
      </c>
      <c r="P74">
        <v>2</v>
      </c>
      <c r="Q74" t="str">
        <f t="shared" si="2"/>
        <v>23</v>
      </c>
      <c r="R74">
        <v>3</v>
      </c>
      <c r="X74" t="s">
        <v>296</v>
      </c>
      <c r="Y74" t="s">
        <v>264</v>
      </c>
      <c r="AB74" t="s">
        <v>296</v>
      </c>
      <c r="AC74" t="str">
        <f>CONCATENATE($R74,$R75,$R76,$R77)</f>
        <v>3142</v>
      </c>
      <c r="AN74">
        <v>2130</v>
      </c>
      <c r="AO74">
        <v>2176</v>
      </c>
      <c r="AP74">
        <v>2269</v>
      </c>
      <c r="AQ74">
        <v>2222</v>
      </c>
      <c r="BG74">
        <v>3</v>
      </c>
      <c r="BH74">
        <v>509</v>
      </c>
      <c r="BI74">
        <f>($BH$83-$BH$80)/200</f>
        <v>0.115</v>
      </c>
    </row>
    <row r="75" spans="1:80" x14ac:dyDescent="0.25">
      <c r="A75">
        <v>74</v>
      </c>
      <c r="D75">
        <v>77.679133000000007</v>
      </c>
      <c r="E75" s="2">
        <v>2</v>
      </c>
      <c r="F75">
        <v>70.015816000000001</v>
      </c>
      <c r="G75" s="3">
        <v>3</v>
      </c>
      <c r="P75">
        <v>2</v>
      </c>
      <c r="Q75" t="str">
        <f t="shared" si="2"/>
        <v>23</v>
      </c>
      <c r="R75">
        <v>1</v>
      </c>
      <c r="X75" t="s">
        <v>296</v>
      </c>
      <c r="Y75" t="s">
        <v>261</v>
      </c>
      <c r="AN75">
        <v>2163</v>
      </c>
      <c r="AO75">
        <v>2207</v>
      </c>
      <c r="AP75">
        <v>2300</v>
      </c>
      <c r="AQ75">
        <v>2252</v>
      </c>
      <c r="AT75">
        <f>(($AO$67-$AN$68)/($AN$69-$AN$68))</f>
        <v>0.52631578947368418</v>
      </c>
      <c r="AU75">
        <f>(($AP$64-$AN$68)/($AN$69-$AN$68))</f>
        <v>0.28947368421052633</v>
      </c>
      <c r="AV75">
        <f>(($AQ$66-$AN$68)/($AN$69-$AN$68))</f>
        <v>0.86842105263157898</v>
      </c>
      <c r="AW75">
        <f>(($AN$69-$AO$67)/($AO$68-$AO$67))</f>
        <v>0.43902439024390244</v>
      </c>
      <c r="AX75">
        <f>(($AP$65-$AO$67)/($AO$68-$AO$67))</f>
        <v>0.80487804878048785</v>
      </c>
      <c r="AY75">
        <f>(($AQ$66-$AO$67)/($AO$68-$AO$67))</f>
        <v>0.31707317073170732</v>
      </c>
      <c r="AZ75">
        <f>(($AN$69-$AP$64)/($AP$65-$AP$64))</f>
        <v>0.6428571428571429</v>
      </c>
      <c r="BA75">
        <f>(($AO$67-$AP$64)/($AP$65-$AP$64))</f>
        <v>0.21428571428571427</v>
      </c>
      <c r="BB75">
        <f>(($AQ$66-$AP$64)/($AP$65-$AP$64))</f>
        <v>0.52380952380952384</v>
      </c>
      <c r="BC75">
        <f>(($AN$69-$AQ$66)/($AQ$67-$AQ$66))</f>
        <v>0.11363636363636363</v>
      </c>
      <c r="BD75">
        <f>(($AO$68-$AQ$66)/($AQ$67-$AQ$66))</f>
        <v>0.63636363636363635</v>
      </c>
      <c r="BE75">
        <f>(($AP$65-$AQ$66)/($AQ$67-$AQ$66))</f>
        <v>0.45454545454545453</v>
      </c>
      <c r="BG75">
        <v>1</v>
      </c>
      <c r="BH75">
        <v>519</v>
      </c>
      <c r="BI75">
        <f>($BH$84-$BH$81)/200</f>
        <v>0.125</v>
      </c>
      <c r="BQ75">
        <f>1-(($AO$67-$AN$68)/($AN$69-$AN$68))</f>
        <v>0.47368421052631582</v>
      </c>
      <c r="BR75">
        <f>(($AP$64-$AN$68)/($AN$69-$AN$68))</f>
        <v>0.28947368421052633</v>
      </c>
      <c r="BS75">
        <f>1-(($AQ$66-$AN$68)/($AN$69-$AN$68))</f>
        <v>0.13157894736842102</v>
      </c>
      <c r="BT75">
        <f>(($AN$69-$AO$67)/($AO$68-$AO$67))</f>
        <v>0.43902439024390244</v>
      </c>
      <c r="BU75">
        <f>1-(($AP$65-$AO$67)/($AO$68-$AO$67))</f>
        <v>0.19512195121951215</v>
      </c>
      <c r="BV75">
        <f>(($AQ$66-$AO$67)/($AO$68-$AO$67))</f>
        <v>0.31707317073170732</v>
      </c>
      <c r="BW75">
        <f>1-(($AN$69-$AP$64)/($AP$65-$AP$64))</f>
        <v>0.3571428571428571</v>
      </c>
      <c r="BX75">
        <f>(($AO$67-$AP$64)/($AP$65-$AP$64))</f>
        <v>0.21428571428571427</v>
      </c>
      <c r="BY75">
        <f>1-(($AQ$66-$AP$64)/($AP$65-$AP$64))</f>
        <v>0.47619047619047616</v>
      </c>
      <c r="BZ75">
        <f>(($AN$69-$AQ$66)/($AQ$67-$AQ$66))</f>
        <v>0.11363636363636363</v>
      </c>
      <c r="CA75">
        <f>1-(($AO$68-$AQ$66)/($AQ$67-$AQ$66))</f>
        <v>0.36363636363636365</v>
      </c>
      <c r="CB75">
        <f>(($AP$65-$AQ$66)/($AQ$67-$AQ$66))</f>
        <v>0.45454545454545453</v>
      </c>
    </row>
    <row r="76" spans="1:80" x14ac:dyDescent="0.25">
      <c r="A76">
        <v>75</v>
      </c>
      <c r="B76">
        <v>85.602194000000011</v>
      </c>
      <c r="C76" s="4">
        <v>1</v>
      </c>
      <c r="D76">
        <v>77.687908000000007</v>
      </c>
      <c r="E76" s="2">
        <v>2</v>
      </c>
      <c r="F76">
        <v>70.015816000000001</v>
      </c>
      <c r="G76" s="3">
        <v>3</v>
      </c>
      <c r="P76">
        <v>3</v>
      </c>
      <c r="Q76" t="str">
        <f t="shared" si="2"/>
        <v>123</v>
      </c>
      <c r="R76">
        <v>4</v>
      </c>
      <c r="X76" t="s">
        <v>296</v>
      </c>
      <c r="Y76" t="s">
        <v>262</v>
      </c>
      <c r="AN76">
        <v>2193</v>
      </c>
      <c r="AO76">
        <v>2235</v>
      </c>
      <c r="AP76">
        <v>2332</v>
      </c>
      <c r="AQ76">
        <v>2284</v>
      </c>
      <c r="AT76">
        <f>(($AO$68-$AN$69)/($AN$70-$AN$69))</f>
        <v>0.60526315789473684</v>
      </c>
      <c r="AU76">
        <f>(($AP$65-$AN$69)/($AN$70-$AN$69))</f>
        <v>0.39473684210526316</v>
      </c>
      <c r="AV76">
        <f>(($AQ$67-$AN$70)/($AN$71-$AN$70))</f>
        <v>2.8571428571428571E-2</v>
      </c>
      <c r="AW76">
        <f>(($AN$70-$AO$68)/($AO$69-$AO$68))</f>
        <v>0.39473684210526316</v>
      </c>
      <c r="AX76">
        <f>(($AP$66-$AO$68)/($AO$69-$AO$68))</f>
        <v>0.86842105263157898</v>
      </c>
      <c r="AY76">
        <f>(($AQ$67-$AO$68)/($AO$69-$AO$68))</f>
        <v>0.42105263157894735</v>
      </c>
      <c r="AZ76">
        <f>(($AN$70-$AP$65)/($AP$66-$AP$65))</f>
        <v>0.56097560975609762</v>
      </c>
      <c r="BA76">
        <f>(($AO$68-$AP$65)/($AP$66-$AP$65))</f>
        <v>0.1951219512195122</v>
      </c>
      <c r="BB76">
        <f>(($AQ$67-$AP$65)/($AP$66-$AP$65))</f>
        <v>0.58536585365853655</v>
      </c>
      <c r="BC76">
        <f>(($AN$70-$AQ$66)/($AQ$67-$AQ$66))</f>
        <v>0.97727272727272729</v>
      </c>
      <c r="BD76">
        <f>(($AO$69-$AQ$67)/($AQ$68-$AQ$67))</f>
        <v>0.59459459459459463</v>
      </c>
      <c r="BE76">
        <f>(($AP$66-$AQ$67)/($AQ$68-$AQ$67))</f>
        <v>0.45945945945945948</v>
      </c>
      <c r="BG76">
        <v>4</v>
      </c>
      <c r="BH76">
        <v>524</v>
      </c>
      <c r="BI76">
        <f>($BH$85-$BH$82)/200</f>
        <v>0.115</v>
      </c>
      <c r="BQ76">
        <f>1-(($AO$68-$AN$69)/($AN$70-$AN$69))</f>
        <v>0.39473684210526316</v>
      </c>
      <c r="BR76">
        <f>(($AP$65-$AN$69)/($AN$70-$AN$69))</f>
        <v>0.39473684210526316</v>
      </c>
      <c r="BS76">
        <f>(($AQ$67-$AN$70)/($AN$71-$AN$70))</f>
        <v>2.8571428571428571E-2</v>
      </c>
      <c r="BT76">
        <f>(($AN$70-$AO$68)/($AO$69-$AO$68))</f>
        <v>0.39473684210526316</v>
      </c>
      <c r="BU76">
        <f>1-(($AP$66-$AO$68)/($AO$69-$AO$68))</f>
        <v>0.13157894736842102</v>
      </c>
      <c r="BV76">
        <f>(($AQ$67-$AO$68)/($AO$69-$AO$68))</f>
        <v>0.42105263157894735</v>
      </c>
      <c r="BW76">
        <f>1-(($AN$70-$AP$65)/($AP$66-$AP$65))</f>
        <v>0.43902439024390238</v>
      </c>
      <c r="BX76">
        <f>(($AO$68-$AP$65)/($AP$66-$AP$65))</f>
        <v>0.1951219512195122</v>
      </c>
      <c r="BY76">
        <f>1-(($AQ$67-$AP$65)/($AP$66-$AP$65))</f>
        <v>0.41463414634146345</v>
      </c>
      <c r="BZ76">
        <f>1-(($AN$70-$AQ$66)/($AQ$67-$AQ$66))</f>
        <v>2.2727272727272707E-2</v>
      </c>
      <c r="CA76">
        <f>1-(($AO$69-$AQ$67)/($AQ$68-$AQ$67))</f>
        <v>0.40540540540540537</v>
      </c>
      <c r="CB76">
        <f>(($AP$66-$AQ$67)/($AQ$68-$AQ$67))</f>
        <v>0.45945945945945948</v>
      </c>
    </row>
    <row r="77" spans="1:80" x14ac:dyDescent="0.25">
      <c r="A77">
        <v>76</v>
      </c>
      <c r="B77">
        <v>85.639185000000012</v>
      </c>
      <c r="C77" s="4">
        <v>1</v>
      </c>
      <c r="F77">
        <v>70.015816000000001</v>
      </c>
      <c r="G77" s="3">
        <v>3</v>
      </c>
      <c r="P77">
        <v>2</v>
      </c>
      <c r="Q77" t="str">
        <f t="shared" si="2"/>
        <v>13</v>
      </c>
      <c r="R77">
        <v>2</v>
      </c>
      <c r="X77" t="s">
        <v>296</v>
      </c>
      <c r="Y77" t="s">
        <v>263</v>
      </c>
      <c r="AN77">
        <v>2224</v>
      </c>
      <c r="AO77">
        <v>2265</v>
      </c>
      <c r="AP77">
        <v>2388</v>
      </c>
      <c r="AQ77">
        <v>2316</v>
      </c>
      <c r="AT77">
        <f>(($AO$69-$AN$70)/($AN$71-$AN$70))</f>
        <v>0.65714285714285714</v>
      </c>
      <c r="AU77">
        <f>(($AP$66-$AN$70)/($AN$71-$AN$70))</f>
        <v>0.51428571428571423</v>
      </c>
      <c r="AV77">
        <f>(($AQ$68-$AN$71)/($AN$72-$AN$71))</f>
        <v>8.5714285714285715E-2</v>
      </c>
      <c r="AW77">
        <f>(($AN$71-$AO$69)/($AO$70-$AO$69))</f>
        <v>0.375</v>
      </c>
      <c r="AX77">
        <f>(($AP$67-$AO$70)/($AO$71-$AO$70))</f>
        <v>0</v>
      </c>
      <c r="AY77">
        <f>(($AQ$68-$AO$69)/($AO$70-$AO$69))</f>
        <v>0.46875</v>
      </c>
      <c r="AZ77">
        <f>(($AN$71-$AP$66)/($AP$67-$AP$66))</f>
        <v>0.45945945945945948</v>
      </c>
      <c r="BA77">
        <f>(($AO$69-$AP$66)/($AP$67-$AP$66))</f>
        <v>0.13513513513513514</v>
      </c>
      <c r="BB77">
        <f>(($AQ$68-$AP$66)/($AP$67-$AP$66))</f>
        <v>0.54054054054054057</v>
      </c>
      <c r="BC77">
        <f>(($AN$71-$AQ$67)/($AQ$68-$AQ$67))</f>
        <v>0.91891891891891897</v>
      </c>
      <c r="BD77">
        <f>(($AO$70-$AQ$68)/($AQ$69-$AQ$68))</f>
        <v>0.5</v>
      </c>
      <c r="BE77">
        <f>(($AP$67-$AQ$68)/($AQ$69-$AQ$68))</f>
        <v>0.5</v>
      </c>
      <c r="BG77">
        <v>2</v>
      </c>
      <c r="BH77">
        <v>534</v>
      </c>
      <c r="BI77">
        <f>($BH$86-$BH$83)/200</f>
        <v>0.115</v>
      </c>
      <c r="BQ77">
        <f>1-(($AO$69-$AN$70)/($AN$71-$AN$70))</f>
        <v>0.34285714285714286</v>
      </c>
      <c r="BR77">
        <f>1-(($AP$66-$AN$70)/($AN$71-$AN$70))</f>
        <v>0.48571428571428577</v>
      </c>
      <c r="BS77">
        <f>(($AQ$68-$AN$71)/($AN$72-$AN$71))</f>
        <v>8.5714285714285715E-2</v>
      </c>
      <c r="BT77">
        <f>(($AN$71-$AO$69)/($AO$70-$AO$69))</f>
        <v>0.375</v>
      </c>
      <c r="BU77">
        <f>(($AP$67-$AO$70)/($AO$71-$AO$70))</f>
        <v>0</v>
      </c>
      <c r="BV77">
        <f>(($AQ$68-$AO$69)/($AO$70-$AO$69))</f>
        <v>0.46875</v>
      </c>
      <c r="BW77">
        <f>(($AN$71-$AP$66)/($AP$67-$AP$66))</f>
        <v>0.45945945945945948</v>
      </c>
      <c r="BX77">
        <f>(($AO$69-$AP$66)/($AP$67-$AP$66))</f>
        <v>0.13513513513513514</v>
      </c>
      <c r="BY77">
        <f>1-(($AQ$68-$AP$66)/($AP$67-$AP$66))</f>
        <v>0.45945945945945943</v>
      </c>
      <c r="BZ77">
        <f>1-(($AN$71-$AQ$67)/($AQ$68-$AQ$67))</f>
        <v>8.108108108108103E-2</v>
      </c>
      <c r="CA77">
        <f>(($AO$70-$AQ$68)/($AQ$69-$AQ$68))</f>
        <v>0.5</v>
      </c>
      <c r="CB77">
        <f>(($AP$67-$AQ$68)/($AQ$69-$AQ$68))</f>
        <v>0.5</v>
      </c>
    </row>
    <row r="78" spans="1:80" x14ac:dyDescent="0.25">
      <c r="A78">
        <v>77</v>
      </c>
      <c r="B78">
        <v>85.639185000000012</v>
      </c>
      <c r="C78" s="4">
        <v>1</v>
      </c>
      <c r="F78">
        <v>70.015816000000001</v>
      </c>
      <c r="G78" s="3">
        <v>3</v>
      </c>
      <c r="P78">
        <v>2</v>
      </c>
      <c r="Q78" t="str">
        <f t="shared" si="2"/>
        <v>13</v>
      </c>
      <c r="R78">
        <v>3</v>
      </c>
      <c r="X78" t="s">
        <v>296</v>
      </c>
      <c r="Y78" t="s">
        <v>264</v>
      </c>
      <c r="AB78" t="s">
        <v>296</v>
      </c>
      <c r="AC78" t="str">
        <f>CONCATENATE($R78,$R79,$R80,$R81)</f>
        <v>3142</v>
      </c>
      <c r="AN78">
        <v>2251</v>
      </c>
      <c r="AO78">
        <v>2298</v>
      </c>
      <c r="AP78">
        <v>2423</v>
      </c>
      <c r="AQ78">
        <v>2348</v>
      </c>
      <c r="AT78">
        <f>(($AO$70-$AN$71)/($AN$72-$AN$71))</f>
        <v>0.5714285714285714</v>
      </c>
      <c r="AU78">
        <f>(($AP$67-$AN$71)/($AN$72-$AN$71))</f>
        <v>0.5714285714285714</v>
      </c>
      <c r="AV78">
        <f>(($AQ$69-$AN$72)/($AN$73-$AN$72))</f>
        <v>6.0606060606060608E-2</v>
      </c>
      <c r="AW78">
        <f>(($AN$72-$AO$70)/($AO$71-$AO$70))</f>
        <v>0.4838709677419355</v>
      </c>
      <c r="AX78">
        <f>(($AP$68-$AO$71)/($AO$72-$AO$71))</f>
        <v>8.8235294117647065E-2</v>
      </c>
      <c r="AY78">
        <f>(($AQ$69-$AO$70)/($AO$71-$AO$70))</f>
        <v>0.54838709677419351</v>
      </c>
      <c r="AZ78">
        <f>(($AN$72-$AP$67)/($AP$68-$AP$67))</f>
        <v>0.44117647058823528</v>
      </c>
      <c r="BA78">
        <f>(($AO$70-$AP$67)/($AP$68-$AP$67))</f>
        <v>0</v>
      </c>
      <c r="BB78">
        <f>(($AQ$69-$AP$67)/($AP$68-$AP$67))</f>
        <v>0.5</v>
      </c>
      <c r="BC78">
        <f>(($AN$72-$AQ$68)/($AQ$69-$AQ$68))</f>
        <v>0.94117647058823528</v>
      </c>
      <c r="BD78">
        <f>(($AO$71-$AQ$69)/($AQ$70-$AQ$69))</f>
        <v>0.41176470588235292</v>
      </c>
      <c r="BE78">
        <f>(($AP$68-$AQ$69)/($AQ$70-$AQ$69))</f>
        <v>0.5</v>
      </c>
      <c r="BG78">
        <v>3</v>
      </c>
      <c r="BH78">
        <v>541</v>
      </c>
      <c r="BI78">
        <f>($BH$87-$BH$84)/200</f>
        <v>0.105</v>
      </c>
      <c r="BQ78">
        <f>1-(($AO$70-$AN$71)/($AN$72-$AN$71))</f>
        <v>0.4285714285714286</v>
      </c>
      <c r="BR78">
        <f>1-(($AP$67-$AN$71)/($AN$72-$AN$71))</f>
        <v>0.4285714285714286</v>
      </c>
      <c r="BS78">
        <f>(($AQ$69-$AN$72)/($AN$73-$AN$72))</f>
        <v>6.0606060606060608E-2</v>
      </c>
      <c r="BT78">
        <f>(($AN$72-$AO$70)/($AO$71-$AO$70))</f>
        <v>0.4838709677419355</v>
      </c>
      <c r="BU78">
        <f>(($AP$68-$AO$71)/($AO$72-$AO$71))</f>
        <v>8.8235294117647065E-2</v>
      </c>
      <c r="BV78">
        <f>1-(($AQ$69-$AO$70)/($AO$71-$AO$70))</f>
        <v>0.45161290322580649</v>
      </c>
      <c r="BW78">
        <f>(($AN$72-$AP$67)/($AP$68-$AP$67))</f>
        <v>0.44117647058823528</v>
      </c>
      <c r="BX78">
        <f>(($AO$70-$AP$67)/($AP$68-$AP$67))</f>
        <v>0</v>
      </c>
      <c r="BY78">
        <f>(($AQ$69-$AP$67)/($AP$68-$AP$67))</f>
        <v>0.5</v>
      </c>
      <c r="BZ78">
        <f>1-(($AN$72-$AQ$68)/($AQ$69-$AQ$68))</f>
        <v>5.8823529411764719E-2</v>
      </c>
      <c r="CA78">
        <f>(($AO$71-$AQ$69)/($AQ$70-$AQ$69))</f>
        <v>0.41176470588235292</v>
      </c>
      <c r="CB78">
        <f>(($AP$68-$AQ$69)/($AQ$70-$AQ$69))</f>
        <v>0.5</v>
      </c>
    </row>
    <row r="79" spans="1:80" x14ac:dyDescent="0.25">
      <c r="A79">
        <v>78</v>
      </c>
      <c r="B79">
        <v>85.639185000000012</v>
      </c>
      <c r="C79" s="4">
        <v>1</v>
      </c>
      <c r="F79">
        <v>69.84280600000001</v>
      </c>
      <c r="G79" s="3">
        <v>3</v>
      </c>
      <c r="P79">
        <v>2</v>
      </c>
      <c r="Q79" t="str">
        <f t="shared" si="2"/>
        <v>13</v>
      </c>
      <c r="R79">
        <v>1</v>
      </c>
      <c r="X79" t="s">
        <v>296</v>
      </c>
      <c r="Y79" t="s">
        <v>261</v>
      </c>
      <c r="AN79">
        <v>2280</v>
      </c>
      <c r="AO79">
        <v>2328</v>
      </c>
      <c r="AP79">
        <v>2453</v>
      </c>
      <c r="AQ79">
        <v>2367</v>
      </c>
      <c r="AT79">
        <f>(($AO$71-$AN$72)/($AN$73-$AN$72))</f>
        <v>0.48484848484848486</v>
      </c>
      <c r="AU79">
        <f>(($AP$68-$AN$72)/($AN$73-$AN$72))</f>
        <v>0.5757575757575758</v>
      </c>
      <c r="AV79">
        <f>(($AQ$70-$AN$73)/($AN$74-$AN$73))</f>
        <v>9.0909090909090912E-2</v>
      </c>
      <c r="AW79">
        <f>(($AN$73-$AO$71)/($AO$72-$AO$71))</f>
        <v>0.5</v>
      </c>
      <c r="AX79">
        <f>(($AP$69-$AO$72)/($AO$73-$AO$72))</f>
        <v>3.2258064516129031E-2</v>
      </c>
      <c r="AY79">
        <f>(($AQ$70-$AO$71)/($AO$72-$AO$71))</f>
        <v>0.58823529411764708</v>
      </c>
      <c r="AZ79">
        <f>(($AN$73-$AP$68)/($AP$69-$AP$68))</f>
        <v>0.4375</v>
      </c>
      <c r="BA79">
        <f>(($AO$71-$AP$67)/($AP$68-$AP$67))</f>
        <v>0.91176470588235292</v>
      </c>
      <c r="BB79">
        <f>(($AQ$70-$AP$68)/($AP$69-$AP$68))</f>
        <v>0.53125</v>
      </c>
      <c r="BC79">
        <f>(($AN$73-$AQ$69)/($AQ$70-$AQ$69))</f>
        <v>0.91176470588235292</v>
      </c>
      <c r="BD79">
        <f>(($AO$72-$AQ$70)/($AQ$71-$AQ$70))</f>
        <v>0.4375</v>
      </c>
      <c r="BE79">
        <f>(($AP$69-$AQ$70)/($AQ$71-$AQ$70))</f>
        <v>0.46875</v>
      </c>
      <c r="BG79">
        <v>1</v>
      </c>
      <c r="BH79">
        <v>552</v>
      </c>
      <c r="BI79">
        <f>($BH$88-$BH$85)/200</f>
        <v>0.115</v>
      </c>
      <c r="BQ79">
        <f>(($AO$71-$AN$72)/($AN$73-$AN$72))</f>
        <v>0.48484848484848486</v>
      </c>
      <c r="BR79">
        <f>1-(($AP$68-$AN$72)/($AN$73-$AN$72))</f>
        <v>0.4242424242424242</v>
      </c>
      <c r="BS79">
        <f>(($AQ$70-$AN$73)/($AN$74-$AN$73))</f>
        <v>9.0909090909090912E-2</v>
      </c>
      <c r="BT79">
        <f>(($AN$73-$AO$71)/($AO$72-$AO$71))</f>
        <v>0.5</v>
      </c>
      <c r="BU79">
        <f>(($AP$69-$AO$72)/($AO$73-$AO$72))</f>
        <v>3.2258064516129031E-2</v>
      </c>
      <c r="BV79">
        <f>1-(($AQ$70-$AO$71)/($AO$72-$AO$71))</f>
        <v>0.41176470588235292</v>
      </c>
      <c r="BW79">
        <f>(($AN$73-$AP$68)/($AP$69-$AP$68))</f>
        <v>0.4375</v>
      </c>
      <c r="BX79">
        <f>1-(($AO$71-$AP$67)/($AP$68-$AP$67))</f>
        <v>8.8235294117647078E-2</v>
      </c>
      <c r="BY79">
        <f>1-(($AQ$70-$AP$68)/($AP$69-$AP$68))</f>
        <v>0.46875</v>
      </c>
      <c r="BZ79">
        <f>1-(($AN$73-$AQ$69)/($AQ$70-$AQ$69))</f>
        <v>8.8235294117647078E-2</v>
      </c>
      <c r="CA79">
        <f>(($AO$72-$AQ$70)/($AQ$71-$AQ$70))</f>
        <v>0.4375</v>
      </c>
      <c r="CB79">
        <f>(($AP$69-$AQ$70)/($AQ$71-$AQ$70))</f>
        <v>0.46875</v>
      </c>
    </row>
    <row r="80" spans="1:80" x14ac:dyDescent="0.25">
      <c r="A80">
        <v>79</v>
      </c>
      <c r="B80">
        <v>85.639185000000012</v>
      </c>
      <c r="C80" s="4">
        <v>1</v>
      </c>
      <c r="F80">
        <v>69.84280600000001</v>
      </c>
      <c r="G80" s="3">
        <v>3</v>
      </c>
      <c r="P80">
        <v>2</v>
      </c>
      <c r="Q80" t="str">
        <f t="shared" si="2"/>
        <v>13</v>
      </c>
      <c r="R80">
        <v>4</v>
      </c>
      <c r="X80" t="s">
        <v>296</v>
      </c>
      <c r="Y80" t="s">
        <v>262</v>
      </c>
      <c r="AN80">
        <v>2312</v>
      </c>
      <c r="AO80">
        <v>2375</v>
      </c>
      <c r="AP80">
        <v>2487</v>
      </c>
      <c r="AQ80">
        <v>2402</v>
      </c>
      <c r="AT80">
        <f>(($AO$72-$AN$73)/($AN$74-$AN$73))</f>
        <v>0.51515151515151514</v>
      </c>
      <c r="AU80">
        <f>(($AP$69-$AN$73)/($AN$74-$AN$73))</f>
        <v>0.54545454545454541</v>
      </c>
      <c r="AV80">
        <f>(($AQ$71-$AN$74)/($AN$75-$AN$74))</f>
        <v>6.0606060606060608E-2</v>
      </c>
      <c r="AW80">
        <f>(($AN$74-$AO$72)/($AO$73-$AO$72))</f>
        <v>0.5161290322580645</v>
      </c>
      <c r="AX80">
        <f>(($AP$70-$AO$73)/($AO$74-$AO$73))</f>
        <v>0.12903225806451613</v>
      </c>
      <c r="AY80">
        <f>(($AQ$71-$AO$72)/($AO$73-$AO$72))</f>
        <v>0.58064516129032262</v>
      </c>
      <c r="AZ80">
        <f>(($AN$74-$AP$69)/($AP$70-$AP$69))</f>
        <v>0.44117647058823528</v>
      </c>
      <c r="BA80">
        <f>(($AO$72-$AP$68)/($AP$69-$AP$68))</f>
        <v>0.96875</v>
      </c>
      <c r="BB80">
        <f>(($AQ$71-$AP$69)/($AP$70-$AP$69))</f>
        <v>0.5</v>
      </c>
      <c r="BC80">
        <f>(($AN$74-$AQ$70)/($AQ$71-$AQ$70))</f>
        <v>0.9375</v>
      </c>
      <c r="BD80">
        <f>(($AO$73-$AQ$71)/($AQ$72-$AQ$71))</f>
        <v>0.41935483870967744</v>
      </c>
      <c r="BE80">
        <f>(($AP$70-$AQ$71)/($AQ$72-$AQ$71))</f>
        <v>0.54838709677419351</v>
      </c>
      <c r="BG80">
        <v>4</v>
      </c>
      <c r="BH80">
        <v>559</v>
      </c>
      <c r="BI80">
        <f>($BH$89-$BH$86)/200</f>
        <v>0.115</v>
      </c>
      <c r="BQ80">
        <f>1-(($AO$72-$AN$73)/($AN$74-$AN$73))</f>
        <v>0.48484848484848486</v>
      </c>
      <c r="BR80">
        <f>1-(($AP$69-$AN$73)/($AN$74-$AN$73))</f>
        <v>0.45454545454545459</v>
      </c>
      <c r="BS80">
        <f>(($AQ$71-$AN$74)/($AN$75-$AN$74))</f>
        <v>6.0606060606060608E-2</v>
      </c>
      <c r="BT80">
        <f>1-(($AN$74-$AO$72)/($AO$73-$AO$72))</f>
        <v>0.4838709677419355</v>
      </c>
      <c r="BU80">
        <f>(($AP$70-$AO$73)/($AO$74-$AO$73))</f>
        <v>0.12903225806451613</v>
      </c>
      <c r="BV80">
        <f>1-(($AQ$71-$AO$72)/($AO$73-$AO$72))</f>
        <v>0.41935483870967738</v>
      </c>
      <c r="BW80">
        <f>(($AN$74-$AP$69)/($AP$70-$AP$69))</f>
        <v>0.44117647058823528</v>
      </c>
      <c r="BX80">
        <f>1-(($AO$72-$AP$68)/($AP$69-$AP$68))</f>
        <v>3.125E-2</v>
      </c>
      <c r="BY80">
        <f>(($AQ$71-$AP$69)/($AP$70-$AP$69))</f>
        <v>0.5</v>
      </c>
      <c r="BZ80">
        <f>1-(($AN$74-$AQ$70)/($AQ$71-$AQ$70))</f>
        <v>6.25E-2</v>
      </c>
      <c r="CA80">
        <f>(($AO$73-$AQ$71)/($AQ$72-$AQ$71))</f>
        <v>0.41935483870967744</v>
      </c>
      <c r="CB80">
        <f>1-(($AP$70-$AQ$71)/($AQ$72-$AQ$71))</f>
        <v>0.45161290322580649</v>
      </c>
    </row>
    <row r="81" spans="1:80" x14ac:dyDescent="0.25">
      <c r="A81">
        <v>80</v>
      </c>
      <c r="B81">
        <v>85.639185000000012</v>
      </c>
      <c r="C81" s="4">
        <v>1</v>
      </c>
      <c r="H81">
        <v>77.202246000000002</v>
      </c>
      <c r="I81" s="5">
        <v>4</v>
      </c>
      <c r="P81">
        <v>2</v>
      </c>
      <c r="Q81" t="str">
        <f t="shared" si="2"/>
        <v>14</v>
      </c>
      <c r="R81">
        <v>2</v>
      </c>
      <c r="X81" t="s">
        <v>296</v>
      </c>
      <c r="Y81" t="s">
        <v>263</v>
      </c>
      <c r="AN81">
        <v>2344</v>
      </c>
      <c r="AO81">
        <v>2405</v>
      </c>
      <c r="AP81">
        <v>2516</v>
      </c>
      <c r="AQ81">
        <v>2441</v>
      </c>
      <c r="AT81">
        <f>(($AO$73-$AN$74)/($AN$75-$AN$74))</f>
        <v>0.45454545454545453</v>
      </c>
      <c r="AU81">
        <f>(($AP$70-$AN$74)/($AN$75-$AN$74))</f>
        <v>0.5757575757575758</v>
      </c>
      <c r="AV81">
        <f>(($AQ$72-$AN$75)/($AN$76-$AN$75))</f>
        <v>0</v>
      </c>
      <c r="AW81">
        <f>(($AN$75-$AO$73)/($AO$74-$AO$73))</f>
        <v>0.58064516129032262</v>
      </c>
      <c r="AX81">
        <f>(($AP$71-$AO$74)/($AO$75-$AO$74))</f>
        <v>0.12903225806451613</v>
      </c>
      <c r="AY81">
        <f>(($AQ$72-$AO$73)/($AO$74-$AO$73))</f>
        <v>0.58064516129032262</v>
      </c>
      <c r="AZ81">
        <f>(($AN$75-$AP$70)/($AP$71-$AP$70))</f>
        <v>0.45161290322580644</v>
      </c>
      <c r="BA81">
        <f>(($AO$73-$AP$69)/($AP$70-$AP$69))</f>
        <v>0.88235294117647056</v>
      </c>
      <c r="BB81">
        <f>(($AQ$72-$AP$70)/($AP$71-$AP$70))</f>
        <v>0.45161290322580644</v>
      </c>
      <c r="BC81">
        <f>(($AN$75-$AQ$72)/($AQ$73-$AQ$72))</f>
        <v>0</v>
      </c>
      <c r="BD81">
        <f>(($AO$74-$AQ$72)/($AQ$73-$AQ$72))</f>
        <v>0.43333333333333335</v>
      </c>
      <c r="BE81">
        <f>(($AP$71-$AQ$72)/($AQ$73-$AQ$72))</f>
        <v>0.56666666666666665</v>
      </c>
      <c r="BG81">
        <v>2</v>
      </c>
      <c r="BH81">
        <v>567</v>
      </c>
      <c r="BI81">
        <f>($BH$90-$BH$87)/200</f>
        <v>0.115</v>
      </c>
      <c r="BQ81">
        <f>(($AO$73-$AN$74)/($AN$75-$AN$74))</f>
        <v>0.45454545454545453</v>
      </c>
      <c r="BR81">
        <f>1-(($AP$70-$AN$74)/($AN$75-$AN$74))</f>
        <v>0.4242424242424242</v>
      </c>
      <c r="BS81">
        <f>(($AQ$72-$AN$75)/($AN$76-$AN$75))</f>
        <v>0</v>
      </c>
      <c r="BT81">
        <f>1-(($AN$75-$AO$73)/($AO$74-$AO$73))</f>
        <v>0.41935483870967738</v>
      </c>
      <c r="BU81">
        <f>(($AP$71-$AO$74)/($AO$75-$AO$74))</f>
        <v>0.12903225806451613</v>
      </c>
      <c r="BV81">
        <f>1-(($AQ$72-$AO$73)/($AO$74-$AO$73))</f>
        <v>0.41935483870967738</v>
      </c>
      <c r="BW81">
        <f>(($AN$75-$AP$70)/($AP$71-$AP$70))</f>
        <v>0.45161290322580644</v>
      </c>
      <c r="BX81">
        <f>1-(($AO$73-$AP$69)/($AP$70-$AP$69))</f>
        <v>0.11764705882352944</v>
      </c>
      <c r="BY81">
        <f>(($AQ$72-$AP$70)/($AP$71-$AP$70))</f>
        <v>0.45161290322580644</v>
      </c>
      <c r="BZ81">
        <f>(($AN$75-$AQ$72)/($AQ$73-$AQ$72))</f>
        <v>0</v>
      </c>
      <c r="CA81">
        <f>(($AO$74-$AQ$72)/($AQ$73-$AQ$72))</f>
        <v>0.43333333333333335</v>
      </c>
      <c r="CB81">
        <f>1-(($AP$71-$AQ$72)/($AQ$73-$AQ$72))</f>
        <v>0.43333333333333335</v>
      </c>
    </row>
    <row r="82" spans="1:80" x14ac:dyDescent="0.25">
      <c r="A82">
        <v>81</v>
      </c>
      <c r="B82">
        <v>85.639185000000012</v>
      </c>
      <c r="C82" s="4">
        <v>1</v>
      </c>
      <c r="H82">
        <v>77.382500000000007</v>
      </c>
      <c r="I82" s="5">
        <v>4</v>
      </c>
      <c r="P82">
        <v>2</v>
      </c>
      <c r="Q82" t="str">
        <f t="shared" si="2"/>
        <v>14</v>
      </c>
      <c r="R82">
        <v>3</v>
      </c>
      <c r="X82" t="s">
        <v>296</v>
      </c>
      <c r="Y82" t="s">
        <v>264</v>
      </c>
      <c r="AB82" t="s">
        <v>296</v>
      </c>
      <c r="AC82" t="str">
        <f>CONCATENATE($R82,$R83,$R84,$R85)</f>
        <v>3142</v>
      </c>
      <c r="AN82">
        <v>2357</v>
      </c>
      <c r="AO82">
        <v>2439</v>
      </c>
      <c r="AP82">
        <v>2548</v>
      </c>
      <c r="AQ82">
        <v>2470</v>
      </c>
      <c r="AT82">
        <f>(($AO$74-$AN$75)/($AN$76-$AN$75))</f>
        <v>0.43333333333333335</v>
      </c>
      <c r="AU82">
        <f>(($AP$71-$AN$75)/($AN$76-$AN$75))</f>
        <v>0.56666666666666665</v>
      </c>
      <c r="AV82">
        <f>(($AQ$73-$AN$76)/($AN$77-$AN$76))</f>
        <v>0</v>
      </c>
      <c r="AW82">
        <f>(($AN$76-$AO$74)/($AO$75-$AO$74))</f>
        <v>0.54838709677419351</v>
      </c>
      <c r="AX82">
        <f>(($AP$72-$AO$75)/($AO$76-$AO$75))</f>
        <v>0.14285714285714285</v>
      </c>
      <c r="AY82">
        <f>(($AQ$73-$AO$74)/($AO$75-$AO$74))</f>
        <v>0.54838709677419351</v>
      </c>
      <c r="AZ82">
        <f>(($AN$76-$AP$71)/($AP$72-$AP$71))</f>
        <v>0.41935483870967744</v>
      </c>
      <c r="BA82">
        <f>(($AO$74-$AP$70)/($AP$71-$AP$70))</f>
        <v>0.87096774193548387</v>
      </c>
      <c r="BB82">
        <f>(($AQ$73-$AP$71)/($AP$72-$AP$71))</f>
        <v>0.41935483870967744</v>
      </c>
      <c r="BC82">
        <f>(($AN$76-$AQ$73)/($AQ$74-$AQ$73))</f>
        <v>0</v>
      </c>
      <c r="BD82">
        <f>(($AO$75-$AQ$73)/($AQ$74-$AQ$73))</f>
        <v>0.48275862068965519</v>
      </c>
      <c r="BE82">
        <f>(($AP$72-$AQ$73)/($AQ$74-$AQ$73))</f>
        <v>0.62068965517241381</v>
      </c>
      <c r="BG82">
        <v>3</v>
      </c>
      <c r="BH82">
        <v>575</v>
      </c>
      <c r="BI82">
        <f>($BH$91-$BH$88)/200</f>
        <v>0.11</v>
      </c>
      <c r="BQ82">
        <f>(($AO$74-$AN$75)/($AN$76-$AN$75))</f>
        <v>0.43333333333333335</v>
      </c>
      <c r="BR82">
        <f>1-(($AP$71-$AN$75)/($AN$76-$AN$75))</f>
        <v>0.43333333333333335</v>
      </c>
      <c r="BS82">
        <f>(($AQ$73-$AN$76)/($AN$77-$AN$76))</f>
        <v>0</v>
      </c>
      <c r="BT82">
        <f>1-(($AN$76-$AO$74)/($AO$75-$AO$74))</f>
        <v>0.45161290322580649</v>
      </c>
      <c r="BU82">
        <f>(($AP$72-$AO$75)/($AO$76-$AO$75))</f>
        <v>0.14285714285714285</v>
      </c>
      <c r="BV82">
        <f>1-(($AQ$73-$AO$74)/($AO$75-$AO$74))</f>
        <v>0.45161290322580649</v>
      </c>
      <c r="BW82">
        <f>(($AN$76-$AP$71)/($AP$72-$AP$71))</f>
        <v>0.41935483870967744</v>
      </c>
      <c r="BX82">
        <f>1-(($AO$74-$AP$70)/($AP$71-$AP$70))</f>
        <v>0.12903225806451613</v>
      </c>
      <c r="BY82">
        <f>(($AQ$73-$AP$71)/($AP$72-$AP$71))</f>
        <v>0.41935483870967744</v>
      </c>
      <c r="BZ82">
        <f>(($AN$76-$AQ$73)/($AQ$74-$AQ$73))</f>
        <v>0</v>
      </c>
      <c r="CA82">
        <f>(($AO$75-$AQ$73)/($AQ$74-$AQ$73))</f>
        <v>0.48275862068965519</v>
      </c>
      <c r="CB82">
        <f>1-(($AP$72-$AQ$73)/($AQ$74-$AQ$73))</f>
        <v>0.37931034482758619</v>
      </c>
    </row>
    <row r="83" spans="1:80" x14ac:dyDescent="0.25">
      <c r="A83">
        <v>82</v>
      </c>
      <c r="B83">
        <v>85.639185000000012</v>
      </c>
      <c r="C83" s="4">
        <v>1</v>
      </c>
      <c r="H83">
        <v>77.382500000000007</v>
      </c>
      <c r="I83" s="5">
        <v>4</v>
      </c>
      <c r="P83">
        <v>2</v>
      </c>
      <c r="Q83" t="str">
        <f t="shared" si="2"/>
        <v>14</v>
      </c>
      <c r="R83">
        <v>1</v>
      </c>
      <c r="X83" t="s">
        <v>296</v>
      </c>
      <c r="Y83" t="s">
        <v>261</v>
      </c>
      <c r="AN83">
        <v>2393</v>
      </c>
      <c r="AO83">
        <v>2470</v>
      </c>
      <c r="AP83">
        <v>2583</v>
      </c>
      <c r="AQ83">
        <v>2498</v>
      </c>
      <c r="AT83">
        <f>(($AO$75-$AN$76)/($AN$77-$AN$76))</f>
        <v>0.45161290322580644</v>
      </c>
      <c r="AU83">
        <f>(($AP$72-$AN$76)/($AN$77-$AN$76))</f>
        <v>0.58064516129032262</v>
      </c>
      <c r="AV83">
        <f>(($AQ$74-$AN$76)/($AN$77-$AN$76))</f>
        <v>0.93548387096774188</v>
      </c>
      <c r="AW83">
        <f>(($AN$77-$AO$75)/($AO$76-$AO$75))</f>
        <v>0.6071428571428571</v>
      </c>
      <c r="AX83">
        <f>(($AP$73-$AO$76)/($AO$77-$AO$76))</f>
        <v>0.13333333333333333</v>
      </c>
      <c r="AY83">
        <f>(($AQ$74-$AO$75)/($AO$76-$AO$75))</f>
        <v>0.5357142857142857</v>
      </c>
      <c r="AZ83">
        <f>(($AN$77-$AP$72)/($AP$73-$AP$72))</f>
        <v>0.4642857142857143</v>
      </c>
      <c r="BA83">
        <f>(($AO$75-$AP$71)/($AP$72-$AP$71))</f>
        <v>0.87096774193548387</v>
      </c>
      <c r="BB83">
        <f>(($AQ$74-$AP$72)/($AP$73-$AP$72))</f>
        <v>0.39285714285714285</v>
      </c>
      <c r="BC83">
        <f>(($AN$77-$AQ$74)/($AQ$75-$AQ$74))</f>
        <v>6.6666666666666666E-2</v>
      </c>
      <c r="BD83">
        <f>(($AO$76-$AQ$74)/($AQ$75-$AQ$74))</f>
        <v>0.43333333333333335</v>
      </c>
      <c r="BE83">
        <f>(($AP$73-$AQ$74)/($AQ$75-$AQ$74))</f>
        <v>0.56666666666666665</v>
      </c>
      <c r="BG83">
        <v>1</v>
      </c>
      <c r="BH83">
        <v>582</v>
      </c>
      <c r="BI83">
        <f>($BH$92-$BH$89)/200</f>
        <v>0.115</v>
      </c>
      <c r="BQ83">
        <f>(($AO$75-$AN$76)/($AN$77-$AN$76))</f>
        <v>0.45161290322580644</v>
      </c>
      <c r="BR83">
        <f>1-(($AP$72-$AN$76)/($AN$77-$AN$76))</f>
        <v>0.41935483870967738</v>
      </c>
      <c r="BS83">
        <f>1-(($AQ$74-$AN$76)/($AN$77-$AN$76))</f>
        <v>6.4516129032258118E-2</v>
      </c>
      <c r="BT83">
        <f>1-(($AN$77-$AO$75)/($AO$76-$AO$75))</f>
        <v>0.3928571428571429</v>
      </c>
      <c r="BU83">
        <f>(($AP$73-$AO$76)/($AO$77-$AO$76))</f>
        <v>0.13333333333333333</v>
      </c>
      <c r="BV83">
        <f>1-(($AQ$74-$AO$75)/($AO$76-$AO$75))</f>
        <v>0.4642857142857143</v>
      </c>
      <c r="BW83">
        <f>(($AN$77-$AP$72)/($AP$73-$AP$72))</f>
        <v>0.4642857142857143</v>
      </c>
      <c r="BX83">
        <f>1-(($AO$75-$AP$71)/($AP$72-$AP$71))</f>
        <v>0.12903225806451613</v>
      </c>
      <c r="BY83">
        <f>(($AQ$74-$AP$72)/($AP$73-$AP$72))</f>
        <v>0.39285714285714285</v>
      </c>
      <c r="BZ83">
        <f>(($AN$77-$AQ$74)/($AQ$75-$AQ$74))</f>
        <v>6.6666666666666666E-2</v>
      </c>
      <c r="CA83">
        <f>(($AO$76-$AQ$74)/($AQ$75-$AQ$74))</f>
        <v>0.43333333333333335</v>
      </c>
      <c r="CB83">
        <f>1-(($AP$73-$AQ$74)/($AQ$75-$AQ$74))</f>
        <v>0.43333333333333335</v>
      </c>
    </row>
    <row r="84" spans="1:80" x14ac:dyDescent="0.25">
      <c r="A84">
        <v>83</v>
      </c>
      <c r="B84">
        <v>85.639185000000012</v>
      </c>
      <c r="C84" s="4">
        <v>1</v>
      </c>
      <c r="H84">
        <v>77.382500000000007</v>
      </c>
      <c r="I84" s="5">
        <v>4</v>
      </c>
      <c r="P84">
        <v>2</v>
      </c>
      <c r="Q84" t="str">
        <f t="shared" si="2"/>
        <v>14</v>
      </c>
      <c r="R84">
        <v>4</v>
      </c>
      <c r="X84" t="s">
        <v>296</v>
      </c>
      <c r="Y84" t="s">
        <v>262</v>
      </c>
      <c r="AN84">
        <v>2422</v>
      </c>
      <c r="AO84">
        <v>2500</v>
      </c>
      <c r="AP84">
        <v>2611</v>
      </c>
      <c r="AQ84">
        <v>2534</v>
      </c>
      <c r="AT84">
        <f>(($AO$76-$AN$77)/($AN$78-$AN$77))</f>
        <v>0.40740740740740738</v>
      </c>
      <c r="AU84">
        <f>(($AP$73-$AN$77)/($AN$78-$AN$77))</f>
        <v>0.55555555555555558</v>
      </c>
      <c r="AV84">
        <f>(($AQ$75-$AN$78)/($AN$79-$AN$78))</f>
        <v>3.4482758620689655E-2</v>
      </c>
      <c r="AW84">
        <f>(($AN$78-$AO$76)/($AO$77-$AO$76))</f>
        <v>0.53333333333333333</v>
      </c>
      <c r="AX84">
        <f>(($AP$74-$AO$77)/($AO$78-$AO$77))</f>
        <v>0.12121212121212122</v>
      </c>
      <c r="AY84">
        <f>(($AQ$75-$AO$76)/($AO$77-$AO$76))</f>
        <v>0.56666666666666665</v>
      </c>
      <c r="AZ84">
        <f>(($AN$78-$AP$73)/($AP$74-$AP$73))</f>
        <v>0.4</v>
      </c>
      <c r="BA84">
        <f>(($AO$76-$AP$72)/($AP$73-$AP$72))</f>
        <v>0.8571428571428571</v>
      </c>
      <c r="BB84">
        <f>(($AQ$75-$AP$73)/($AP$74-$AP$73))</f>
        <v>0.43333333333333335</v>
      </c>
      <c r="BC84">
        <f>(($AN$78-$AQ$74)/($AQ$75-$AQ$74))</f>
        <v>0.96666666666666667</v>
      </c>
      <c r="BD84">
        <f>(($AO$77-$AQ$75)/($AQ$76-$AQ$75))</f>
        <v>0.40625</v>
      </c>
      <c r="BE84">
        <f>(($AP$74-$AQ$75)/($AQ$76-$AQ$75))</f>
        <v>0.53125</v>
      </c>
      <c r="BG84">
        <v>4</v>
      </c>
      <c r="BH84">
        <v>592</v>
      </c>
      <c r="BI84">
        <f>($BH$93-$BH$90)/200</f>
        <v>0.12</v>
      </c>
      <c r="BQ84">
        <f>(($AO$76-$AN$77)/($AN$78-$AN$77))</f>
        <v>0.40740740740740738</v>
      </c>
      <c r="BR84">
        <f>1-(($AP$73-$AN$77)/($AN$78-$AN$77))</f>
        <v>0.44444444444444442</v>
      </c>
      <c r="BS84">
        <f>(($AQ$75-$AN$78)/($AN$79-$AN$78))</f>
        <v>3.4482758620689655E-2</v>
      </c>
      <c r="BT84">
        <f>1-(($AN$78-$AO$76)/($AO$77-$AO$76))</f>
        <v>0.46666666666666667</v>
      </c>
      <c r="BU84">
        <f>(($AP$74-$AO$77)/($AO$78-$AO$77))</f>
        <v>0.12121212121212122</v>
      </c>
      <c r="BV84">
        <f>1-(($AQ$75-$AO$76)/($AO$77-$AO$76))</f>
        <v>0.43333333333333335</v>
      </c>
      <c r="BW84">
        <f>(($AN$78-$AP$73)/($AP$74-$AP$73))</f>
        <v>0.4</v>
      </c>
      <c r="BX84">
        <f>1-(($AO$76-$AP$72)/($AP$73-$AP$72))</f>
        <v>0.1428571428571429</v>
      </c>
      <c r="BY84">
        <f>(($AQ$75-$AP$73)/($AP$74-$AP$73))</f>
        <v>0.43333333333333335</v>
      </c>
      <c r="BZ84">
        <f>1-(($AN$78-$AQ$74)/($AQ$75-$AQ$74))</f>
        <v>3.3333333333333326E-2</v>
      </c>
      <c r="CA84">
        <f>(($AO$77-$AQ$75)/($AQ$76-$AQ$75))</f>
        <v>0.40625</v>
      </c>
      <c r="CB84">
        <f>1-(($AP$74-$AQ$75)/($AQ$76-$AQ$75))</f>
        <v>0.46875</v>
      </c>
    </row>
    <row r="85" spans="1:80" x14ac:dyDescent="0.25">
      <c r="A85">
        <v>84</v>
      </c>
      <c r="B85">
        <v>85.639185000000012</v>
      </c>
      <c r="C85" s="4">
        <v>1</v>
      </c>
      <c r="H85">
        <v>77.382500000000007</v>
      </c>
      <c r="I85" s="5">
        <v>4</v>
      </c>
      <c r="P85">
        <v>2</v>
      </c>
      <c r="Q85" t="str">
        <f t="shared" si="2"/>
        <v>14</v>
      </c>
      <c r="R85">
        <v>2</v>
      </c>
      <c r="X85" t="s">
        <v>296</v>
      </c>
      <c r="Y85" t="s">
        <v>263</v>
      </c>
      <c r="AN85">
        <v>2455</v>
      </c>
      <c r="AO85">
        <v>2531</v>
      </c>
      <c r="AP85">
        <v>2652</v>
      </c>
      <c r="AQ85">
        <v>2566</v>
      </c>
      <c r="AT85">
        <f>(($AO$77-$AN$78)/($AN$79-$AN$78))</f>
        <v>0.48275862068965519</v>
      </c>
      <c r="AU85">
        <f>(($AP$74-$AN$78)/($AN$79-$AN$78))</f>
        <v>0.62068965517241381</v>
      </c>
      <c r="AV85">
        <f>(($AQ$76-$AN$79)/($AN$80-$AN$79))</f>
        <v>0.125</v>
      </c>
      <c r="AW85">
        <f>(($AN$79-$AO$77)/($AO$78-$AO$77))</f>
        <v>0.45454545454545453</v>
      </c>
      <c r="AX85">
        <f>(($AP$75-$AO$78)/($AO$79-$AO$78))</f>
        <v>6.6666666666666666E-2</v>
      </c>
      <c r="AY85">
        <f>(($AQ$76-$AO$77)/($AO$78-$AO$77))</f>
        <v>0.5757575757575758</v>
      </c>
      <c r="AZ85">
        <f>(($AN$79-$AP$74)/($AP$75-$AP$74))</f>
        <v>0.35483870967741937</v>
      </c>
      <c r="BA85">
        <f>(($AO$77-$AP$73)/($AP$74-$AP$73))</f>
        <v>0.8666666666666667</v>
      </c>
      <c r="BB85">
        <f>(($AQ$76-$AP$74)/($AP$75-$AP$74))</f>
        <v>0.4838709677419355</v>
      </c>
      <c r="BC85">
        <f>(($AN$79-$AQ$75)/($AQ$76-$AQ$75))</f>
        <v>0.875</v>
      </c>
      <c r="BD85">
        <f>(($AO$78-$AQ$76)/($AQ$77-$AQ$76))</f>
        <v>0.4375</v>
      </c>
      <c r="BE85">
        <f>(($AP$75-$AQ$76)/($AQ$77-$AQ$76))</f>
        <v>0.5</v>
      </c>
      <c r="BG85">
        <v>2</v>
      </c>
      <c r="BH85">
        <v>598</v>
      </c>
      <c r="BI85">
        <f>($BH$94-$BH$91)/200</f>
        <v>0.11</v>
      </c>
      <c r="BQ85">
        <f>(($AO$77-$AN$78)/($AN$79-$AN$78))</f>
        <v>0.48275862068965519</v>
      </c>
      <c r="BR85">
        <f>1-(($AP$74-$AN$78)/($AN$79-$AN$78))</f>
        <v>0.37931034482758619</v>
      </c>
      <c r="BS85">
        <f>(($AQ$76-$AN$79)/($AN$80-$AN$79))</f>
        <v>0.125</v>
      </c>
      <c r="BT85">
        <f>(($AN$79-$AO$77)/($AO$78-$AO$77))</f>
        <v>0.45454545454545453</v>
      </c>
      <c r="BU85">
        <f>(($AP$75-$AO$78)/($AO$79-$AO$78))</f>
        <v>6.6666666666666666E-2</v>
      </c>
      <c r="BV85">
        <f>1-(($AQ$76-$AO$77)/($AO$78-$AO$77))</f>
        <v>0.4242424242424242</v>
      </c>
      <c r="BW85">
        <f>(($AN$79-$AP$74)/($AP$75-$AP$74))</f>
        <v>0.35483870967741937</v>
      </c>
      <c r="BX85">
        <f>1-(($AO$77-$AP$73)/($AP$74-$AP$73))</f>
        <v>0.1333333333333333</v>
      </c>
      <c r="BY85">
        <f>(($AQ$76-$AP$74)/($AP$75-$AP$74))</f>
        <v>0.4838709677419355</v>
      </c>
      <c r="BZ85">
        <f>1-(($AN$79-$AQ$75)/($AQ$76-$AQ$75))</f>
        <v>0.125</v>
      </c>
      <c r="CA85">
        <f>(($AO$78-$AQ$76)/($AQ$77-$AQ$76))</f>
        <v>0.4375</v>
      </c>
      <c r="CB85">
        <f>(($AP$75-$AQ$76)/($AQ$77-$AQ$76))</f>
        <v>0.5</v>
      </c>
    </row>
    <row r="86" spans="1:80" x14ac:dyDescent="0.25">
      <c r="A86">
        <v>85</v>
      </c>
      <c r="B86">
        <v>85.639185000000012</v>
      </c>
      <c r="C86" s="4">
        <v>1</v>
      </c>
      <c r="H86">
        <v>77.382500000000007</v>
      </c>
      <c r="I86" s="5">
        <v>4</v>
      </c>
      <c r="P86">
        <v>2</v>
      </c>
      <c r="Q86" t="str">
        <f t="shared" si="2"/>
        <v>14</v>
      </c>
      <c r="R86">
        <v>3</v>
      </c>
      <c r="X86" t="s">
        <v>296</v>
      </c>
      <c r="Y86" t="s">
        <v>264</v>
      </c>
      <c r="AB86" t="s">
        <v>296</v>
      </c>
      <c r="AC86" t="str">
        <f>CONCATENATE($R86,$R87,$R88,$R89)</f>
        <v>3142</v>
      </c>
      <c r="AN86">
        <v>2487</v>
      </c>
      <c r="AO86">
        <v>2559</v>
      </c>
      <c r="AP86">
        <v>2687</v>
      </c>
      <c r="AQ86">
        <v>2604</v>
      </c>
      <c r="AT86">
        <f>(($AO$78-$AN$79)/($AN$80-$AN$79))</f>
        <v>0.5625</v>
      </c>
      <c r="AU86">
        <f>(($AP$75-$AN$79)/($AN$80-$AN$79))</f>
        <v>0.625</v>
      </c>
      <c r="AV86">
        <f>(($AQ$77-$AN$80)/($AN$81-$AN$80))</f>
        <v>0.125</v>
      </c>
      <c r="AW86">
        <f>(($AN$80-$AO$78)/($AO$79-$AO$78))</f>
        <v>0.46666666666666667</v>
      </c>
      <c r="AY86">
        <f>(($AQ$77-$AO$78)/($AO$79-$AO$78))</f>
        <v>0.6</v>
      </c>
      <c r="AZ86">
        <f>(($AN$80-$AP$75)/($AP$76-$AP$75))</f>
        <v>0.375</v>
      </c>
      <c r="BA86">
        <f>(($AO$78-$AP$74)/($AP$75-$AP$74))</f>
        <v>0.93548387096774188</v>
      </c>
      <c r="BB86">
        <f>(($AQ$77-$AP$75)/($AP$76-$AP$75))</f>
        <v>0.5</v>
      </c>
      <c r="BC86">
        <f>(($AN$80-$AQ$76)/($AQ$77-$AQ$76))</f>
        <v>0.875</v>
      </c>
      <c r="BD86">
        <f>(($AO$79-$AQ$77)/($AQ$78-$AQ$77))</f>
        <v>0.375</v>
      </c>
      <c r="BE86">
        <f>(($AP$76-$AQ$77)/($AQ$78-$AQ$77))</f>
        <v>0.5</v>
      </c>
      <c r="BG86">
        <v>3</v>
      </c>
      <c r="BH86">
        <v>605</v>
      </c>
      <c r="BI86">
        <f>($BH$95-$BH$92)/200</f>
        <v>0.125</v>
      </c>
      <c r="BQ86">
        <f>1-(($AO$78-$AN$79)/($AN$80-$AN$79))</f>
        <v>0.4375</v>
      </c>
      <c r="BR86">
        <f>1-(($AP$75-$AN$79)/($AN$80-$AN$79))</f>
        <v>0.375</v>
      </c>
      <c r="BS86">
        <f>(($AQ$77-$AN$80)/($AN$81-$AN$80))</f>
        <v>0.125</v>
      </c>
      <c r="BT86">
        <f>(($AN$80-$AO$78)/($AO$79-$AO$78))</f>
        <v>0.46666666666666667</v>
      </c>
      <c r="BV86">
        <f>1-(($AQ$77-$AO$78)/($AO$79-$AO$78))</f>
        <v>0.4</v>
      </c>
      <c r="BW86">
        <f>(($AN$80-$AP$75)/($AP$76-$AP$75))</f>
        <v>0.375</v>
      </c>
      <c r="BX86">
        <f>1-(($AO$78-$AP$74)/($AP$75-$AP$74))</f>
        <v>6.4516129032258118E-2</v>
      </c>
      <c r="BY86">
        <f>(($AQ$77-$AP$75)/($AP$76-$AP$75))</f>
        <v>0.5</v>
      </c>
      <c r="BZ86">
        <f>1-(($AN$80-$AQ$76)/($AQ$77-$AQ$76))</f>
        <v>0.125</v>
      </c>
      <c r="CA86">
        <f>(($AO$79-$AQ$77)/($AQ$78-$AQ$77))</f>
        <v>0.375</v>
      </c>
      <c r="CB86">
        <f>(($AP$76-$AQ$77)/($AQ$78-$AQ$77))</f>
        <v>0.5</v>
      </c>
    </row>
    <row r="87" spans="1:80" x14ac:dyDescent="0.25">
      <c r="A87">
        <v>86</v>
      </c>
      <c r="B87">
        <v>85.639185000000012</v>
      </c>
      <c r="C87" s="4">
        <v>1</v>
      </c>
      <c r="H87">
        <v>77.382500000000007</v>
      </c>
      <c r="I87" s="5">
        <v>4</v>
      </c>
      <c r="P87">
        <v>2</v>
      </c>
      <c r="Q87" t="str">
        <f t="shared" si="2"/>
        <v>14</v>
      </c>
      <c r="R87">
        <v>1</v>
      </c>
      <c r="X87" t="s">
        <v>296</v>
      </c>
      <c r="Y87" t="s">
        <v>261</v>
      </c>
      <c r="AN87">
        <v>2516</v>
      </c>
      <c r="AO87">
        <v>2589</v>
      </c>
      <c r="AP87">
        <v>2721</v>
      </c>
      <c r="AQ87">
        <v>2633</v>
      </c>
      <c r="AT87">
        <f>(($AO$79-$AN$80)/($AN$81-$AN$80))</f>
        <v>0.5</v>
      </c>
      <c r="AU87">
        <f>(($AP$76-$AN$80)/($AN$81-$AN$80))</f>
        <v>0.625</v>
      </c>
      <c r="BA87">
        <f>(($AO$79-$AP$75)/($AP$76-$AP$75))</f>
        <v>0.875</v>
      </c>
      <c r="BC87">
        <f>(($AN$81-$AQ$77)/($AQ$78-$AQ$77))</f>
        <v>0.875</v>
      </c>
      <c r="BG87">
        <v>1</v>
      </c>
      <c r="BH87">
        <v>613</v>
      </c>
      <c r="BI87">
        <f>($BH$96-$BH$93)/200</f>
        <v>0.11</v>
      </c>
      <c r="BQ87">
        <f>(($AO$79-$AN$80)/($AN$81-$AN$80))</f>
        <v>0.5</v>
      </c>
      <c r="BR87">
        <f>1-(($AP$76-$AN$80)/($AN$81-$AN$80))</f>
        <v>0.375</v>
      </c>
      <c r="BX87">
        <f>1-(($AO$79-$AP$75)/($AP$76-$AP$75))</f>
        <v>0.125</v>
      </c>
      <c r="BZ87">
        <f>1-(($AN$81-$AQ$77)/($AQ$78-$AQ$77))</f>
        <v>0.125</v>
      </c>
    </row>
    <row r="88" spans="1:80" x14ac:dyDescent="0.25">
      <c r="A88">
        <v>87</v>
      </c>
      <c r="B88">
        <v>85.639185000000012</v>
      </c>
      <c r="C88" s="4">
        <v>1</v>
      </c>
      <c r="H88">
        <v>77.382500000000007</v>
      </c>
      <c r="I88" s="5">
        <v>4</v>
      </c>
      <c r="P88">
        <v>2</v>
      </c>
      <c r="Q88" t="str">
        <f t="shared" si="2"/>
        <v>14</v>
      </c>
      <c r="R88">
        <v>4</v>
      </c>
      <c r="X88" t="s">
        <v>296</v>
      </c>
      <c r="Y88" t="s">
        <v>262</v>
      </c>
      <c r="AN88">
        <v>2544</v>
      </c>
      <c r="AO88">
        <v>2622</v>
      </c>
      <c r="AP88">
        <v>2754</v>
      </c>
      <c r="AQ88">
        <v>2670</v>
      </c>
      <c r="BG88">
        <v>4</v>
      </c>
      <c r="BH88">
        <v>621</v>
      </c>
      <c r="BI88">
        <f>($BH$97-$BH$94)/200</f>
        <v>0.125</v>
      </c>
    </row>
    <row r="89" spans="1:80" x14ac:dyDescent="0.25">
      <c r="A89">
        <v>88</v>
      </c>
      <c r="B89">
        <v>85.639185000000012</v>
      </c>
      <c r="C89" s="4">
        <v>1</v>
      </c>
      <c r="H89">
        <v>77.382500000000007</v>
      </c>
      <c r="I89" s="5">
        <v>4</v>
      </c>
      <c r="P89">
        <v>2</v>
      </c>
      <c r="Q89" t="str">
        <f t="shared" si="2"/>
        <v>14</v>
      </c>
      <c r="R89">
        <v>2</v>
      </c>
      <c r="X89" t="s">
        <v>296</v>
      </c>
      <c r="Y89" t="s">
        <v>263</v>
      </c>
      <c r="AN89">
        <v>2576</v>
      </c>
      <c r="AO89">
        <v>2657</v>
      </c>
      <c r="AP89">
        <v>2786</v>
      </c>
      <c r="AQ89">
        <v>2703</v>
      </c>
      <c r="BG89">
        <v>2</v>
      </c>
      <c r="BH89">
        <v>628</v>
      </c>
      <c r="BI89">
        <f>($BH$98-$BH$95)/200</f>
        <v>0.1</v>
      </c>
    </row>
    <row r="90" spans="1:80" x14ac:dyDescent="0.25">
      <c r="A90">
        <v>89</v>
      </c>
      <c r="B90">
        <v>85.602194000000011</v>
      </c>
      <c r="C90" s="4">
        <v>1</v>
      </c>
      <c r="H90">
        <v>77.382500000000007</v>
      </c>
      <c r="I90" s="5">
        <v>4</v>
      </c>
      <c r="P90">
        <v>2</v>
      </c>
      <c r="Q90" t="str">
        <f t="shared" si="2"/>
        <v>14</v>
      </c>
      <c r="R90">
        <v>3</v>
      </c>
      <c r="X90" t="s">
        <v>296</v>
      </c>
      <c r="Y90" t="s">
        <v>264</v>
      </c>
      <c r="AB90" t="s">
        <v>296</v>
      </c>
      <c r="AC90" t="str">
        <f>CONCATENATE($R90,$R91,$R92,$R93)</f>
        <v>3142</v>
      </c>
      <c r="AN90">
        <v>2606</v>
      </c>
      <c r="AO90">
        <v>2686</v>
      </c>
      <c r="AP90">
        <v>2820</v>
      </c>
      <c r="AQ90">
        <v>2736</v>
      </c>
      <c r="AT90">
        <f>(($AO$80-$AN$82)/($AN$83-$AN$82))</f>
        <v>0.5</v>
      </c>
      <c r="AU90">
        <f>(($AP$77-$AN$82)/($AN$83-$AN$82))</f>
        <v>0.86111111111111116</v>
      </c>
      <c r="AV90">
        <f>(($AQ$79-$AN$82)/($AN$83-$AN$82))</f>
        <v>0.27777777777777779</v>
      </c>
      <c r="AW90">
        <f>(($AN$83-$AO$80)/($AO$81-$AO$80))</f>
        <v>0.6</v>
      </c>
      <c r="AX90">
        <f>(($AP$77-$AO$80)/($AO$81-$AO$80))</f>
        <v>0.43333333333333335</v>
      </c>
      <c r="AY90">
        <f>(($AQ$80-$AO$80)/($AO$81-$AO$80))</f>
        <v>0.9</v>
      </c>
      <c r="AZ90">
        <f>(($AN$83-$AP$77)/($AP$78-$AP$77))</f>
        <v>0.14285714285714285</v>
      </c>
      <c r="BA90">
        <f>(($AO$81-$AP$77)/($AP$78-$AP$77))</f>
        <v>0.48571428571428571</v>
      </c>
      <c r="BB90">
        <f>(($AQ$80-$AP$77)/($AP$78-$AP$77))</f>
        <v>0.4</v>
      </c>
      <c r="BC90">
        <f>(($AN$83-$AQ$79)/($AQ$80-$AQ$79))</f>
        <v>0.74285714285714288</v>
      </c>
      <c r="BD90">
        <f>(($AO$80-$AQ$79)/($AQ$80-$AQ$79))</f>
        <v>0.22857142857142856</v>
      </c>
      <c r="BE90">
        <f>(($AP$77-$AQ$79)/($AQ$80-$AQ$79))</f>
        <v>0.6</v>
      </c>
      <c r="BG90">
        <v>3</v>
      </c>
      <c r="BH90">
        <v>636</v>
      </c>
      <c r="BI90">
        <f>($BH$99-$BH$96)/200</f>
        <v>0.12</v>
      </c>
      <c r="BQ90">
        <f>(($AO$80-$AN$82)/($AN$83-$AN$82))</f>
        <v>0.5</v>
      </c>
      <c r="BR90">
        <f>1-(($AP$77-$AN$82)/($AN$83-$AN$82))</f>
        <v>0.13888888888888884</v>
      </c>
      <c r="BS90">
        <f>(($AQ$79-$AN$82)/($AN$83-$AN$82))</f>
        <v>0.27777777777777779</v>
      </c>
      <c r="BT90">
        <f>1-(($AN$83-$AO$80)/($AO$81-$AO$80))</f>
        <v>0.4</v>
      </c>
      <c r="BU90">
        <f>(($AP$77-$AO$80)/($AO$81-$AO$80))</f>
        <v>0.43333333333333335</v>
      </c>
      <c r="BV90">
        <f>1-(($AQ$80-$AO$80)/($AO$81-$AO$80))</f>
        <v>9.9999999999999978E-2</v>
      </c>
      <c r="BW90">
        <f>(($AN$83-$AP$77)/($AP$78-$AP$77))</f>
        <v>0.14285714285714285</v>
      </c>
      <c r="BX90">
        <f>(($AO$81-$AP$77)/($AP$78-$AP$77))</f>
        <v>0.48571428571428571</v>
      </c>
      <c r="BY90">
        <f>(($AQ$80-$AP$77)/($AP$78-$AP$77))</f>
        <v>0.4</v>
      </c>
      <c r="BZ90">
        <f>1-(($AN$83-$AQ$79)/($AQ$80-$AQ$79))</f>
        <v>0.25714285714285712</v>
      </c>
      <c r="CA90">
        <f>(($AO$80-$AQ$79)/($AQ$80-$AQ$79))</f>
        <v>0.22857142857142856</v>
      </c>
      <c r="CB90">
        <f>1-(($AP$77-$AQ$79)/($AQ$80-$AQ$79))</f>
        <v>0.4</v>
      </c>
    </row>
    <row r="91" spans="1:80" x14ac:dyDescent="0.25">
      <c r="A91">
        <v>90</v>
      </c>
      <c r="D91">
        <v>95.656279000000012</v>
      </c>
      <c r="E91" s="2">
        <v>2</v>
      </c>
      <c r="H91">
        <v>77.382500000000007</v>
      </c>
      <c r="I91" s="5">
        <v>4</v>
      </c>
      <c r="P91">
        <v>2</v>
      </c>
      <c r="Q91" t="str">
        <f t="shared" si="2"/>
        <v>24</v>
      </c>
      <c r="R91">
        <v>1</v>
      </c>
      <c r="X91" t="s">
        <v>296</v>
      </c>
      <c r="Y91" t="s">
        <v>261</v>
      </c>
      <c r="AN91">
        <v>2640</v>
      </c>
      <c r="AO91">
        <v>2717</v>
      </c>
      <c r="AP91">
        <v>2850</v>
      </c>
      <c r="AQ91">
        <v>2768</v>
      </c>
      <c r="AT91">
        <f>(($AO$81-$AN$83)/($AN$84-$AN$83))</f>
        <v>0.41379310344827586</v>
      </c>
      <c r="AU91">
        <f>(($AP$78-$AN$84)/($AN$85-$AN$84))</f>
        <v>3.0303030303030304E-2</v>
      </c>
      <c r="AV91">
        <f>(($AQ$80-$AN$83)/($AN$84-$AN$83))</f>
        <v>0.31034482758620691</v>
      </c>
      <c r="AW91">
        <f>(($AN$84-$AO$81)/($AO$82-$AO$81))</f>
        <v>0.5</v>
      </c>
      <c r="AX91">
        <f>(($AP$78-$AO$81)/($AO$82-$AO$81))</f>
        <v>0.52941176470588236</v>
      </c>
      <c r="AY91">
        <f>(($AQ$81-$AO$82)/($AO$83-$AO$82))</f>
        <v>6.4516129032258063E-2</v>
      </c>
      <c r="AZ91">
        <f>(($AN$84-$AP$77)/($AP$78-$AP$77))</f>
        <v>0.97142857142857142</v>
      </c>
      <c r="BA91">
        <f>(($AO$82-$AP$78)/($AP$79-$AP$78))</f>
        <v>0.53333333333333333</v>
      </c>
      <c r="BB91">
        <f>(($AQ$81-$AP$78)/($AP$79-$AP$78))</f>
        <v>0.6</v>
      </c>
      <c r="BC91">
        <f>(($AN$84-$AQ$80)/($AQ$81-$AQ$80))</f>
        <v>0.51282051282051277</v>
      </c>
      <c r="BD91">
        <f>(($AO$81-$AQ$80)/($AQ$81-$AQ$80))</f>
        <v>7.6923076923076927E-2</v>
      </c>
      <c r="BE91">
        <f>(($AP$78-$AQ$80)/($AQ$81-$AQ$80))</f>
        <v>0.53846153846153844</v>
      </c>
      <c r="BG91">
        <v>1</v>
      </c>
      <c r="BH91">
        <v>643</v>
      </c>
      <c r="BI91">
        <f>($BH$100-$BH$97)/200</f>
        <v>0.115</v>
      </c>
      <c r="BQ91">
        <f>(($AO$81-$AN$83)/($AN$84-$AN$83))</f>
        <v>0.41379310344827586</v>
      </c>
      <c r="BR91">
        <f>(($AP$78-$AN$84)/($AN$85-$AN$84))</f>
        <v>3.0303030303030304E-2</v>
      </c>
      <c r="BS91">
        <f>(($AQ$80-$AN$83)/($AN$84-$AN$83))</f>
        <v>0.31034482758620691</v>
      </c>
      <c r="BT91">
        <f>(($AN$84-$AO$81)/($AO$82-$AO$81))</f>
        <v>0.5</v>
      </c>
      <c r="BU91">
        <f>1-(($AP$78-$AO$81)/($AO$82-$AO$81))</f>
        <v>0.47058823529411764</v>
      </c>
      <c r="BV91">
        <f>(($AQ$81-$AO$82)/($AO$83-$AO$82))</f>
        <v>6.4516129032258063E-2</v>
      </c>
      <c r="BW91">
        <f>1-(($AN$84-$AP$77)/($AP$78-$AP$77))</f>
        <v>2.8571428571428581E-2</v>
      </c>
      <c r="BX91">
        <f>1-(($AO$82-$AP$78)/($AP$79-$AP$78))</f>
        <v>0.46666666666666667</v>
      </c>
      <c r="BY91">
        <f>1-(($AQ$81-$AP$78)/($AP$79-$AP$78))</f>
        <v>0.4</v>
      </c>
      <c r="BZ91">
        <f>1-(($AN$84-$AQ$80)/($AQ$81-$AQ$80))</f>
        <v>0.48717948717948723</v>
      </c>
      <c r="CA91">
        <f>(($AO$81-$AQ$80)/($AQ$81-$AQ$80))</f>
        <v>7.6923076923076927E-2</v>
      </c>
      <c r="CB91">
        <f>1-(($AP$78-$AQ$80)/($AQ$81-$AQ$80))</f>
        <v>0.46153846153846156</v>
      </c>
    </row>
    <row r="92" spans="1:80" x14ac:dyDescent="0.25">
      <c r="A92">
        <v>91</v>
      </c>
      <c r="D92">
        <v>95.77459300000001</v>
      </c>
      <c r="E92" s="2">
        <v>2</v>
      </c>
      <c r="H92">
        <v>77.382500000000007</v>
      </c>
      <c r="I92" s="5">
        <v>4</v>
      </c>
      <c r="P92">
        <v>2</v>
      </c>
      <c r="Q92" t="str">
        <f t="shared" si="2"/>
        <v>24</v>
      </c>
      <c r="R92">
        <v>4</v>
      </c>
      <c r="X92" t="s">
        <v>296</v>
      </c>
      <c r="Y92" t="s">
        <v>262</v>
      </c>
      <c r="AN92">
        <v>2671</v>
      </c>
      <c r="AO92">
        <v>2748</v>
      </c>
      <c r="AP92">
        <v>2883</v>
      </c>
      <c r="AQ92">
        <v>2835</v>
      </c>
      <c r="AT92">
        <f>(($AO$82-$AN$84)/($AN$85-$AN$84))</f>
        <v>0.51515151515151514</v>
      </c>
      <c r="AU92">
        <f>(($AP$79-$AN$84)/($AN$85-$AN$84))</f>
        <v>0.93939393939393945</v>
      </c>
      <c r="AV92">
        <f>(($AQ$81-$AN$84)/($AN$85-$AN$84))</f>
        <v>0.5757575757575758</v>
      </c>
      <c r="AW92">
        <f>(($AN$85-$AO$82)/($AO$83-$AO$82))</f>
        <v>0.5161290322580645</v>
      </c>
      <c r="AX92">
        <f>(($AP$79-$AO$82)/($AO$83-$AO$82))</f>
        <v>0.45161290322580644</v>
      </c>
      <c r="AY92">
        <f>(($AQ$82-$AO$83)/($AO$84-$AO$83))</f>
        <v>0</v>
      </c>
      <c r="AZ92">
        <f>(($AN$85-$AP$79)/($AP$80-$AP$79))</f>
        <v>5.8823529411764705E-2</v>
      </c>
      <c r="BA92">
        <f>(($AO$83-$AP$79)/($AP$80-$AP$79))</f>
        <v>0.5</v>
      </c>
      <c r="BB92">
        <f>(($AQ$82-$AP$79)/($AP$80-$AP$79))</f>
        <v>0.5</v>
      </c>
      <c r="BC92">
        <f>(($AN$85-$AQ$81)/($AQ$82-$AQ$81))</f>
        <v>0.48275862068965519</v>
      </c>
      <c r="BD92">
        <f>(($AO$82-$AQ$80)/($AQ$81-$AQ$80))</f>
        <v>0.94871794871794868</v>
      </c>
      <c r="BE92">
        <f>(($AP$79-$AQ$81)/($AQ$82-$AQ$81))</f>
        <v>0.41379310344827586</v>
      </c>
      <c r="BG92">
        <v>4</v>
      </c>
      <c r="BH92">
        <v>651</v>
      </c>
      <c r="BI92">
        <f>($BH$101-$BH$98)/200</f>
        <v>0.125</v>
      </c>
      <c r="BQ92">
        <f>1-(($AO$82-$AN$84)/($AN$85-$AN$84))</f>
        <v>0.48484848484848486</v>
      </c>
      <c r="BR92">
        <f>1-(($AP$79-$AN$84)/($AN$85-$AN$84))</f>
        <v>6.0606060606060552E-2</v>
      </c>
      <c r="BS92">
        <f>1-(($AQ$81-$AN$84)/($AN$85-$AN$84))</f>
        <v>0.4242424242424242</v>
      </c>
      <c r="BT92">
        <f>1-(($AN$85-$AO$82)/($AO$83-$AO$82))</f>
        <v>0.4838709677419355</v>
      </c>
      <c r="BU92">
        <f>(($AP$79-$AO$82)/($AO$83-$AO$82))</f>
        <v>0.45161290322580644</v>
      </c>
      <c r="BV92">
        <f>(($AQ$82-$AO$83)/($AO$84-$AO$83))</f>
        <v>0</v>
      </c>
      <c r="BW92">
        <f>(($AN$85-$AP$79)/($AP$80-$AP$79))</f>
        <v>5.8823529411764705E-2</v>
      </c>
      <c r="BX92">
        <f>(($AO$83-$AP$79)/($AP$80-$AP$79))</f>
        <v>0.5</v>
      </c>
      <c r="BY92">
        <f>(($AQ$82-$AP$79)/($AP$80-$AP$79))</f>
        <v>0.5</v>
      </c>
      <c r="BZ92">
        <f>(($AN$85-$AQ$81)/($AQ$82-$AQ$81))</f>
        <v>0.48275862068965519</v>
      </c>
      <c r="CA92">
        <f>1-(($AO$82-$AQ$80)/($AQ$81-$AQ$80))</f>
        <v>5.1282051282051322E-2</v>
      </c>
      <c r="CB92">
        <f>(($AP$79-$AQ$81)/($AQ$82-$AQ$81))</f>
        <v>0.41379310344827586</v>
      </c>
    </row>
    <row r="93" spans="1:80" x14ac:dyDescent="0.25">
      <c r="A93">
        <v>92</v>
      </c>
      <c r="D93">
        <v>95.77459300000001</v>
      </c>
      <c r="E93" s="2">
        <v>2</v>
      </c>
      <c r="H93">
        <v>77.382500000000007</v>
      </c>
      <c r="I93" s="5">
        <v>4</v>
      </c>
      <c r="P93">
        <v>2</v>
      </c>
      <c r="Q93" t="str">
        <f t="shared" si="2"/>
        <v>24</v>
      </c>
      <c r="R93">
        <v>2</v>
      </c>
      <c r="X93" t="s">
        <v>296</v>
      </c>
      <c r="Y93" t="s">
        <v>263</v>
      </c>
      <c r="AN93">
        <v>2700</v>
      </c>
      <c r="AO93">
        <v>2781</v>
      </c>
      <c r="AP93">
        <v>2916</v>
      </c>
      <c r="AQ93">
        <v>2867</v>
      </c>
      <c r="AT93">
        <f>(($AO$83-$AN$85)/($AN$86-$AN$85))</f>
        <v>0.46875</v>
      </c>
      <c r="AU93">
        <f>(($AP$80-$AN$86)/($AN$87-$AN$86))</f>
        <v>0</v>
      </c>
      <c r="AV93">
        <f>(($AQ$82-$AN$85)/($AN$86-$AN$85))</f>
        <v>0.46875</v>
      </c>
      <c r="AW93">
        <f>(($AN$86-$AO$83)/($AO$84-$AO$83))</f>
        <v>0.56666666666666665</v>
      </c>
      <c r="AX93">
        <f>(($AP$80-$AO$83)/($AO$84-$AO$83))</f>
        <v>0.56666666666666665</v>
      </c>
      <c r="AY93">
        <f>(($AQ$83-$AO$83)/($AO$84-$AO$83))</f>
        <v>0.93333333333333335</v>
      </c>
      <c r="AZ93">
        <f>(($AN$86-$AP$80)/($AP$81-$AP$80))</f>
        <v>0</v>
      </c>
      <c r="BA93">
        <f>(($AO$84-$AP$80)/($AP$81-$AP$80))</f>
        <v>0.44827586206896552</v>
      </c>
      <c r="BB93">
        <f>(($AQ$83-$AP$80)/($AP$81-$AP$80))</f>
        <v>0.37931034482758619</v>
      </c>
      <c r="BC93">
        <f>(($AN$86-$AQ$82)/($AQ$83-$AQ$82))</f>
        <v>0.6071428571428571</v>
      </c>
      <c r="BD93">
        <f>(($AO$83-$AQ$82)/($AQ$83-$AQ$82))</f>
        <v>0</v>
      </c>
      <c r="BE93">
        <f>(($AP$80-$AQ$82)/($AQ$83-$AQ$82))</f>
        <v>0.6071428571428571</v>
      </c>
      <c r="BG93">
        <v>2</v>
      </c>
      <c r="BH93">
        <v>660</v>
      </c>
      <c r="BI93">
        <f>($BH$102-$BH$99)/200</f>
        <v>0.105</v>
      </c>
      <c r="BQ93">
        <f>(($AO$83-$AN$85)/($AN$86-$AN$85))</f>
        <v>0.46875</v>
      </c>
      <c r="BR93">
        <f>(($AP$80-$AN$86)/($AN$87-$AN$86))</f>
        <v>0</v>
      </c>
      <c r="BS93">
        <f>(($AQ$82-$AN$85)/($AN$86-$AN$85))</f>
        <v>0.46875</v>
      </c>
      <c r="BT93">
        <f>1-(($AN$86-$AO$83)/($AO$84-$AO$83))</f>
        <v>0.43333333333333335</v>
      </c>
      <c r="BU93">
        <f>1-(($AP$80-$AO$83)/($AO$84-$AO$83))</f>
        <v>0.43333333333333335</v>
      </c>
      <c r="BV93">
        <f>1-(($AQ$83-$AO$83)/($AO$84-$AO$83))</f>
        <v>6.6666666666666652E-2</v>
      </c>
      <c r="BW93">
        <f>(($AN$86-$AP$80)/($AP$81-$AP$80))</f>
        <v>0</v>
      </c>
      <c r="BX93">
        <f>(($AO$84-$AP$80)/($AP$81-$AP$80))</f>
        <v>0.44827586206896552</v>
      </c>
      <c r="BY93">
        <f>(($AQ$83-$AP$80)/($AP$81-$AP$80))</f>
        <v>0.37931034482758619</v>
      </c>
      <c r="BZ93">
        <f>1-(($AN$86-$AQ$82)/($AQ$83-$AQ$82))</f>
        <v>0.3928571428571429</v>
      </c>
      <c r="CA93">
        <f>(($AO$83-$AQ$82)/($AQ$83-$AQ$82))</f>
        <v>0</v>
      </c>
      <c r="CB93">
        <f>1-(($AP$80-$AQ$82)/($AQ$83-$AQ$82))</f>
        <v>0.3928571428571429</v>
      </c>
    </row>
    <row r="94" spans="1:80" x14ac:dyDescent="0.25">
      <c r="A94">
        <v>93</v>
      </c>
      <c r="D94">
        <v>95.77459300000001</v>
      </c>
      <c r="E94" s="2">
        <v>2</v>
      </c>
      <c r="F94">
        <v>84.434132000000005</v>
      </c>
      <c r="G94" s="3">
        <v>3</v>
      </c>
      <c r="H94">
        <v>77.382500000000007</v>
      </c>
      <c r="I94" s="5">
        <v>4</v>
      </c>
      <c r="P94">
        <v>3</v>
      </c>
      <c r="Q94" t="str">
        <f t="shared" si="2"/>
        <v>234</v>
      </c>
      <c r="R94">
        <v>3</v>
      </c>
      <c r="X94" t="s">
        <v>296</v>
      </c>
      <c r="Y94" t="s">
        <v>264</v>
      </c>
      <c r="AB94" t="s">
        <v>296</v>
      </c>
      <c r="AC94" t="str">
        <f>CONCATENATE($R94,$R95,$R96,$R97)</f>
        <v>3142</v>
      </c>
      <c r="AN94">
        <v>2734</v>
      </c>
      <c r="AO94">
        <v>2819</v>
      </c>
      <c r="AP94">
        <v>2947</v>
      </c>
      <c r="AQ94">
        <v>2900</v>
      </c>
      <c r="AT94">
        <f>(($AO$84-$AN$86)/($AN$87-$AN$86))</f>
        <v>0.44827586206896552</v>
      </c>
      <c r="AU94">
        <f>(($AP$81-$AN$87)/($AN$88-$AN$87))</f>
        <v>0</v>
      </c>
      <c r="AV94">
        <f>(($AQ$83-$AN$86)/($AN$87-$AN$86))</f>
        <v>0.37931034482758619</v>
      </c>
      <c r="AW94">
        <f>(($AN$87-$AO$84)/($AO$85-$AO$84))</f>
        <v>0.5161290322580645</v>
      </c>
      <c r="AX94">
        <f>(($AP$81-$AO$84)/($AO$85-$AO$84))</f>
        <v>0.5161290322580645</v>
      </c>
      <c r="AY94">
        <f>(($AQ$84-$AO$85)/($AO$86-$AO$85))</f>
        <v>0.10714285714285714</v>
      </c>
      <c r="AZ94">
        <f>(($AN$87-$AP$81)/($AP$82-$AP$81))</f>
        <v>0</v>
      </c>
      <c r="BA94">
        <f>(($AO$85-$AP$81)/($AP$82-$AP$81))</f>
        <v>0.46875</v>
      </c>
      <c r="BB94">
        <f>(($AQ$84-$AP$81)/($AP$82-$AP$81))</f>
        <v>0.5625</v>
      </c>
      <c r="BC94">
        <f>(($AN$87-$AQ$83)/($AQ$84-$AQ$83))</f>
        <v>0.5</v>
      </c>
      <c r="BD94">
        <f>(($AO$84-$AQ$83)/($AQ$84-$AQ$83))</f>
        <v>5.5555555555555552E-2</v>
      </c>
      <c r="BE94">
        <f>(($AP$81-$AQ$83)/($AQ$84-$AQ$83))</f>
        <v>0.5</v>
      </c>
      <c r="BG94">
        <v>3</v>
      </c>
      <c r="BH94">
        <v>665</v>
      </c>
      <c r="BI94">
        <f>($BH$103-$BH$100)/200</f>
        <v>0.125</v>
      </c>
      <c r="BQ94">
        <f>(($AO$84-$AN$86)/($AN$87-$AN$86))</f>
        <v>0.44827586206896552</v>
      </c>
      <c r="BR94">
        <f>(($AP$81-$AN$87)/($AN$88-$AN$87))</f>
        <v>0</v>
      </c>
      <c r="BS94">
        <f>(($AQ$83-$AN$86)/($AN$87-$AN$86))</f>
        <v>0.37931034482758619</v>
      </c>
      <c r="BT94">
        <f>1-(($AN$87-$AO$84)/($AO$85-$AO$84))</f>
        <v>0.4838709677419355</v>
      </c>
      <c r="BU94">
        <f>1-(($AP$81-$AO$84)/($AO$85-$AO$84))</f>
        <v>0.4838709677419355</v>
      </c>
      <c r="BV94">
        <f>(($AQ$84-$AO$85)/($AO$86-$AO$85))</f>
        <v>0.10714285714285714</v>
      </c>
      <c r="BW94">
        <f>(($AN$87-$AP$81)/($AP$82-$AP$81))</f>
        <v>0</v>
      </c>
      <c r="BX94">
        <f>(($AO$85-$AP$81)/($AP$82-$AP$81))</f>
        <v>0.46875</v>
      </c>
      <c r="BY94">
        <f>1-(($AQ$84-$AP$81)/($AP$82-$AP$81))</f>
        <v>0.4375</v>
      </c>
      <c r="BZ94">
        <f>(($AN$87-$AQ$83)/($AQ$84-$AQ$83))</f>
        <v>0.5</v>
      </c>
      <c r="CA94">
        <f>(($AO$84-$AQ$83)/($AQ$84-$AQ$83))</f>
        <v>5.5555555555555552E-2</v>
      </c>
      <c r="CB94">
        <f>(($AP$81-$AQ$83)/($AQ$84-$AQ$83))</f>
        <v>0.5</v>
      </c>
    </row>
    <row r="95" spans="1:80" x14ac:dyDescent="0.25">
      <c r="A95">
        <v>94</v>
      </c>
      <c r="D95">
        <v>95.77459300000001</v>
      </c>
      <c r="E95" s="2">
        <v>2</v>
      </c>
      <c r="F95">
        <v>84.600918000000007</v>
      </c>
      <c r="G95" s="3">
        <v>3</v>
      </c>
      <c r="H95">
        <v>77.202246000000002</v>
      </c>
      <c r="I95" s="5">
        <v>4</v>
      </c>
      <c r="P95">
        <v>3</v>
      </c>
      <c r="Q95" t="str">
        <f t="shared" si="2"/>
        <v>234</v>
      </c>
      <c r="R95">
        <v>1</v>
      </c>
      <c r="X95" t="s">
        <v>296</v>
      </c>
      <c r="Y95" t="s">
        <v>261</v>
      </c>
      <c r="AN95">
        <v>2764</v>
      </c>
      <c r="AO95">
        <v>2849</v>
      </c>
      <c r="AP95">
        <v>2977</v>
      </c>
      <c r="AQ95">
        <v>2931</v>
      </c>
      <c r="AT95">
        <f>(($AO$85-$AN$87)/($AN$88-$AN$87))</f>
        <v>0.5357142857142857</v>
      </c>
      <c r="AU95">
        <f>(($AP$82-$AN$88)/($AN$89-$AN$88))</f>
        <v>0.125</v>
      </c>
      <c r="AV95">
        <f>(($AQ$84-$AN$87)/($AN$88-$AN$87))</f>
        <v>0.6428571428571429</v>
      </c>
      <c r="AW95">
        <f>(($AN$88-$AO$85)/($AO$86-$AO$85))</f>
        <v>0.4642857142857143</v>
      </c>
      <c r="AX95">
        <f>(($AP$82-$AO$85)/($AO$86-$AO$85))</f>
        <v>0.6071428571428571</v>
      </c>
      <c r="AY95">
        <f>(($AQ$85-$AO$86)/($AO$87-$AO$86))</f>
        <v>0.23333333333333334</v>
      </c>
      <c r="AZ95">
        <f>(($AN$88-$AP$81)/($AP$82-$AP$81))</f>
        <v>0.875</v>
      </c>
      <c r="BA95">
        <f>(($AO$86-$AP$82)/($AP$83-$AP$82))</f>
        <v>0.31428571428571428</v>
      </c>
      <c r="BB95">
        <f>(($AQ$85-$AP$82)/($AP$83-$AP$82))</f>
        <v>0.51428571428571423</v>
      </c>
      <c r="BC95">
        <f>(($AN$88-$AQ$84)/($AQ$85-$AQ$84))</f>
        <v>0.3125</v>
      </c>
      <c r="BD95">
        <f>(($AO$85-$AQ$83)/($AQ$84-$AQ$83))</f>
        <v>0.91666666666666663</v>
      </c>
      <c r="BE95">
        <f>(($AP$82-$AQ$84)/($AQ$85-$AQ$84))</f>
        <v>0.4375</v>
      </c>
      <c r="BG95">
        <v>1</v>
      </c>
      <c r="BH95">
        <v>676</v>
      </c>
      <c r="BI95">
        <f>($BH$104-$BH$101)/200</f>
        <v>0.115</v>
      </c>
      <c r="BQ95">
        <f>1-(($AO$85-$AN$87)/($AN$88-$AN$87))</f>
        <v>0.4642857142857143</v>
      </c>
      <c r="BR95">
        <f>(($AP$82-$AN$88)/($AN$89-$AN$88))</f>
        <v>0.125</v>
      </c>
      <c r="BS95">
        <f>1-(($AQ$84-$AN$87)/($AN$88-$AN$87))</f>
        <v>0.3571428571428571</v>
      </c>
      <c r="BT95">
        <f>(($AN$88-$AO$85)/($AO$86-$AO$85))</f>
        <v>0.4642857142857143</v>
      </c>
      <c r="BU95">
        <f>1-(($AP$82-$AO$85)/($AO$86-$AO$85))</f>
        <v>0.3928571428571429</v>
      </c>
      <c r="BV95">
        <f>(($AQ$85-$AO$86)/($AO$87-$AO$86))</f>
        <v>0.23333333333333334</v>
      </c>
      <c r="BW95">
        <f>1-(($AN$88-$AP$81)/($AP$82-$AP$81))</f>
        <v>0.125</v>
      </c>
      <c r="BX95">
        <f>(($AO$86-$AP$82)/($AP$83-$AP$82))</f>
        <v>0.31428571428571428</v>
      </c>
      <c r="BY95">
        <f>1-(($AQ$85-$AP$82)/($AP$83-$AP$82))</f>
        <v>0.48571428571428577</v>
      </c>
      <c r="BZ95">
        <f>(($AN$88-$AQ$84)/($AQ$85-$AQ$84))</f>
        <v>0.3125</v>
      </c>
      <c r="CA95">
        <f>1-(($AO$85-$AQ$83)/($AQ$84-$AQ$83))</f>
        <v>8.333333333333337E-2</v>
      </c>
      <c r="CB95">
        <f>(($AP$82-$AQ$84)/($AQ$85-$AQ$84))</f>
        <v>0.4375</v>
      </c>
    </row>
    <row r="96" spans="1:80" x14ac:dyDescent="0.25">
      <c r="A96">
        <v>95</v>
      </c>
      <c r="D96">
        <v>95.77459300000001</v>
      </c>
      <c r="E96" s="2">
        <v>2</v>
      </c>
      <c r="F96">
        <v>84.600918000000007</v>
      </c>
      <c r="G96" s="3">
        <v>3</v>
      </c>
      <c r="P96">
        <v>2</v>
      </c>
      <c r="Q96" t="str">
        <f t="shared" si="2"/>
        <v>23</v>
      </c>
      <c r="R96">
        <v>4</v>
      </c>
      <c r="X96" t="s">
        <v>296</v>
      </c>
      <c r="Y96" t="s">
        <v>262</v>
      </c>
      <c r="AN96">
        <v>2806</v>
      </c>
      <c r="AO96">
        <v>2882</v>
      </c>
      <c r="AP96">
        <v>3010</v>
      </c>
      <c r="AQ96">
        <v>2963</v>
      </c>
      <c r="AT96">
        <f>(($AO$86-$AN$88)/($AN$89-$AN$88))</f>
        <v>0.46875</v>
      </c>
      <c r="AU96">
        <f>(($AP$83-$AN$89)/($AN$90-$AN$89))</f>
        <v>0.23333333333333334</v>
      </c>
      <c r="AV96">
        <f>(($AQ$85-$AN$88)/($AN$89-$AN$88))</f>
        <v>0.6875</v>
      </c>
      <c r="AW96">
        <f>(($AN$89-$AO$86)/($AO$87-$AO$86))</f>
        <v>0.56666666666666665</v>
      </c>
      <c r="AX96">
        <f>(($AP$83-$AO$86)/($AO$87-$AO$86))</f>
        <v>0.8</v>
      </c>
      <c r="AY96">
        <f>(($AQ$86-$AO$87)/($AO$88-$AO$87))</f>
        <v>0.45454545454545453</v>
      </c>
      <c r="AZ96">
        <f>(($AN$89-$AP$82)/($AP$83-$AP$82))</f>
        <v>0.8</v>
      </c>
      <c r="BA96">
        <f>(($AO$87-$AP$83)/($AP$84-$AP$83))</f>
        <v>0.21428571428571427</v>
      </c>
      <c r="BB96">
        <f>(($AQ$86-$AP$83)/($AP$84-$AP$83))</f>
        <v>0.75</v>
      </c>
      <c r="BC96">
        <f>(($AN$89-$AQ$85)/($AQ$86-$AQ$85))</f>
        <v>0.26315789473684209</v>
      </c>
      <c r="BD96">
        <f>(($AO$86-$AQ$84)/($AQ$85-$AQ$84))</f>
        <v>0.78125</v>
      </c>
      <c r="BE96">
        <f>(($AP$83-$AQ$85)/($AQ$86-$AQ$85))</f>
        <v>0.44736842105263158</v>
      </c>
      <c r="BG96">
        <v>4</v>
      </c>
      <c r="BH96">
        <v>682</v>
      </c>
      <c r="BI96">
        <f>($BH$105-$BH$102)/200</f>
        <v>0.13500000000000001</v>
      </c>
      <c r="BQ96">
        <f>(($AO$86-$AN$88)/($AN$89-$AN$88))</f>
        <v>0.46875</v>
      </c>
      <c r="BR96">
        <f>(($AP$83-$AN$89)/($AN$90-$AN$89))</f>
        <v>0.23333333333333334</v>
      </c>
      <c r="BS96">
        <f>1-(($AQ$85-$AN$88)/($AN$89-$AN$88))</f>
        <v>0.3125</v>
      </c>
      <c r="BT96">
        <f>1-(($AN$89-$AO$86)/($AO$87-$AO$86))</f>
        <v>0.43333333333333335</v>
      </c>
      <c r="BU96">
        <f>1-(($AP$83-$AO$86)/($AO$87-$AO$86))</f>
        <v>0.19999999999999996</v>
      </c>
      <c r="BV96">
        <f>(($AQ$86-$AO$87)/($AO$88-$AO$87))</f>
        <v>0.45454545454545453</v>
      </c>
      <c r="BW96">
        <f>1-(($AN$89-$AP$82)/($AP$83-$AP$82))</f>
        <v>0.19999999999999996</v>
      </c>
      <c r="BX96">
        <f>(($AO$87-$AP$83)/($AP$84-$AP$83))</f>
        <v>0.21428571428571427</v>
      </c>
      <c r="BY96">
        <f>1-(($AQ$86-$AP$83)/($AP$84-$AP$83))</f>
        <v>0.25</v>
      </c>
      <c r="BZ96">
        <f>(($AN$89-$AQ$85)/($AQ$86-$AQ$85))</f>
        <v>0.26315789473684209</v>
      </c>
      <c r="CA96">
        <f>1-(($AO$86-$AQ$84)/($AQ$85-$AQ$84))</f>
        <v>0.21875</v>
      </c>
      <c r="CB96">
        <f>(($AP$83-$AQ$85)/($AQ$86-$AQ$85))</f>
        <v>0.44736842105263158</v>
      </c>
    </row>
    <row r="97" spans="1:80" x14ac:dyDescent="0.25">
      <c r="A97">
        <v>96</v>
      </c>
      <c r="D97">
        <v>95.77459300000001</v>
      </c>
      <c r="E97" s="2">
        <v>2</v>
      </c>
      <c r="F97">
        <v>84.600918000000007</v>
      </c>
      <c r="G97" s="3">
        <v>3</v>
      </c>
      <c r="P97">
        <v>2</v>
      </c>
      <c r="Q97" t="str">
        <f t="shared" si="2"/>
        <v>23</v>
      </c>
      <c r="R97">
        <v>2</v>
      </c>
      <c r="X97" t="s">
        <v>296</v>
      </c>
      <c r="Y97" t="s">
        <v>263</v>
      </c>
      <c r="AN97">
        <v>2836</v>
      </c>
      <c r="AO97">
        <v>2912</v>
      </c>
      <c r="AP97">
        <v>3040</v>
      </c>
      <c r="AQ97">
        <v>2993</v>
      </c>
      <c r="AT97">
        <f>(($AO$87-$AN$89)/($AN$90-$AN$89))</f>
        <v>0.43333333333333335</v>
      </c>
      <c r="AU97">
        <f>(($AP$84-$AN$90)/($AN$91-$AN$90))</f>
        <v>0.14705882352941177</v>
      </c>
      <c r="AV97">
        <f>(($AQ$86-$AN$89)/($AN$90-$AN$89))</f>
        <v>0.93333333333333335</v>
      </c>
      <c r="AW97">
        <f>(($AN$90-$AO$87)/($AO$88-$AO$87))</f>
        <v>0.51515151515151514</v>
      </c>
      <c r="AX97">
        <f>(($AP$84-$AO$87)/($AO$88-$AO$87))</f>
        <v>0.66666666666666663</v>
      </c>
      <c r="AY97">
        <f>(($AQ$87-$AO$88)/($AO$89-$AO$88))</f>
        <v>0.31428571428571428</v>
      </c>
      <c r="AZ97">
        <f>(($AN$90-$AP$83)/($AP$84-$AP$83))</f>
        <v>0.8214285714285714</v>
      </c>
      <c r="BA97">
        <f>(($AO$88-$AP$84)/($AP$85-$AP$84))</f>
        <v>0.26829268292682928</v>
      </c>
      <c r="BB97">
        <f>(($AQ$87-$AP$84)/($AP$85-$AP$84))</f>
        <v>0.53658536585365857</v>
      </c>
      <c r="BC97">
        <f>(($AN$90-$AQ$86)/($AQ$87-$AQ$86))</f>
        <v>6.8965517241379309E-2</v>
      </c>
      <c r="BD97">
        <f>(($AO$87-$AQ$85)/($AQ$86-$AQ$85))</f>
        <v>0.60526315789473684</v>
      </c>
      <c r="BE97">
        <f>(($AP$84-$AQ$86)/($AQ$87-$AQ$86))</f>
        <v>0.2413793103448276</v>
      </c>
      <c r="BG97">
        <v>2</v>
      </c>
      <c r="BH97">
        <v>690</v>
      </c>
      <c r="BI97">
        <f>($BH$111-$BH$108)/200</f>
        <v>0.14000000000000001</v>
      </c>
      <c r="BQ97">
        <f>(($AO$87-$AN$89)/($AN$90-$AN$89))</f>
        <v>0.43333333333333335</v>
      </c>
      <c r="BR97">
        <f>(($AP$84-$AN$90)/($AN$91-$AN$90))</f>
        <v>0.14705882352941177</v>
      </c>
      <c r="BS97">
        <f>1-(($AQ$86-$AN$89)/($AN$90-$AN$89))</f>
        <v>6.6666666666666652E-2</v>
      </c>
      <c r="BT97">
        <f>1-(($AN$90-$AO$87)/($AO$88-$AO$87))</f>
        <v>0.48484848484848486</v>
      </c>
      <c r="BU97">
        <f>1-(($AP$84-$AO$87)/($AO$88-$AO$87))</f>
        <v>0.33333333333333337</v>
      </c>
      <c r="BV97">
        <f>(($AQ$87-$AO$88)/($AO$89-$AO$88))</f>
        <v>0.31428571428571428</v>
      </c>
      <c r="BW97">
        <f>1-(($AN$90-$AP$83)/($AP$84-$AP$83))</f>
        <v>0.1785714285714286</v>
      </c>
      <c r="BX97">
        <f>(($AO$88-$AP$84)/($AP$85-$AP$84))</f>
        <v>0.26829268292682928</v>
      </c>
      <c r="BY97">
        <f>1-(($AQ$87-$AP$84)/($AP$85-$AP$84))</f>
        <v>0.46341463414634143</v>
      </c>
      <c r="BZ97">
        <f>(($AN$90-$AQ$86)/($AQ$87-$AQ$86))</f>
        <v>6.8965517241379309E-2</v>
      </c>
      <c r="CA97">
        <f>1-(($AO$87-$AQ$85)/($AQ$86-$AQ$85))</f>
        <v>0.39473684210526316</v>
      </c>
      <c r="CB97">
        <f>(($AP$84-$AQ$86)/($AQ$87-$AQ$86))</f>
        <v>0.2413793103448276</v>
      </c>
    </row>
    <row r="98" spans="1:80" x14ac:dyDescent="0.25">
      <c r="A98">
        <v>97</v>
      </c>
      <c r="D98">
        <v>95.77459300000001</v>
      </c>
      <c r="E98" s="2">
        <v>2</v>
      </c>
      <c r="F98">
        <v>84.600918000000007</v>
      </c>
      <c r="G98" s="3">
        <v>3</v>
      </c>
      <c r="P98">
        <v>2</v>
      </c>
      <c r="Q98" t="str">
        <f t="shared" si="2"/>
        <v>23</v>
      </c>
      <c r="R98">
        <v>3</v>
      </c>
      <c r="X98" t="s">
        <v>296</v>
      </c>
      <c r="Y98" t="s">
        <v>264</v>
      </c>
      <c r="AB98" t="s">
        <v>296</v>
      </c>
      <c r="AC98" t="str">
        <f>CONCATENATE($R98,$R99,$R100,$R101)</f>
        <v>3142</v>
      </c>
      <c r="AN98">
        <v>2865</v>
      </c>
      <c r="AO98">
        <v>2944</v>
      </c>
      <c r="AP98">
        <v>3069</v>
      </c>
      <c r="AQ98">
        <v>3025</v>
      </c>
      <c r="AT98">
        <f>(($AO$88-$AN$90)/($AN$91-$AN$90))</f>
        <v>0.47058823529411764</v>
      </c>
      <c r="AU98">
        <f>(($AP$85-$AN$91)/($AN$92-$AN$91))</f>
        <v>0.38709677419354838</v>
      </c>
      <c r="AV98">
        <f>(($AQ$87-$AN$90)/($AN$91-$AN$90))</f>
        <v>0.79411764705882348</v>
      </c>
      <c r="AW98">
        <f>(($AN$91-$AO$88)/($AO$89-$AO$88))</f>
        <v>0.51428571428571423</v>
      </c>
      <c r="AX98">
        <f>(($AP$85-$AO$88)/($AO$89-$AO$88))</f>
        <v>0.8571428571428571</v>
      </c>
      <c r="AY98">
        <f>(($AQ$88-$AO$89)/($AO$90-$AO$89))</f>
        <v>0.44827586206896552</v>
      </c>
      <c r="AZ98">
        <f>(($AN$91-$AP$84)/($AP$85-$AP$84))</f>
        <v>0.70731707317073167</v>
      </c>
      <c r="BA98">
        <f>(($AO$89-$AP$85)/($AP$86-$AP$85))</f>
        <v>0.14285714285714285</v>
      </c>
      <c r="BB98">
        <f>(($AQ$88-$AP$85)/($AP$86-$AP$85))</f>
        <v>0.51428571428571423</v>
      </c>
      <c r="BC98">
        <f>(($AN$91-$AQ$87)/($AQ$88-$AQ$87))</f>
        <v>0.1891891891891892</v>
      </c>
      <c r="BD98">
        <f>(($AO$88-$AQ$86)/($AQ$87-$AQ$86))</f>
        <v>0.62068965517241381</v>
      </c>
      <c r="BE98">
        <f>(($AP$85-$AQ$87)/($AQ$88-$AQ$87))</f>
        <v>0.51351351351351349</v>
      </c>
      <c r="BG98">
        <v>3</v>
      </c>
      <c r="BH98">
        <v>696</v>
      </c>
      <c r="BI98">
        <f>($BH$112-$BH$109)/200</f>
        <v>0.09</v>
      </c>
      <c r="BQ98">
        <f>(($AO$88-$AN$90)/($AN$91-$AN$90))</f>
        <v>0.47058823529411764</v>
      </c>
      <c r="BR98">
        <f>(($AP$85-$AN$91)/($AN$92-$AN$91))</f>
        <v>0.38709677419354838</v>
      </c>
      <c r="BS98">
        <f>1-(($AQ$87-$AN$90)/($AN$91-$AN$90))</f>
        <v>0.20588235294117652</v>
      </c>
      <c r="BT98">
        <f>1-(($AN$91-$AO$88)/($AO$89-$AO$88))</f>
        <v>0.48571428571428577</v>
      </c>
      <c r="BU98">
        <f>1-(($AP$85-$AO$88)/($AO$89-$AO$88))</f>
        <v>0.1428571428571429</v>
      </c>
      <c r="BV98">
        <f>(($AQ$88-$AO$89)/($AO$90-$AO$89))</f>
        <v>0.44827586206896552</v>
      </c>
      <c r="BW98">
        <f>1-(($AN$91-$AP$84)/($AP$85-$AP$84))</f>
        <v>0.29268292682926833</v>
      </c>
      <c r="BX98">
        <f>(($AO$89-$AP$85)/($AP$86-$AP$85))</f>
        <v>0.14285714285714285</v>
      </c>
      <c r="BY98">
        <f>1-(($AQ$88-$AP$85)/($AP$86-$AP$85))</f>
        <v>0.48571428571428577</v>
      </c>
      <c r="BZ98">
        <f>(($AN$91-$AQ$87)/($AQ$88-$AQ$87))</f>
        <v>0.1891891891891892</v>
      </c>
      <c r="CA98">
        <f>1-(($AO$88-$AQ$86)/($AQ$87-$AQ$86))</f>
        <v>0.37931034482758619</v>
      </c>
      <c r="CB98">
        <f>1-(($AP$85-$AQ$87)/($AQ$88-$AQ$87))</f>
        <v>0.48648648648648651</v>
      </c>
    </row>
    <row r="99" spans="1:80" x14ac:dyDescent="0.25">
      <c r="A99">
        <v>98</v>
      </c>
      <c r="D99">
        <v>95.77459300000001</v>
      </c>
      <c r="E99" s="2">
        <v>2</v>
      </c>
      <c r="F99">
        <v>84.600918000000007</v>
      </c>
      <c r="G99" s="3">
        <v>3</v>
      </c>
      <c r="P99">
        <v>2</v>
      </c>
      <c r="Q99" t="str">
        <f t="shared" si="2"/>
        <v>23</v>
      </c>
      <c r="R99">
        <v>1</v>
      </c>
      <c r="X99" t="s">
        <v>296</v>
      </c>
      <c r="Y99" t="s">
        <v>261</v>
      </c>
      <c r="AN99">
        <v>2897</v>
      </c>
      <c r="AO99">
        <v>2973</v>
      </c>
      <c r="AP99">
        <v>3101</v>
      </c>
      <c r="AQ99">
        <v>3055</v>
      </c>
      <c r="AT99">
        <f>(($AO$89-$AN$91)/($AN$92-$AN$91))</f>
        <v>0.54838709677419351</v>
      </c>
      <c r="AU99">
        <f>(($AP$86-$AN$92)/($AN$93-$AN$92))</f>
        <v>0.55172413793103448</v>
      </c>
      <c r="AV99">
        <f>(($AQ$88-$AN$91)/($AN$92-$AN$91))</f>
        <v>0.967741935483871</v>
      </c>
      <c r="AW99">
        <f>(($AN$92-$AO$89)/($AO$90-$AO$89))</f>
        <v>0.48275862068965519</v>
      </c>
      <c r="AX99">
        <f>(($AP$86-$AO$90)/($AO$91-$AO$90))</f>
        <v>3.2258064516129031E-2</v>
      </c>
      <c r="AY99">
        <f>(($AQ$89-$AO$90)/($AO$91-$AO$90))</f>
        <v>0.54838709677419351</v>
      </c>
      <c r="AZ99">
        <f>(($AN$92-$AP$85)/($AP$86-$AP$85))</f>
        <v>0.54285714285714282</v>
      </c>
      <c r="BA99">
        <f>(($AO$90-$AP$85)/($AP$86-$AP$85))</f>
        <v>0.97142857142857142</v>
      </c>
      <c r="BB99">
        <f>(($AQ$89-$AP$86)/($AP$87-$AP$86))</f>
        <v>0.47058823529411764</v>
      </c>
      <c r="BC99">
        <f>(($AN$92-$AQ$88)/($AQ$89-$AQ$88))</f>
        <v>3.0303030303030304E-2</v>
      </c>
      <c r="BD99">
        <f>(($AO$89-$AQ$87)/($AQ$88-$AQ$87))</f>
        <v>0.64864864864864868</v>
      </c>
      <c r="BE99">
        <f>(($AP$86-$AQ$88)/($AQ$89-$AQ$88))</f>
        <v>0.51515151515151514</v>
      </c>
      <c r="BG99">
        <v>1</v>
      </c>
      <c r="BH99">
        <v>706</v>
      </c>
      <c r="BI99">
        <f>($BH$113-$BH$110)/200</f>
        <v>0.14000000000000001</v>
      </c>
      <c r="BQ99">
        <f>1-(($AO$89-$AN$91)/($AN$92-$AN$91))</f>
        <v>0.45161290322580649</v>
      </c>
      <c r="BR99">
        <f>1-(($AP$86-$AN$92)/($AN$93-$AN$92))</f>
        <v>0.44827586206896552</v>
      </c>
      <c r="BS99">
        <f>1-(($AQ$88-$AN$91)/($AN$92-$AN$91))</f>
        <v>3.2258064516129004E-2</v>
      </c>
      <c r="BT99">
        <f>(($AN$92-$AO$89)/($AO$90-$AO$89))</f>
        <v>0.48275862068965519</v>
      </c>
      <c r="BU99">
        <f>(($AP$86-$AO$90)/($AO$91-$AO$90))</f>
        <v>3.2258064516129031E-2</v>
      </c>
      <c r="BV99">
        <f>1-(($AQ$89-$AO$90)/($AO$91-$AO$90))</f>
        <v>0.45161290322580649</v>
      </c>
      <c r="BW99">
        <f>1-(($AN$92-$AP$85)/($AP$86-$AP$85))</f>
        <v>0.45714285714285718</v>
      </c>
      <c r="BX99">
        <f>1-(($AO$90-$AP$85)/($AP$86-$AP$85))</f>
        <v>2.8571428571428581E-2</v>
      </c>
      <c r="BY99">
        <f>(($AQ$89-$AP$86)/($AP$87-$AP$86))</f>
        <v>0.47058823529411764</v>
      </c>
      <c r="BZ99">
        <f>(($AN$92-$AQ$88)/($AQ$89-$AQ$88))</f>
        <v>3.0303030303030304E-2</v>
      </c>
      <c r="CA99">
        <f>1-(($AO$89-$AQ$87)/($AQ$88-$AQ$87))</f>
        <v>0.35135135135135132</v>
      </c>
      <c r="CB99">
        <f>1-(($AP$86-$AQ$88)/($AQ$89-$AQ$88))</f>
        <v>0.48484848484848486</v>
      </c>
    </row>
    <row r="100" spans="1:80" x14ac:dyDescent="0.25">
      <c r="A100">
        <v>99</v>
      </c>
      <c r="D100">
        <v>95.77459300000001</v>
      </c>
      <c r="E100" s="2">
        <v>2</v>
      </c>
      <c r="F100">
        <v>84.600918000000007</v>
      </c>
      <c r="G100" s="3">
        <v>3</v>
      </c>
      <c r="P100">
        <v>2</v>
      </c>
      <c r="Q100" t="str">
        <f t="shared" si="2"/>
        <v>23</v>
      </c>
      <c r="R100">
        <v>4</v>
      </c>
      <c r="X100" t="s">
        <v>296</v>
      </c>
      <c r="Y100" t="s">
        <v>262</v>
      </c>
      <c r="AN100">
        <v>2928</v>
      </c>
      <c r="AO100">
        <v>3005</v>
      </c>
      <c r="AP100">
        <v>3132</v>
      </c>
      <c r="AQ100">
        <v>3084</v>
      </c>
      <c r="AT100">
        <f>(($AO$90-$AN$92)/($AN$93-$AN$92))</f>
        <v>0.51724137931034486</v>
      </c>
      <c r="AU100">
        <f>(($AP$87-$AN$93)/($AN$94-$AN$93))</f>
        <v>0.61764705882352944</v>
      </c>
      <c r="AV100">
        <f>(($AQ$89-$AN$93)/($AN$94-$AN$93))</f>
        <v>8.8235294117647065E-2</v>
      </c>
      <c r="AW100">
        <f>(($AN$93-$AO$90)/($AO$91-$AO$90))</f>
        <v>0.45161290322580644</v>
      </c>
      <c r="AX100">
        <f>(($AP$87-$AO$91)/($AO$92-$AO$91))</f>
        <v>0.12903225806451613</v>
      </c>
      <c r="AY100">
        <f>(($AQ$90-$AO$91)/($AO$92-$AO$91))</f>
        <v>0.61290322580645162</v>
      </c>
      <c r="AZ100">
        <f>(($AN$93-$AP$86)/($AP$87-$AP$86))</f>
        <v>0.38235294117647056</v>
      </c>
      <c r="BA100">
        <f>(($AO$91-$AP$86)/($AP$87-$AP$86))</f>
        <v>0.88235294117647056</v>
      </c>
      <c r="BB100">
        <f>(($AQ$90-$AP$87)/($AP$88-$AP$87))</f>
        <v>0.45454545454545453</v>
      </c>
      <c r="BC100">
        <f>(($AN$93-$AQ$88)/($AQ$89-$AQ$88))</f>
        <v>0.90909090909090906</v>
      </c>
      <c r="BD100">
        <f>(($AO$90-$AQ$88)/($AQ$89-$AQ$88))</f>
        <v>0.48484848484848486</v>
      </c>
      <c r="BE100">
        <f>(($AP$87-$AQ$89)/($AQ$90-$AQ$89))</f>
        <v>0.54545454545454541</v>
      </c>
      <c r="BG100">
        <v>4</v>
      </c>
      <c r="BH100">
        <v>713</v>
      </c>
      <c r="BI100">
        <f>($BH$114-$BH$111)/200</f>
        <v>8.5000000000000006E-2</v>
      </c>
      <c r="BQ100">
        <f>1-(($AO$90-$AN$92)/($AN$93-$AN$92))</f>
        <v>0.48275862068965514</v>
      </c>
      <c r="BR100">
        <f>1-(($AP$87-$AN$93)/($AN$94-$AN$93))</f>
        <v>0.38235294117647056</v>
      </c>
      <c r="BS100">
        <f>(($AQ$89-$AN$93)/($AN$94-$AN$93))</f>
        <v>8.8235294117647065E-2</v>
      </c>
      <c r="BT100">
        <f>(($AN$93-$AO$90)/($AO$91-$AO$90))</f>
        <v>0.45161290322580644</v>
      </c>
      <c r="BU100">
        <f>(($AP$87-$AO$91)/($AO$92-$AO$91))</f>
        <v>0.12903225806451613</v>
      </c>
      <c r="BV100">
        <f>1-(($AQ$90-$AO$91)/($AO$92-$AO$91))</f>
        <v>0.38709677419354838</v>
      </c>
      <c r="BW100">
        <f>(($AN$93-$AP$86)/($AP$87-$AP$86))</f>
        <v>0.38235294117647056</v>
      </c>
      <c r="BX100">
        <f>1-(($AO$91-$AP$86)/($AP$87-$AP$86))</f>
        <v>0.11764705882352944</v>
      </c>
      <c r="BY100">
        <f>(($AQ$90-$AP$87)/($AP$88-$AP$87))</f>
        <v>0.45454545454545453</v>
      </c>
      <c r="BZ100">
        <f>1-(($AN$93-$AQ$88)/($AQ$89-$AQ$88))</f>
        <v>9.0909090909090939E-2</v>
      </c>
      <c r="CA100">
        <f>(($AO$90-$AQ$88)/($AQ$89-$AQ$88))</f>
        <v>0.48484848484848486</v>
      </c>
      <c r="CB100">
        <f>1-(($AP$87-$AQ$89)/($AQ$90-$AQ$89))</f>
        <v>0.45454545454545459</v>
      </c>
    </row>
    <row r="101" spans="1:80" x14ac:dyDescent="0.25">
      <c r="A101">
        <v>100</v>
      </c>
      <c r="D101">
        <v>95.77459300000001</v>
      </c>
      <c r="E101" s="2">
        <v>2</v>
      </c>
      <c r="F101">
        <v>84.600918000000007</v>
      </c>
      <c r="G101" s="3">
        <v>3</v>
      </c>
      <c r="P101">
        <v>2</v>
      </c>
      <c r="Q101" t="str">
        <f t="shared" si="2"/>
        <v>23</v>
      </c>
      <c r="R101">
        <v>2</v>
      </c>
      <c r="X101" t="s">
        <v>296</v>
      </c>
      <c r="Y101" t="s">
        <v>263</v>
      </c>
      <c r="AN101">
        <v>2958</v>
      </c>
      <c r="AO101">
        <v>3036</v>
      </c>
      <c r="AP101">
        <v>3165</v>
      </c>
      <c r="AQ101">
        <v>3113</v>
      </c>
      <c r="AT101">
        <f>(($AO$91-$AN$93)/($AN$94-$AN$93))</f>
        <v>0.5</v>
      </c>
      <c r="AU101">
        <f>(($AP$88-$AN$94)/($AN$95-$AN$94))</f>
        <v>0.66666666666666663</v>
      </c>
      <c r="AV101">
        <f>(($AQ$90-$AN$94)/($AN$95-$AN$94))</f>
        <v>6.6666666666666666E-2</v>
      </c>
      <c r="AW101">
        <f>(($AN$94-$AO$91)/($AO$92-$AO$91))</f>
        <v>0.54838709677419351</v>
      </c>
      <c r="AX101">
        <f>(($AP$88-$AO$92)/($AO$93-$AO$92))</f>
        <v>0.18181818181818182</v>
      </c>
      <c r="AY101">
        <f>(($AQ$91-$AO$92)/($AO$93-$AO$92))</f>
        <v>0.60606060606060608</v>
      </c>
      <c r="AZ101">
        <f>(($AN$94-$AP$87)/($AP$88-$AP$87))</f>
        <v>0.39393939393939392</v>
      </c>
      <c r="BA101">
        <f>(($AO$92-$AP$87)/($AP$88-$AP$87))</f>
        <v>0.81818181818181823</v>
      </c>
      <c r="BB101">
        <f>(($AQ$91-$AP$88)/($AP$89-$AP$88))</f>
        <v>0.4375</v>
      </c>
      <c r="BC101">
        <f>(($AN$94-$AQ$89)/($AQ$90-$AQ$89))</f>
        <v>0.93939393939393945</v>
      </c>
      <c r="BD101">
        <f>(($AO$91-$AQ$89)/($AQ$90-$AQ$89))</f>
        <v>0.42424242424242425</v>
      </c>
      <c r="BE101">
        <f>(($AP$88-$AQ$90)/($AQ$91-$AQ$90))</f>
        <v>0.5625</v>
      </c>
      <c r="BG101">
        <v>2</v>
      </c>
      <c r="BH101">
        <v>721</v>
      </c>
      <c r="BI101">
        <f>($BH$115-$BH$112)/200</f>
        <v>0.14000000000000001</v>
      </c>
      <c r="BQ101">
        <f>(($AO$91-$AN$93)/($AN$94-$AN$93))</f>
        <v>0.5</v>
      </c>
      <c r="BR101">
        <f>1-(($AP$88-$AN$94)/($AN$95-$AN$94))</f>
        <v>0.33333333333333337</v>
      </c>
      <c r="BS101">
        <f>(($AQ$90-$AN$94)/($AN$95-$AN$94))</f>
        <v>6.6666666666666666E-2</v>
      </c>
      <c r="BT101">
        <f>1-(($AN$94-$AO$91)/($AO$92-$AO$91))</f>
        <v>0.45161290322580649</v>
      </c>
      <c r="BU101">
        <f>(($AP$88-$AO$92)/($AO$93-$AO$92))</f>
        <v>0.18181818181818182</v>
      </c>
      <c r="BV101">
        <f>1-(($AQ$91-$AO$92)/($AO$93-$AO$92))</f>
        <v>0.39393939393939392</v>
      </c>
      <c r="BW101">
        <f>(($AN$94-$AP$87)/($AP$88-$AP$87))</f>
        <v>0.39393939393939392</v>
      </c>
      <c r="BX101">
        <f>1-(($AO$92-$AP$87)/($AP$88-$AP$87))</f>
        <v>0.18181818181818177</v>
      </c>
      <c r="BY101">
        <f>(($AQ$91-$AP$88)/($AP$89-$AP$88))</f>
        <v>0.4375</v>
      </c>
      <c r="BZ101">
        <f>1-(($AN$94-$AQ$89)/($AQ$90-$AQ$89))</f>
        <v>6.0606060606060552E-2</v>
      </c>
      <c r="CA101">
        <f>(($AO$91-$AQ$89)/($AQ$90-$AQ$89))</f>
        <v>0.42424242424242425</v>
      </c>
      <c r="CB101">
        <f>1-(($AP$88-$AQ$90)/($AQ$91-$AQ$90))</f>
        <v>0.4375</v>
      </c>
    </row>
    <row r="102" spans="1:80" x14ac:dyDescent="0.25">
      <c r="A102">
        <v>101</v>
      </c>
      <c r="D102">
        <v>95.77459300000001</v>
      </c>
      <c r="E102" s="2">
        <v>2</v>
      </c>
      <c r="F102">
        <v>84.600918000000007</v>
      </c>
      <c r="G102" s="3">
        <v>3</v>
      </c>
      <c r="P102">
        <v>2</v>
      </c>
      <c r="Q102" t="str">
        <f t="shared" si="2"/>
        <v>23</v>
      </c>
      <c r="R102">
        <v>3</v>
      </c>
      <c r="X102" t="s">
        <v>296</v>
      </c>
      <c r="Y102" t="s">
        <v>264</v>
      </c>
      <c r="AB102" t="s">
        <v>296</v>
      </c>
      <c r="AC102" t="str">
        <f>CONCATENATE($R102,$R103,$R104,$R105)</f>
        <v>3142</v>
      </c>
      <c r="AN102">
        <v>2988</v>
      </c>
      <c r="AO102">
        <v>3066</v>
      </c>
      <c r="AP102">
        <v>3220</v>
      </c>
      <c r="AQ102">
        <v>3147</v>
      </c>
      <c r="AT102">
        <f>(($AO$92-$AN$94)/($AN$95-$AN$94))</f>
        <v>0.46666666666666667</v>
      </c>
      <c r="AW102">
        <f>(($AN$95-$AO$92)/($AO$93-$AO$92))</f>
        <v>0.48484848484848486</v>
      </c>
      <c r="AZ102">
        <f>(($AN$95-$AP$88)/($AP$89-$AP$88))</f>
        <v>0.3125</v>
      </c>
      <c r="BA102">
        <f>(($AO$93-$AP$88)/($AP$89-$AP$88))</f>
        <v>0.84375</v>
      </c>
      <c r="BC102">
        <f>(($AN$95-$AQ$90)/($AQ$91-$AQ$90))</f>
        <v>0.875</v>
      </c>
      <c r="BD102">
        <f>(($AO$92-$AQ$90)/($AQ$91-$AQ$90))</f>
        <v>0.375</v>
      </c>
      <c r="BG102">
        <v>3</v>
      </c>
      <c r="BH102">
        <v>727</v>
      </c>
      <c r="BI102">
        <f>($BH$116-$BH$113)/200</f>
        <v>0.08</v>
      </c>
      <c r="BQ102">
        <f>(($AO$92-$AN$94)/($AN$95-$AN$94))</f>
        <v>0.46666666666666667</v>
      </c>
      <c r="BT102">
        <f>(($AN$95-$AO$92)/($AO$93-$AO$92))</f>
        <v>0.48484848484848486</v>
      </c>
      <c r="BW102">
        <f>(($AN$95-$AP$88)/($AP$89-$AP$88))</f>
        <v>0.3125</v>
      </c>
      <c r="BX102">
        <f>1-(($AO$93-$AP$88)/($AP$89-$AP$88))</f>
        <v>0.15625</v>
      </c>
      <c r="BZ102">
        <f>1-(($AN$95-$AQ$90)/($AQ$91-$AQ$90))</f>
        <v>0.125</v>
      </c>
      <c r="CA102">
        <f>(($AO$92-$AQ$90)/($AQ$91-$AQ$90))</f>
        <v>0.375</v>
      </c>
    </row>
    <row r="103" spans="1:80" x14ac:dyDescent="0.25">
      <c r="A103">
        <v>102</v>
      </c>
      <c r="D103">
        <v>95.77459300000001</v>
      </c>
      <c r="E103" s="2">
        <v>2</v>
      </c>
      <c r="F103">
        <v>84.600918000000007</v>
      </c>
      <c r="G103" s="3">
        <v>3</v>
      </c>
      <c r="P103">
        <v>2</v>
      </c>
      <c r="Q103" t="str">
        <f t="shared" si="2"/>
        <v>23</v>
      </c>
      <c r="R103">
        <v>1</v>
      </c>
      <c r="X103" t="s">
        <v>296</v>
      </c>
      <c r="Y103" t="s">
        <v>261</v>
      </c>
      <c r="AN103">
        <v>3021</v>
      </c>
      <c r="AO103">
        <v>3096</v>
      </c>
      <c r="AP103">
        <v>3248</v>
      </c>
      <c r="AQ103">
        <v>3182</v>
      </c>
      <c r="BG103">
        <v>1</v>
      </c>
      <c r="BH103">
        <v>738</v>
      </c>
      <c r="BI103">
        <f>($BH$117-$BH$114)/200</f>
        <v>0.13500000000000001</v>
      </c>
    </row>
    <row r="104" spans="1:80" x14ac:dyDescent="0.25">
      <c r="A104">
        <v>103</v>
      </c>
      <c r="D104">
        <v>95.77459300000001</v>
      </c>
      <c r="E104" s="2">
        <v>2</v>
      </c>
      <c r="F104">
        <v>84.600918000000007</v>
      </c>
      <c r="G104" s="3">
        <v>3</v>
      </c>
      <c r="P104">
        <v>2</v>
      </c>
      <c r="Q104" t="str">
        <f t="shared" si="2"/>
        <v>23</v>
      </c>
      <c r="R104">
        <v>4</v>
      </c>
      <c r="X104" t="s">
        <v>296</v>
      </c>
      <c r="Y104" t="s">
        <v>262</v>
      </c>
      <c r="AN104">
        <v>3050</v>
      </c>
      <c r="AO104">
        <v>3126</v>
      </c>
      <c r="AP104">
        <v>3273</v>
      </c>
      <c r="AQ104">
        <v>3202</v>
      </c>
      <c r="BG104">
        <v>4</v>
      </c>
      <c r="BH104">
        <v>744</v>
      </c>
      <c r="BI104">
        <f>($BH$118-$BH$115)/200</f>
        <v>0.08</v>
      </c>
    </row>
    <row r="105" spans="1:80" x14ac:dyDescent="0.25">
      <c r="A105">
        <v>104</v>
      </c>
      <c r="D105">
        <v>95.656279000000012</v>
      </c>
      <c r="E105" s="2">
        <v>2</v>
      </c>
      <c r="F105">
        <v>84.600918000000007</v>
      </c>
      <c r="G105" s="3">
        <v>3</v>
      </c>
      <c r="P105">
        <v>2</v>
      </c>
      <c r="Q105" t="str">
        <f t="shared" si="2"/>
        <v>23</v>
      </c>
      <c r="R105">
        <v>2</v>
      </c>
      <c r="X105" t="s">
        <v>296</v>
      </c>
      <c r="Y105" t="s">
        <v>263</v>
      </c>
      <c r="AN105">
        <v>3082</v>
      </c>
      <c r="AO105">
        <v>3156</v>
      </c>
      <c r="AP105">
        <v>3308</v>
      </c>
      <c r="AQ105">
        <v>3232</v>
      </c>
      <c r="AT105">
        <f>(($AO$94-$AN$96)/($AN$97-$AN$96))</f>
        <v>0.43333333333333335</v>
      </c>
      <c r="AU105">
        <f>(($AP$90-$AN$96)/($AN$97-$AN$96))</f>
        <v>0.46666666666666667</v>
      </c>
      <c r="AV105">
        <f>(($AQ$92-$AN$96)/($AN$97-$AN$96))</f>
        <v>0.96666666666666667</v>
      </c>
      <c r="AW105">
        <f>(($AN$97-$AO$94)/($AO$95-$AO$94))</f>
        <v>0.56666666666666665</v>
      </c>
      <c r="AX105">
        <f>(($AP$90-$AO$94)/($AO$95-$AO$94))</f>
        <v>3.3333333333333333E-2</v>
      </c>
      <c r="AY105">
        <f>(($AQ$92-$AO$94)/($AO$95-$AO$94))</f>
        <v>0.53333333333333333</v>
      </c>
      <c r="AZ105">
        <f>(($AN$97-$AP$90)/($AP$91-$AP$90))</f>
        <v>0.53333333333333333</v>
      </c>
      <c r="BA105">
        <f>(($AO$95-$AP$90)/($AP$91-$AP$90))</f>
        <v>0.96666666666666667</v>
      </c>
      <c r="BB105">
        <f>(($AQ$92-$AP$90)/($AP$91-$AP$90))</f>
        <v>0.5</v>
      </c>
      <c r="BC105">
        <f>(($AN$97-$AQ$92)/($AQ$93-$AQ$92))</f>
        <v>3.125E-2</v>
      </c>
      <c r="BD105">
        <f>(($AO$95-$AQ$92)/($AQ$93-$AQ$92))</f>
        <v>0.4375</v>
      </c>
      <c r="BE105">
        <f>(($AP$91-$AQ$92)/($AQ$93-$AQ$92))</f>
        <v>0.46875</v>
      </c>
      <c r="BG105">
        <v>2</v>
      </c>
      <c r="BH105">
        <v>754</v>
      </c>
      <c r="BI105">
        <f>($BH$119-$BH$116)/200</f>
        <v>0.14000000000000001</v>
      </c>
      <c r="BQ105">
        <f>(($AO$94-$AN$96)/($AN$97-$AN$96))</f>
        <v>0.43333333333333335</v>
      </c>
      <c r="BR105">
        <f>(($AP$90-$AN$96)/($AN$97-$AN$96))</f>
        <v>0.46666666666666667</v>
      </c>
      <c r="BS105">
        <f>1-(($AQ$92-$AN$96)/($AN$97-$AN$96))</f>
        <v>3.3333333333333326E-2</v>
      </c>
      <c r="BT105">
        <f>1-(($AN$97-$AO$94)/($AO$95-$AO$94))</f>
        <v>0.43333333333333335</v>
      </c>
      <c r="BU105">
        <f>(($AP$90-$AO$94)/($AO$95-$AO$94))</f>
        <v>3.3333333333333333E-2</v>
      </c>
      <c r="BV105">
        <f>1-(($AQ$92-$AO$94)/($AO$95-$AO$94))</f>
        <v>0.46666666666666667</v>
      </c>
      <c r="BW105">
        <f>1-(($AN$97-$AP$90)/($AP$91-$AP$90))</f>
        <v>0.46666666666666667</v>
      </c>
      <c r="BX105">
        <f>1-(($AO$95-$AP$90)/($AP$91-$AP$90))</f>
        <v>3.3333333333333326E-2</v>
      </c>
      <c r="BY105">
        <f>(($AQ$92-$AP$90)/($AP$91-$AP$90))</f>
        <v>0.5</v>
      </c>
      <c r="BZ105">
        <f>(($AN$97-$AQ$92)/($AQ$93-$AQ$92))</f>
        <v>3.125E-2</v>
      </c>
      <c r="CA105">
        <f>(($AO$95-$AQ$92)/($AQ$93-$AQ$92))</f>
        <v>0.4375</v>
      </c>
      <c r="CB105">
        <f>(($AP$91-$AQ$92)/($AQ$93-$AQ$92))</f>
        <v>0.46875</v>
      </c>
    </row>
    <row r="106" spans="1:80" x14ac:dyDescent="0.25">
      <c r="A106">
        <v>105</v>
      </c>
      <c r="B106">
        <v>105.976889</v>
      </c>
      <c r="C106" s="4">
        <v>1</v>
      </c>
      <c r="F106">
        <v>84.600918000000007</v>
      </c>
      <c r="G106" s="3">
        <v>3</v>
      </c>
      <c r="P106">
        <v>2</v>
      </c>
      <c r="Q106" t="str">
        <f t="shared" si="2"/>
        <v>13</v>
      </c>
      <c r="R106" t="s">
        <v>22</v>
      </c>
      <c r="X106" t="s">
        <v>296</v>
      </c>
      <c r="Y106" t="s">
        <v>264</v>
      </c>
      <c r="AN106">
        <v>3112</v>
      </c>
      <c r="AO106">
        <v>3206</v>
      </c>
      <c r="AP106">
        <v>3342</v>
      </c>
      <c r="AQ106">
        <v>3265</v>
      </c>
      <c r="AT106">
        <f>(($AO$95-$AN$97)/($AN$98-$AN$97))</f>
        <v>0.44827586206896552</v>
      </c>
      <c r="AU106">
        <f>(($AP$91-$AN$97)/($AN$98-$AN$97))</f>
        <v>0.48275862068965519</v>
      </c>
      <c r="AV106">
        <f>(($AQ$93-$AN$98)/($AN$99-$AN$98))</f>
        <v>6.25E-2</v>
      </c>
      <c r="AW106">
        <f>(($AN$98-$AO$95)/($AO$96-$AO$95))</f>
        <v>0.48484848484848486</v>
      </c>
      <c r="AX106">
        <f>(($AP$91-$AO$95)/($AO$96-$AO$95))</f>
        <v>3.0303030303030304E-2</v>
      </c>
      <c r="AY106">
        <f>(($AQ$93-$AO$95)/($AO$96-$AO$95))</f>
        <v>0.54545454545454541</v>
      </c>
      <c r="AZ106">
        <f>(($AN$98-$AP$91)/($AP$92-$AP$91))</f>
        <v>0.45454545454545453</v>
      </c>
      <c r="BA106">
        <f>(($AO$96-$AP$91)/($AP$92-$AP$91))</f>
        <v>0.96969696969696972</v>
      </c>
      <c r="BB106">
        <f>(($AQ$93-$AP$91)/($AP$92-$AP$91))</f>
        <v>0.51515151515151514</v>
      </c>
      <c r="BC106">
        <f>(($AN$98-$AQ$92)/($AQ$93-$AQ$92))</f>
        <v>0.9375</v>
      </c>
      <c r="BD106">
        <f>(($AO$96-$AQ$93)/($AQ$94-$AQ$93))</f>
        <v>0.45454545454545453</v>
      </c>
      <c r="BE106">
        <f>(($AP$92-$AQ$93)/($AQ$94-$AQ$93))</f>
        <v>0.48484848484848486</v>
      </c>
      <c r="BG106" t="s">
        <v>22</v>
      </c>
      <c r="BH106">
        <v>760</v>
      </c>
      <c r="BI106">
        <f>($BH$120-$BH$117)/200</f>
        <v>0.08</v>
      </c>
      <c r="BQ106">
        <f>(($AO$95-$AN$97)/($AN$98-$AN$97))</f>
        <v>0.44827586206896552</v>
      </c>
      <c r="BR106">
        <f>(($AP$91-$AN$97)/($AN$98-$AN$97))</f>
        <v>0.48275862068965519</v>
      </c>
      <c r="BS106">
        <f>(($AQ$93-$AN$98)/($AN$99-$AN$98))</f>
        <v>6.25E-2</v>
      </c>
      <c r="BT106">
        <f>(($AN$98-$AO$95)/($AO$96-$AO$95))</f>
        <v>0.48484848484848486</v>
      </c>
      <c r="BU106">
        <f>(($AP$91-$AO$95)/($AO$96-$AO$95))</f>
        <v>3.0303030303030304E-2</v>
      </c>
      <c r="BV106">
        <f>1-(($AQ$93-$AO$95)/($AO$96-$AO$95))</f>
        <v>0.45454545454545459</v>
      </c>
      <c r="BW106">
        <f>(($AN$98-$AP$91)/($AP$92-$AP$91))</f>
        <v>0.45454545454545453</v>
      </c>
      <c r="BX106">
        <f>1-(($AO$96-$AP$91)/($AP$92-$AP$91))</f>
        <v>3.0303030303030276E-2</v>
      </c>
      <c r="BY106">
        <f>1-(($AQ$93-$AP$91)/($AP$92-$AP$91))</f>
        <v>0.48484848484848486</v>
      </c>
      <c r="BZ106">
        <f>1-(($AN$98-$AQ$92)/($AQ$93-$AQ$92))</f>
        <v>6.25E-2</v>
      </c>
      <c r="CA106">
        <f>(($AO$96-$AQ$93)/($AQ$94-$AQ$93))</f>
        <v>0.45454545454545453</v>
      </c>
      <c r="CB106">
        <f>(($AP$92-$AQ$93)/($AQ$94-$AQ$93))</f>
        <v>0.48484848484848486</v>
      </c>
    </row>
    <row r="107" spans="1:80" x14ac:dyDescent="0.25">
      <c r="A107">
        <v>106</v>
      </c>
      <c r="B107">
        <v>106.058317</v>
      </c>
      <c r="C107" s="4">
        <v>1</v>
      </c>
      <c r="F107">
        <v>84.434132000000005</v>
      </c>
      <c r="G107" s="3">
        <v>3</v>
      </c>
      <c r="P107">
        <v>2</v>
      </c>
      <c r="Q107" t="str">
        <f t="shared" si="2"/>
        <v>13</v>
      </c>
      <c r="R107" t="s">
        <v>22</v>
      </c>
      <c r="X107" t="s">
        <v>297</v>
      </c>
      <c r="Y107" t="s">
        <v>265</v>
      </c>
      <c r="AN107">
        <v>3142</v>
      </c>
      <c r="AO107">
        <v>3236</v>
      </c>
      <c r="AP107">
        <v>3376</v>
      </c>
      <c r="AQ107">
        <v>3291</v>
      </c>
      <c r="AT107">
        <f>(($AO$96-$AN$98)/($AN$99-$AN$98))</f>
        <v>0.53125</v>
      </c>
      <c r="AU107">
        <f>(($AP$92-$AN$98)/($AN$99-$AN$98))</f>
        <v>0.5625</v>
      </c>
      <c r="AV107">
        <f>(($AQ$94-$AN$99)/($AN$100-$AN$99))</f>
        <v>9.6774193548387094E-2</v>
      </c>
      <c r="AW107">
        <f>(($AN$99-$AO$96)/($AO$97-$AO$96))</f>
        <v>0.5</v>
      </c>
      <c r="AX107">
        <f>(($AP$92-$AO$96)/($AO$97-$AO$96))</f>
        <v>3.3333333333333333E-2</v>
      </c>
      <c r="AY107">
        <f>(($AQ$94-$AO$96)/($AO$97-$AO$96))</f>
        <v>0.6</v>
      </c>
      <c r="AZ107">
        <f>(($AN$99-$AP$92)/($AP$93-$AP$92))</f>
        <v>0.42424242424242425</v>
      </c>
      <c r="BA107">
        <f>(($AO$97-$AP$92)/($AP$93-$AP$92))</f>
        <v>0.87878787878787878</v>
      </c>
      <c r="BB107">
        <f>(($AQ$94-$AP$92)/($AP$93-$AP$92))</f>
        <v>0.51515151515151514</v>
      </c>
      <c r="BC107">
        <f>(($AN$99-$AQ$93)/($AQ$94-$AQ$93))</f>
        <v>0.90909090909090906</v>
      </c>
      <c r="BD107">
        <f>(($AO$97-$AQ$94)/($AQ$95-$AQ$94))</f>
        <v>0.38709677419354838</v>
      </c>
      <c r="BE107">
        <f>(($AP$93-$AQ$94)/($AQ$95-$AQ$94))</f>
        <v>0.5161290322580645</v>
      </c>
      <c r="BG107" t="s">
        <v>22</v>
      </c>
      <c r="BH107">
        <v>762</v>
      </c>
      <c r="BI107">
        <f>($BH$121-$BH$118)/200</f>
        <v>0.13500000000000001</v>
      </c>
      <c r="BQ107">
        <f>1-(($AO$96-$AN$98)/($AN$99-$AN$98))</f>
        <v>0.46875</v>
      </c>
      <c r="BR107">
        <f>1-(($AP$92-$AN$98)/($AN$99-$AN$98))</f>
        <v>0.4375</v>
      </c>
      <c r="BS107">
        <f>(($AQ$94-$AN$99)/($AN$100-$AN$99))</f>
        <v>9.6774193548387094E-2</v>
      </c>
      <c r="BT107">
        <f>(($AN$99-$AO$96)/($AO$97-$AO$96))</f>
        <v>0.5</v>
      </c>
      <c r="BU107">
        <f>(($AP$92-$AO$96)/($AO$97-$AO$96))</f>
        <v>3.3333333333333333E-2</v>
      </c>
      <c r="BV107">
        <f>1-(($AQ$94-$AO$96)/($AO$97-$AO$96))</f>
        <v>0.4</v>
      </c>
      <c r="BW107">
        <f>(($AN$99-$AP$92)/($AP$93-$AP$92))</f>
        <v>0.42424242424242425</v>
      </c>
      <c r="BX107">
        <f>1-(($AO$97-$AP$92)/($AP$93-$AP$92))</f>
        <v>0.12121212121212122</v>
      </c>
      <c r="BY107">
        <f>1-(($AQ$94-$AP$92)/($AP$93-$AP$92))</f>
        <v>0.48484848484848486</v>
      </c>
      <c r="BZ107">
        <f>1-(($AN$99-$AQ$93)/($AQ$94-$AQ$93))</f>
        <v>9.0909090909090939E-2</v>
      </c>
      <c r="CA107">
        <f>(($AO$97-$AQ$94)/($AQ$95-$AQ$94))</f>
        <v>0.38709677419354838</v>
      </c>
      <c r="CB107">
        <f>1-(($AP$93-$AQ$94)/($AQ$95-$AQ$94))</f>
        <v>0.4838709677419355</v>
      </c>
    </row>
    <row r="108" spans="1:80" x14ac:dyDescent="0.25">
      <c r="A108">
        <v>107</v>
      </c>
      <c r="B108">
        <v>106.058317</v>
      </c>
      <c r="C108" s="4">
        <v>1</v>
      </c>
      <c r="F108">
        <v>84.434132000000005</v>
      </c>
      <c r="G108" s="3">
        <v>3</v>
      </c>
      <c r="P108">
        <v>2</v>
      </c>
      <c r="Q108" t="str">
        <f t="shared" si="2"/>
        <v>13</v>
      </c>
      <c r="R108">
        <v>1</v>
      </c>
      <c r="X108" t="s">
        <v>298</v>
      </c>
      <c r="Y108" t="s">
        <v>266</v>
      </c>
      <c r="AB108" t="s">
        <v>296</v>
      </c>
      <c r="AC108" t="str">
        <f>CONCATENATE($R108,$R109,$R110,$R111)</f>
        <v>1423</v>
      </c>
      <c r="AN108">
        <v>3175</v>
      </c>
      <c r="AO108">
        <v>3267</v>
      </c>
      <c r="AP108">
        <v>3411</v>
      </c>
      <c r="AQ108">
        <v>3325</v>
      </c>
      <c r="AT108">
        <f>(($AO$97-$AN$99)/($AN$100-$AN$99))</f>
        <v>0.4838709677419355</v>
      </c>
      <c r="AU108">
        <f>(($AP$93-$AN$99)/($AN$100-$AN$99))</f>
        <v>0.61290322580645162</v>
      </c>
      <c r="AV108">
        <f>(($AQ$95-$AN$100)/($AN$101-$AN$100))</f>
        <v>0.1</v>
      </c>
      <c r="AW108">
        <f>(($AN$100-$AO$97)/($AO$98-$AO$97))</f>
        <v>0.5</v>
      </c>
      <c r="AX108">
        <f>(($AP$93-$AO$97)/($AO$98-$AO$97))</f>
        <v>0.125</v>
      </c>
      <c r="AY108">
        <f>(($AQ$95-$AO$97)/($AO$98-$AO$97))</f>
        <v>0.59375</v>
      </c>
      <c r="AZ108">
        <f>(($AN$100-$AP$93)/($AP$94-$AP$93))</f>
        <v>0.38709677419354838</v>
      </c>
      <c r="BA108">
        <f>(($AO$98-$AP$93)/($AP$94-$AP$93))</f>
        <v>0.90322580645161288</v>
      </c>
      <c r="BB108">
        <f>(($AQ$95-$AP$93)/($AP$94-$AP$93))</f>
        <v>0.4838709677419355</v>
      </c>
      <c r="BC108">
        <f>(($AN$100-$AQ$94)/($AQ$95-$AQ$94))</f>
        <v>0.90322580645161288</v>
      </c>
      <c r="BD108">
        <f>(($AO$98-$AQ$95)/($AQ$96-$AQ$95))</f>
        <v>0.40625</v>
      </c>
      <c r="BE108">
        <f>(($AP$94-$AQ$95)/($AQ$96-$AQ$95))</f>
        <v>0.5</v>
      </c>
      <c r="BG108">
        <v>1</v>
      </c>
      <c r="BH108">
        <v>763</v>
      </c>
      <c r="BI108">
        <f>($BH$122-$BH$119)/200</f>
        <v>8.5000000000000006E-2</v>
      </c>
      <c r="BQ108">
        <f>(($AO$97-$AN$99)/($AN$100-$AN$99))</f>
        <v>0.4838709677419355</v>
      </c>
      <c r="BR108">
        <f>1-(($AP$93-$AN$99)/($AN$100-$AN$99))</f>
        <v>0.38709677419354838</v>
      </c>
      <c r="BS108">
        <f>(($AQ$95-$AN$100)/($AN$101-$AN$100))</f>
        <v>0.1</v>
      </c>
      <c r="BT108">
        <f>(($AN$100-$AO$97)/($AO$98-$AO$97))</f>
        <v>0.5</v>
      </c>
      <c r="BU108">
        <f>(($AP$93-$AO$97)/($AO$98-$AO$97))</f>
        <v>0.125</v>
      </c>
      <c r="BV108">
        <f>1-(($AQ$95-$AO$97)/($AO$98-$AO$97))</f>
        <v>0.40625</v>
      </c>
      <c r="BW108">
        <f>(($AN$100-$AP$93)/($AP$94-$AP$93))</f>
        <v>0.38709677419354838</v>
      </c>
      <c r="BX108">
        <f>1-(($AO$98-$AP$93)/($AP$94-$AP$93))</f>
        <v>9.6774193548387122E-2</v>
      </c>
      <c r="BY108">
        <f>(($AQ$95-$AP$93)/($AP$94-$AP$93))</f>
        <v>0.4838709677419355</v>
      </c>
      <c r="BZ108">
        <f>1-(($AN$100-$AQ$94)/($AQ$95-$AQ$94))</f>
        <v>9.6774193548387122E-2</v>
      </c>
      <c r="CA108">
        <f>(($AO$98-$AQ$95)/($AQ$96-$AQ$95))</f>
        <v>0.40625</v>
      </c>
      <c r="CB108">
        <f>(($AP$94-$AQ$95)/($AQ$96-$AQ$95))</f>
        <v>0.5</v>
      </c>
    </row>
    <row r="109" spans="1:80" x14ac:dyDescent="0.25">
      <c r="A109">
        <v>108</v>
      </c>
      <c r="B109">
        <v>106.058317</v>
      </c>
      <c r="C109" s="4">
        <v>1</v>
      </c>
      <c r="H109">
        <v>94.494439999999997</v>
      </c>
      <c r="I109" s="5">
        <v>4</v>
      </c>
      <c r="P109">
        <v>2</v>
      </c>
      <c r="Q109" t="str">
        <f t="shared" si="2"/>
        <v>14</v>
      </c>
      <c r="R109">
        <v>4</v>
      </c>
      <c r="X109" t="s">
        <v>297</v>
      </c>
      <c r="Y109" t="s">
        <v>267</v>
      </c>
      <c r="AN109">
        <v>3192</v>
      </c>
      <c r="AO109">
        <v>3295</v>
      </c>
      <c r="AP109">
        <v>3449</v>
      </c>
      <c r="AQ109">
        <v>3359</v>
      </c>
      <c r="AT109">
        <f>(($AO$98-$AN$100)/($AN$101-$AN$100))</f>
        <v>0.53333333333333333</v>
      </c>
      <c r="AU109">
        <f>(($AP$94-$AN$100)/($AN$101-$AN$100))</f>
        <v>0.6333333333333333</v>
      </c>
      <c r="AV109">
        <f>(($AQ$96-$AN$101)/($AN$102-$AN$101))</f>
        <v>0.16666666666666666</v>
      </c>
      <c r="AW109">
        <f>(($AN$101-$AO$98)/($AO$99-$AO$98))</f>
        <v>0.48275862068965519</v>
      </c>
      <c r="AX109">
        <f>(($AP$94-$AO$98)/($AO$99-$AO$98))</f>
        <v>0.10344827586206896</v>
      </c>
      <c r="AY109">
        <f>(($AQ$96-$AO$98)/($AO$99-$AO$98))</f>
        <v>0.65517241379310343</v>
      </c>
      <c r="AZ109">
        <f>(($AN$101-$AP$94)/($AP$95-$AP$94))</f>
        <v>0.36666666666666664</v>
      </c>
      <c r="BA109">
        <f>(($AO$99-$AP$94)/($AP$95-$AP$94))</f>
        <v>0.8666666666666667</v>
      </c>
      <c r="BB109">
        <f>(($AQ$96-$AP$94)/($AP$95-$AP$94))</f>
        <v>0.53333333333333333</v>
      </c>
      <c r="BC109">
        <f>(($AN$101-$AQ$95)/($AQ$96-$AQ$95))</f>
        <v>0.84375</v>
      </c>
      <c r="BD109">
        <f>(($AO$99-$AQ$96)/($AQ$97-$AQ$96))</f>
        <v>0.33333333333333331</v>
      </c>
      <c r="BE109">
        <f>(($AP$95-$AQ$96)/($AQ$97-$AQ$96))</f>
        <v>0.46666666666666667</v>
      </c>
      <c r="BG109">
        <v>4</v>
      </c>
      <c r="BH109">
        <v>775</v>
      </c>
      <c r="BI109">
        <f>($BH$123-$BH$120)/200</f>
        <v>0.14000000000000001</v>
      </c>
      <c r="BQ109">
        <f>1-(($AO$98-$AN$100)/($AN$101-$AN$100))</f>
        <v>0.46666666666666667</v>
      </c>
      <c r="BR109">
        <f>1-(($AP$94-$AN$100)/($AN$101-$AN$100))</f>
        <v>0.3666666666666667</v>
      </c>
      <c r="BS109">
        <f>(($AQ$96-$AN$101)/($AN$102-$AN$101))</f>
        <v>0.16666666666666666</v>
      </c>
      <c r="BT109">
        <f>(($AN$101-$AO$98)/($AO$99-$AO$98))</f>
        <v>0.48275862068965519</v>
      </c>
      <c r="BU109">
        <f>(($AP$94-$AO$98)/($AO$99-$AO$98))</f>
        <v>0.10344827586206896</v>
      </c>
      <c r="BV109">
        <f>1-(($AQ$96-$AO$98)/($AO$99-$AO$98))</f>
        <v>0.34482758620689657</v>
      </c>
      <c r="BW109">
        <f>(($AN$101-$AP$94)/($AP$95-$AP$94))</f>
        <v>0.36666666666666664</v>
      </c>
      <c r="BX109">
        <f>1-(($AO$99-$AP$94)/($AP$95-$AP$94))</f>
        <v>0.1333333333333333</v>
      </c>
      <c r="BY109">
        <f>1-(($AQ$96-$AP$94)/($AP$95-$AP$94))</f>
        <v>0.46666666666666667</v>
      </c>
      <c r="BZ109">
        <f>1-(($AN$101-$AQ$95)/($AQ$96-$AQ$95))</f>
        <v>0.15625</v>
      </c>
      <c r="CA109">
        <f>(($AO$99-$AQ$96)/($AQ$97-$AQ$96))</f>
        <v>0.33333333333333331</v>
      </c>
      <c r="CB109">
        <f>(($AP$95-$AQ$96)/($AQ$97-$AQ$96))</f>
        <v>0.46666666666666667</v>
      </c>
    </row>
    <row r="110" spans="1:80" x14ac:dyDescent="0.25">
      <c r="A110">
        <v>109</v>
      </c>
      <c r="B110">
        <v>106.058317</v>
      </c>
      <c r="C110" s="4">
        <v>1</v>
      </c>
      <c r="H110">
        <v>94.588009</v>
      </c>
      <c r="I110" s="5">
        <v>4</v>
      </c>
      <c r="P110">
        <v>2</v>
      </c>
      <c r="Q110" t="str">
        <f t="shared" si="2"/>
        <v>14</v>
      </c>
      <c r="R110">
        <v>2</v>
      </c>
      <c r="X110" t="s">
        <v>299</v>
      </c>
      <c r="Y110" t="s">
        <v>268</v>
      </c>
      <c r="AN110">
        <v>3222</v>
      </c>
      <c r="AO110">
        <v>3324</v>
      </c>
      <c r="AP110">
        <v>3483</v>
      </c>
      <c r="AQ110">
        <v>3392</v>
      </c>
      <c r="AT110">
        <f>(($AO$99-$AN$101)/($AN$102-$AN$101))</f>
        <v>0.5</v>
      </c>
      <c r="AU110">
        <f>(($AP$95-$AN$101)/($AN$102-$AN$101))</f>
        <v>0.6333333333333333</v>
      </c>
      <c r="AV110">
        <f>(($AQ$97-$AN$102)/($AN$103-$AN$102))</f>
        <v>0.15151515151515152</v>
      </c>
      <c r="AW110">
        <f>(($AN$102-$AO$99)/($AO$100-$AO$99))</f>
        <v>0.46875</v>
      </c>
      <c r="AX110">
        <f>(($AP$95-$AO$99)/($AO$100-$AO$99))</f>
        <v>0.125</v>
      </c>
      <c r="AY110">
        <f>(($AQ$97-$AO$99)/($AO$100-$AO$99))</f>
        <v>0.625</v>
      </c>
      <c r="AZ110">
        <f>(($AN$102-$AP$95)/($AP$96-$AP$95))</f>
        <v>0.33333333333333331</v>
      </c>
      <c r="BA110">
        <f>(($AO$100-$AP$95)/($AP$96-$AP$95))</f>
        <v>0.84848484848484851</v>
      </c>
      <c r="BB110">
        <f>(($AQ$97-$AP$95)/($AP$96-$AP$95))</f>
        <v>0.48484848484848486</v>
      </c>
      <c r="BC110">
        <f>(($AN$102-$AQ$96)/($AQ$97-$AQ$96))</f>
        <v>0.83333333333333337</v>
      </c>
      <c r="BD110">
        <f>(($AO$100-$AQ$97)/($AQ$98-$AQ$97))</f>
        <v>0.375</v>
      </c>
      <c r="BE110">
        <f>(($AP$96-$AQ$97)/($AQ$98-$AQ$97))</f>
        <v>0.53125</v>
      </c>
      <c r="BG110">
        <v>2</v>
      </c>
      <c r="BH110">
        <v>778</v>
      </c>
      <c r="BI110">
        <f>($BH$124-$BH$121)/200</f>
        <v>0.08</v>
      </c>
      <c r="BQ110">
        <f>(($AO$99-$AN$101)/($AN$102-$AN$101))</f>
        <v>0.5</v>
      </c>
      <c r="BR110">
        <f>1-(($AP$95-$AN$101)/($AN$102-$AN$101))</f>
        <v>0.3666666666666667</v>
      </c>
      <c r="BS110">
        <f>(($AQ$97-$AN$102)/($AN$103-$AN$102))</f>
        <v>0.15151515151515152</v>
      </c>
      <c r="BT110">
        <f>(($AN$102-$AO$99)/($AO$100-$AO$99))</f>
        <v>0.46875</v>
      </c>
      <c r="BU110">
        <f>(($AP$95-$AO$99)/($AO$100-$AO$99))</f>
        <v>0.125</v>
      </c>
      <c r="BV110">
        <f>1-(($AQ$97-$AO$99)/($AO$100-$AO$99))</f>
        <v>0.375</v>
      </c>
      <c r="BW110">
        <f>(($AN$102-$AP$95)/($AP$96-$AP$95))</f>
        <v>0.33333333333333331</v>
      </c>
      <c r="BX110">
        <f>1-(($AO$100-$AP$95)/($AP$96-$AP$95))</f>
        <v>0.15151515151515149</v>
      </c>
      <c r="BY110">
        <f>(($AQ$97-$AP$95)/($AP$96-$AP$95))</f>
        <v>0.48484848484848486</v>
      </c>
      <c r="BZ110">
        <f>1-(($AN$102-$AQ$96)/($AQ$97-$AQ$96))</f>
        <v>0.16666666666666663</v>
      </c>
      <c r="CA110">
        <f>(($AO$100-$AQ$97)/($AQ$98-$AQ$97))</f>
        <v>0.375</v>
      </c>
      <c r="CB110">
        <f>1-(($AP$96-$AQ$97)/($AQ$98-$AQ$97))</f>
        <v>0.46875</v>
      </c>
    </row>
    <row r="111" spans="1:80" x14ac:dyDescent="0.25">
      <c r="A111">
        <v>110</v>
      </c>
      <c r="B111">
        <v>106.058317</v>
      </c>
      <c r="C111" s="4">
        <v>1</v>
      </c>
      <c r="H111">
        <v>94.588009</v>
      </c>
      <c r="I111" s="5">
        <v>4</v>
      </c>
      <c r="P111">
        <v>2</v>
      </c>
      <c r="Q111" t="str">
        <f t="shared" si="2"/>
        <v>14</v>
      </c>
      <c r="R111">
        <v>3</v>
      </c>
      <c r="X111" t="s">
        <v>299</v>
      </c>
      <c r="Y111" t="s">
        <v>269</v>
      </c>
      <c r="AN111">
        <v>3250</v>
      </c>
      <c r="AO111">
        <v>3355</v>
      </c>
      <c r="AP111">
        <v>3516</v>
      </c>
      <c r="AQ111">
        <v>3433</v>
      </c>
      <c r="AT111">
        <f>(($AO$100-$AN$102)/($AN$103-$AN$102))</f>
        <v>0.51515151515151514</v>
      </c>
      <c r="AU111">
        <f>(($AP$96-$AN$102)/($AN$103-$AN$102))</f>
        <v>0.66666666666666663</v>
      </c>
      <c r="AV111">
        <f>(($AQ$98-$AN$103)/($AN$104-$AN$103))</f>
        <v>0.13793103448275862</v>
      </c>
      <c r="AW111">
        <f>(($AN$103-$AO$100)/($AO$101-$AO$100))</f>
        <v>0.5161290322580645</v>
      </c>
      <c r="AX111">
        <f>(($AP$96-$AO$100)/($AO$101-$AO$100))</f>
        <v>0.16129032258064516</v>
      </c>
      <c r="AY111">
        <f>(($AQ$98-$AO$100)/($AO$101-$AO$100))</f>
        <v>0.64516129032258063</v>
      </c>
      <c r="AZ111">
        <f>(($AN$103-$AP$96)/($AP$97-$AP$96))</f>
        <v>0.36666666666666664</v>
      </c>
      <c r="BA111">
        <f>(($AO$101-$AP$96)/($AP$97-$AP$96))</f>
        <v>0.8666666666666667</v>
      </c>
      <c r="BB111">
        <f>(($AQ$98-$AP$96)/($AP$97-$AP$96))</f>
        <v>0.5</v>
      </c>
      <c r="BC111">
        <f>(($AN$103-$AQ$97)/($AQ$98-$AQ$97))</f>
        <v>0.875</v>
      </c>
      <c r="BD111">
        <f>(($AO$101-$AQ$98)/($AQ$99-$AQ$98))</f>
        <v>0.36666666666666664</v>
      </c>
      <c r="BE111">
        <f>(($AP$97-$AQ$98)/($AQ$99-$AQ$98))</f>
        <v>0.5</v>
      </c>
      <c r="BG111">
        <v>3</v>
      </c>
      <c r="BH111">
        <v>791</v>
      </c>
      <c r="BI111">
        <f>($BH$125-$BH$122)/200</f>
        <v>0.125</v>
      </c>
      <c r="BQ111">
        <f>1-(($AO$100-$AN$102)/($AN$103-$AN$102))</f>
        <v>0.48484848484848486</v>
      </c>
      <c r="BR111">
        <f>1-(($AP$96-$AN$102)/($AN$103-$AN$102))</f>
        <v>0.33333333333333337</v>
      </c>
      <c r="BS111">
        <f>(($AQ$98-$AN$103)/($AN$104-$AN$103))</f>
        <v>0.13793103448275862</v>
      </c>
      <c r="BT111">
        <f>1-(($AN$103-$AO$100)/($AO$101-$AO$100))</f>
        <v>0.4838709677419355</v>
      </c>
      <c r="BU111">
        <f>(($AP$96-$AO$100)/($AO$101-$AO$100))</f>
        <v>0.16129032258064516</v>
      </c>
      <c r="BV111">
        <f>1-(($AQ$98-$AO$100)/($AO$101-$AO$100))</f>
        <v>0.35483870967741937</v>
      </c>
      <c r="BW111">
        <f>(($AN$103-$AP$96)/($AP$97-$AP$96))</f>
        <v>0.36666666666666664</v>
      </c>
      <c r="BX111">
        <f>1-(($AO$101-$AP$96)/($AP$97-$AP$96))</f>
        <v>0.1333333333333333</v>
      </c>
      <c r="BY111">
        <f>(($AQ$98-$AP$96)/($AP$97-$AP$96))</f>
        <v>0.5</v>
      </c>
      <c r="BZ111">
        <f>1-(($AN$103-$AQ$97)/($AQ$98-$AQ$97))</f>
        <v>0.125</v>
      </c>
      <c r="CA111">
        <f>(($AO$101-$AQ$98)/($AQ$99-$AQ$98))</f>
        <v>0.36666666666666664</v>
      </c>
      <c r="CB111">
        <f>(($AP$97-$AQ$98)/($AQ$99-$AQ$98))</f>
        <v>0.5</v>
      </c>
    </row>
    <row r="112" spans="1:80" x14ac:dyDescent="0.25">
      <c r="A112">
        <v>111</v>
      </c>
      <c r="B112">
        <v>106.058317</v>
      </c>
      <c r="C112" s="4">
        <v>1</v>
      </c>
      <c r="H112">
        <v>94.588009</v>
      </c>
      <c r="I112" s="5">
        <v>4</v>
      </c>
      <c r="P112">
        <v>2</v>
      </c>
      <c r="Q112" t="str">
        <f t="shared" si="2"/>
        <v>14</v>
      </c>
      <c r="R112">
        <v>1</v>
      </c>
      <c r="X112" t="s">
        <v>299</v>
      </c>
      <c r="Y112" t="s">
        <v>270</v>
      </c>
      <c r="AB112" t="s">
        <v>296</v>
      </c>
      <c r="AC112" t="str">
        <f>CONCATENATE($R112,$R113,$R114,$R115)</f>
        <v>1423</v>
      </c>
      <c r="AN112">
        <v>3279</v>
      </c>
      <c r="AO112">
        <v>3382</v>
      </c>
      <c r="AP112">
        <v>3548</v>
      </c>
      <c r="AQ112">
        <v>3467</v>
      </c>
      <c r="AT112">
        <f>(($AO$101-$AN$103)/($AN$104-$AN$103))</f>
        <v>0.51724137931034486</v>
      </c>
      <c r="AU112">
        <f>(($AP$97-$AN$103)/($AN$104-$AN$103))</f>
        <v>0.65517241379310343</v>
      </c>
      <c r="AV112">
        <f>(($AQ$99-$AN$104)/($AN$105-$AN$104))</f>
        <v>0.15625</v>
      </c>
      <c r="AW112">
        <f>(($AN$104-$AO$101)/($AO$102-$AO$101))</f>
        <v>0.46666666666666667</v>
      </c>
      <c r="AX112">
        <f>(($AP$97-$AO$101)/($AO$102-$AO$101))</f>
        <v>0.13333333333333333</v>
      </c>
      <c r="AY112">
        <f>(($AQ$99-$AO$101)/($AO$102-$AO$101))</f>
        <v>0.6333333333333333</v>
      </c>
      <c r="AZ112">
        <f>(($AN$104-$AP$97)/($AP$98-$AP$97))</f>
        <v>0.34482758620689657</v>
      </c>
      <c r="BA112">
        <f>(($AO$102-$AP$97)/($AP$98-$AP$97))</f>
        <v>0.89655172413793105</v>
      </c>
      <c r="BB112">
        <f>(($AQ$99-$AP$97)/($AP$98-$AP$97))</f>
        <v>0.51724137931034486</v>
      </c>
      <c r="BC112">
        <f>(($AN$104-$AQ$98)/($AQ$99-$AQ$98))</f>
        <v>0.83333333333333337</v>
      </c>
      <c r="BD112">
        <f>(($AO$102-$AQ$99)/($AQ$100-$AQ$99))</f>
        <v>0.37931034482758619</v>
      </c>
      <c r="BE112">
        <f>(($AP$98-$AQ$99)/($AQ$100-$AQ$99))</f>
        <v>0.48275862068965519</v>
      </c>
      <c r="BG112">
        <v>1</v>
      </c>
      <c r="BH112">
        <v>793</v>
      </c>
      <c r="BI112">
        <f>($BH$126-$BH$123)/200</f>
        <v>0.09</v>
      </c>
      <c r="BQ112">
        <f>1-(($AO$101-$AN$103)/($AN$104-$AN$103))</f>
        <v>0.48275862068965514</v>
      </c>
      <c r="BR112">
        <f>1-(($AP$97-$AN$103)/($AN$104-$AN$103))</f>
        <v>0.34482758620689657</v>
      </c>
      <c r="BS112">
        <f>(($AQ$99-$AN$104)/($AN$105-$AN$104))</f>
        <v>0.15625</v>
      </c>
      <c r="BT112">
        <f>(($AN$104-$AO$101)/($AO$102-$AO$101))</f>
        <v>0.46666666666666667</v>
      </c>
      <c r="BU112">
        <f>(($AP$97-$AO$101)/($AO$102-$AO$101))</f>
        <v>0.13333333333333333</v>
      </c>
      <c r="BV112">
        <f>1-(($AQ$99-$AO$101)/($AO$102-$AO$101))</f>
        <v>0.3666666666666667</v>
      </c>
      <c r="BW112">
        <f>(($AN$104-$AP$97)/($AP$98-$AP$97))</f>
        <v>0.34482758620689657</v>
      </c>
      <c r="BX112">
        <f>1-(($AO$102-$AP$97)/($AP$98-$AP$97))</f>
        <v>0.10344827586206895</v>
      </c>
      <c r="BY112">
        <f>1-(($AQ$99-$AP$97)/($AP$98-$AP$97))</f>
        <v>0.48275862068965514</v>
      </c>
      <c r="BZ112">
        <f>1-(($AN$104-$AQ$98)/($AQ$99-$AQ$98))</f>
        <v>0.16666666666666663</v>
      </c>
      <c r="CA112">
        <f>(($AO$102-$AQ$99)/($AQ$100-$AQ$99))</f>
        <v>0.37931034482758619</v>
      </c>
      <c r="CB112">
        <f>(($AP$98-$AQ$99)/($AQ$100-$AQ$99))</f>
        <v>0.48275862068965519</v>
      </c>
    </row>
    <row r="113" spans="1:80" x14ac:dyDescent="0.25">
      <c r="A113">
        <v>112</v>
      </c>
      <c r="B113">
        <v>106.058317</v>
      </c>
      <c r="C113" s="4">
        <v>1</v>
      </c>
      <c r="H113">
        <v>94.588009</v>
      </c>
      <c r="I113" s="5">
        <v>4</v>
      </c>
      <c r="P113">
        <v>2</v>
      </c>
      <c r="Q113" t="str">
        <f t="shared" si="2"/>
        <v>14</v>
      </c>
      <c r="R113">
        <v>4</v>
      </c>
      <c r="X113" t="s">
        <v>299</v>
      </c>
      <c r="Y113" t="s">
        <v>271</v>
      </c>
      <c r="AN113">
        <v>3308</v>
      </c>
      <c r="AO113">
        <v>3415</v>
      </c>
      <c r="AP113">
        <v>3582</v>
      </c>
      <c r="AQ113">
        <v>3500</v>
      </c>
      <c r="AT113">
        <f>(($AO$102-$AN$104)/($AN$105-$AN$104))</f>
        <v>0.5</v>
      </c>
      <c r="AU113">
        <f>(($AP$98-$AN$104)/($AN$105-$AN$104))</f>
        <v>0.59375</v>
      </c>
      <c r="AV113">
        <f>(($AQ$100-$AN$105)/($AN$106-$AN$105))</f>
        <v>6.6666666666666666E-2</v>
      </c>
      <c r="AW113">
        <f>(($AN$105-$AO$102)/($AO$103-$AO$102))</f>
        <v>0.53333333333333333</v>
      </c>
      <c r="AX113">
        <f>(($AP$98-$AO$102)/($AO$103-$AO$102))</f>
        <v>0.1</v>
      </c>
      <c r="AY113">
        <f>(($AQ$100-$AO$102)/($AO$103-$AO$102))</f>
        <v>0.6</v>
      </c>
      <c r="AZ113">
        <f>(($AN$105-$AP$98)/($AP$99-$AP$98))</f>
        <v>0.40625</v>
      </c>
      <c r="BA113">
        <f>(($AO$103-$AP$98)/($AP$99-$AP$98))</f>
        <v>0.84375</v>
      </c>
      <c r="BB113">
        <f>(($AQ$100-$AP$98)/($AP$99-$AP$98))</f>
        <v>0.46875</v>
      </c>
      <c r="BC113">
        <f>(($AN$105-$AQ$99)/($AQ$100-$AQ$99))</f>
        <v>0.93103448275862066</v>
      </c>
      <c r="BD113">
        <f>(($AO$103-$AQ$100)/($AQ$101-$AQ$100))</f>
        <v>0.41379310344827586</v>
      </c>
      <c r="BE113">
        <f>(($AP$99-$AQ$100)/($AQ$101-$AQ$100))</f>
        <v>0.58620689655172409</v>
      </c>
      <c r="BG113">
        <v>4</v>
      </c>
      <c r="BH113">
        <v>806</v>
      </c>
      <c r="BI113">
        <f>($BH$127-$BH$124)/200</f>
        <v>0.125</v>
      </c>
      <c r="BQ113">
        <f>(($AO$102-$AN$104)/($AN$105-$AN$104))</f>
        <v>0.5</v>
      </c>
      <c r="BR113">
        <f>1-(($AP$98-$AN$104)/($AN$105-$AN$104))</f>
        <v>0.40625</v>
      </c>
      <c r="BS113">
        <f>(($AQ$100-$AN$105)/($AN$106-$AN$105))</f>
        <v>6.6666666666666666E-2</v>
      </c>
      <c r="BT113">
        <f>1-(($AN$105-$AO$102)/($AO$103-$AO$102))</f>
        <v>0.46666666666666667</v>
      </c>
      <c r="BU113">
        <f>(($AP$98-$AO$102)/($AO$103-$AO$102))</f>
        <v>0.1</v>
      </c>
      <c r="BV113">
        <f>1-(($AQ$100-$AO$102)/($AO$103-$AO$102))</f>
        <v>0.4</v>
      </c>
      <c r="BW113">
        <f>(($AN$105-$AP$98)/($AP$99-$AP$98))</f>
        <v>0.40625</v>
      </c>
      <c r="BX113">
        <f>1-(($AO$103-$AP$98)/($AP$99-$AP$98))</f>
        <v>0.15625</v>
      </c>
      <c r="BY113">
        <f>(($AQ$100-$AP$98)/($AP$99-$AP$98))</f>
        <v>0.46875</v>
      </c>
      <c r="BZ113">
        <f>1-(($AN$105-$AQ$99)/($AQ$100-$AQ$99))</f>
        <v>6.8965517241379337E-2</v>
      </c>
      <c r="CA113">
        <f>(($AO$103-$AQ$100)/($AQ$101-$AQ$100))</f>
        <v>0.41379310344827586</v>
      </c>
      <c r="CB113">
        <f>1-(($AP$99-$AQ$100)/($AQ$101-$AQ$100))</f>
        <v>0.41379310344827591</v>
      </c>
    </row>
    <row r="114" spans="1:80" x14ac:dyDescent="0.25">
      <c r="A114">
        <v>113</v>
      </c>
      <c r="B114">
        <v>106.058317</v>
      </c>
      <c r="C114" s="4">
        <v>1</v>
      </c>
      <c r="H114">
        <v>94.588009</v>
      </c>
      <c r="I114" s="5">
        <v>4</v>
      </c>
      <c r="P114">
        <v>2</v>
      </c>
      <c r="Q114" t="str">
        <f t="shared" si="2"/>
        <v>14</v>
      </c>
      <c r="R114">
        <v>2</v>
      </c>
      <c r="X114" t="s">
        <v>299</v>
      </c>
      <c r="Y114" t="s">
        <v>268</v>
      </c>
      <c r="AN114">
        <v>3341</v>
      </c>
      <c r="AO114">
        <v>3450</v>
      </c>
      <c r="AP114">
        <v>3615</v>
      </c>
      <c r="AQ114">
        <v>3533</v>
      </c>
      <c r="AT114">
        <f>(($AO$103-$AN$105)/($AN$106-$AN$105))</f>
        <v>0.46666666666666667</v>
      </c>
      <c r="AU114">
        <f>(($AP$99-$AN$105)/($AN$106-$AN$105))</f>
        <v>0.6333333333333333</v>
      </c>
      <c r="AV114">
        <f>(($AQ$101-$AN$106)/($AN$107-$AN$106))</f>
        <v>3.3333333333333333E-2</v>
      </c>
      <c r="AW114">
        <f>(($AN$106-$AO$103)/($AO$104-$AO$103))</f>
        <v>0.53333333333333333</v>
      </c>
      <c r="AX114">
        <f>(($AP$99-$AO$103)/($AO$104-$AO$103))</f>
        <v>0.16666666666666666</v>
      </c>
      <c r="AY114">
        <f>(($AQ$101-$AO$103)/($AO$104-$AO$103))</f>
        <v>0.56666666666666665</v>
      </c>
      <c r="AZ114">
        <f>(($AN$106-$AP$99)/($AP$100-$AP$99))</f>
        <v>0.35483870967741937</v>
      </c>
      <c r="BA114">
        <f>(($AO$104-$AP$99)/($AP$100-$AP$99))</f>
        <v>0.80645161290322576</v>
      </c>
      <c r="BB114">
        <f>(($AQ$101-$AP$99)/($AP$100-$AP$99))</f>
        <v>0.38709677419354838</v>
      </c>
      <c r="BC114">
        <f>(($AN$106-$AQ$100)/($AQ$101-$AQ$100))</f>
        <v>0.96551724137931039</v>
      </c>
      <c r="BD114">
        <f>(($AO$104-$AQ$101)/($AQ$102-$AQ$101))</f>
        <v>0.38235294117647056</v>
      </c>
      <c r="BE114">
        <f>(($AP$100-$AQ$101)/($AQ$102-$AQ$101))</f>
        <v>0.55882352941176472</v>
      </c>
      <c r="BG114">
        <v>2</v>
      </c>
      <c r="BH114">
        <v>808</v>
      </c>
      <c r="BI114">
        <f>($BH$128-$BH$125)/200</f>
        <v>0.09</v>
      </c>
      <c r="BQ114">
        <f>(($AO$103-$AN$105)/($AN$106-$AN$105))</f>
        <v>0.46666666666666667</v>
      </c>
      <c r="BR114">
        <f>1-(($AP$99-$AN$105)/($AN$106-$AN$105))</f>
        <v>0.3666666666666667</v>
      </c>
      <c r="BS114">
        <f>(($AQ$101-$AN$106)/($AN$107-$AN$106))</f>
        <v>3.3333333333333333E-2</v>
      </c>
      <c r="BT114">
        <f>1-(($AN$106-$AO$103)/($AO$104-$AO$103))</f>
        <v>0.46666666666666667</v>
      </c>
      <c r="BU114">
        <f>(($AP$99-$AO$103)/($AO$104-$AO$103))</f>
        <v>0.16666666666666666</v>
      </c>
      <c r="BV114">
        <f>1-(($AQ$101-$AO$103)/($AO$104-$AO$103))</f>
        <v>0.43333333333333335</v>
      </c>
      <c r="BW114">
        <f>(($AN$106-$AP$99)/($AP$100-$AP$99))</f>
        <v>0.35483870967741937</v>
      </c>
      <c r="BX114">
        <f>1-(($AO$104-$AP$99)/($AP$100-$AP$99))</f>
        <v>0.19354838709677424</v>
      </c>
      <c r="BY114">
        <f>(($AQ$101-$AP$99)/($AP$100-$AP$99))</f>
        <v>0.38709677419354838</v>
      </c>
      <c r="BZ114">
        <f>1-(($AN$106-$AQ$100)/($AQ$101-$AQ$100))</f>
        <v>3.4482758620689613E-2</v>
      </c>
      <c r="CA114">
        <f>(($AO$104-$AQ$101)/($AQ$102-$AQ$101))</f>
        <v>0.38235294117647056</v>
      </c>
      <c r="CB114">
        <f>1-(($AP$100-$AQ$101)/($AQ$102-$AQ$101))</f>
        <v>0.44117647058823528</v>
      </c>
    </row>
    <row r="115" spans="1:80" x14ac:dyDescent="0.25">
      <c r="A115">
        <v>114</v>
      </c>
      <c r="B115">
        <v>106.058317</v>
      </c>
      <c r="C115" s="4">
        <v>1</v>
      </c>
      <c r="H115">
        <v>94.588009</v>
      </c>
      <c r="I115" s="5">
        <v>4</v>
      </c>
      <c r="P115">
        <v>2</v>
      </c>
      <c r="Q115" t="str">
        <f t="shared" si="2"/>
        <v>14</v>
      </c>
      <c r="R115">
        <v>3</v>
      </c>
      <c r="X115" t="s">
        <v>299</v>
      </c>
      <c r="Y115" t="s">
        <v>269</v>
      </c>
      <c r="AN115">
        <v>3369</v>
      </c>
      <c r="AO115">
        <v>3484</v>
      </c>
      <c r="AQ115">
        <v>3566</v>
      </c>
      <c r="AT115">
        <f>(($AO$104-$AN$106)/($AN$107-$AN$106))</f>
        <v>0.46666666666666667</v>
      </c>
      <c r="AU115">
        <f>(($AP$100-$AN$106)/($AN$107-$AN$106))</f>
        <v>0.66666666666666663</v>
      </c>
      <c r="AV115">
        <f>(($AQ$102-$AN$107)/($AN$108-$AN$107))</f>
        <v>0.15151515151515152</v>
      </c>
      <c r="AW115">
        <f>(($AN$107-$AO$104)/($AO$105-$AO$104))</f>
        <v>0.53333333333333333</v>
      </c>
      <c r="AX115">
        <f>(($AP$100-$AO$104)/($AO$105-$AO$104))</f>
        <v>0.2</v>
      </c>
      <c r="AY115">
        <f>(($AQ$102-$AO$104)/($AO$105-$AO$104))</f>
        <v>0.7</v>
      </c>
      <c r="AZ115">
        <f>(($AN$107-$AP$100)/($AP$101-$AP$100))</f>
        <v>0.30303030303030304</v>
      </c>
      <c r="BA115">
        <f>(($AO$105-$AP$100)/($AP$101-$AP$100))</f>
        <v>0.72727272727272729</v>
      </c>
      <c r="BB115">
        <f>(($AQ$102-$AP$100)/($AP$101-$AP$100))</f>
        <v>0.45454545454545453</v>
      </c>
      <c r="BC115">
        <f>(($AN$107-$AQ$101)/($AQ$102-$AQ$101))</f>
        <v>0.8529411764705882</v>
      </c>
      <c r="BD115">
        <f>(($AO$105-$AQ$102)/($AQ$103-$AQ$102))</f>
        <v>0.25714285714285712</v>
      </c>
      <c r="BE115">
        <f>(($AP$101-$AQ$102)/($AQ$103-$AQ$102))</f>
        <v>0.51428571428571423</v>
      </c>
      <c r="BG115">
        <v>3</v>
      </c>
      <c r="BH115">
        <v>821</v>
      </c>
      <c r="BI115">
        <f>($BH$129-$BH$126)/200</f>
        <v>0.11</v>
      </c>
      <c r="BQ115">
        <f>(($AO$104-$AN$106)/($AN$107-$AN$106))</f>
        <v>0.46666666666666667</v>
      </c>
      <c r="BR115">
        <f>1-(($AP$100-$AN$106)/($AN$107-$AN$106))</f>
        <v>0.33333333333333337</v>
      </c>
      <c r="BS115">
        <f>(($AQ$102-$AN$107)/($AN$108-$AN$107))</f>
        <v>0.15151515151515152</v>
      </c>
      <c r="BT115">
        <f>1-(($AN$107-$AO$104)/($AO$105-$AO$104))</f>
        <v>0.46666666666666667</v>
      </c>
      <c r="BU115">
        <f>(($AP$100-$AO$104)/($AO$105-$AO$104))</f>
        <v>0.2</v>
      </c>
      <c r="BV115">
        <f>1-(($AQ$102-$AO$104)/($AO$105-$AO$104))</f>
        <v>0.30000000000000004</v>
      </c>
      <c r="BW115">
        <f>(($AN$107-$AP$100)/($AP$101-$AP$100))</f>
        <v>0.30303030303030304</v>
      </c>
      <c r="BX115">
        <f>1-(($AO$105-$AP$100)/($AP$101-$AP$100))</f>
        <v>0.27272727272727271</v>
      </c>
      <c r="BY115">
        <f>(($AQ$102-$AP$100)/($AP$101-$AP$100))</f>
        <v>0.45454545454545453</v>
      </c>
      <c r="BZ115">
        <f>1-(($AN$107-$AQ$101)/($AQ$102-$AQ$101))</f>
        <v>0.1470588235294118</v>
      </c>
      <c r="CA115">
        <f>(($AO$105-$AQ$102)/($AQ$103-$AQ$102))</f>
        <v>0.25714285714285712</v>
      </c>
      <c r="CB115">
        <f>1-(($AP$101-$AQ$102)/($AQ$103-$AQ$102))</f>
        <v>0.48571428571428577</v>
      </c>
    </row>
    <row r="116" spans="1:80" x14ac:dyDescent="0.25">
      <c r="A116">
        <v>115</v>
      </c>
      <c r="B116">
        <v>106.058317</v>
      </c>
      <c r="C116" s="4">
        <v>1</v>
      </c>
      <c r="H116">
        <v>94.588009</v>
      </c>
      <c r="I116" s="5">
        <v>4</v>
      </c>
      <c r="P116">
        <v>2</v>
      </c>
      <c r="Q116" t="str">
        <f t="shared" si="2"/>
        <v>14</v>
      </c>
      <c r="R116">
        <v>1</v>
      </c>
      <c r="X116" t="s">
        <v>299</v>
      </c>
      <c r="Y116" t="s">
        <v>270</v>
      </c>
      <c r="AB116" t="s">
        <v>296</v>
      </c>
      <c r="AC116" t="str">
        <f>CONCATENATE($R116,$R117,$R118,$R119)</f>
        <v>1423</v>
      </c>
      <c r="AN116">
        <v>3400</v>
      </c>
      <c r="AO116">
        <v>3516</v>
      </c>
      <c r="AQ116">
        <v>3597</v>
      </c>
      <c r="AT116">
        <f>(($AO$105-$AN$107)/($AN$108-$AN$107))</f>
        <v>0.42424242424242425</v>
      </c>
      <c r="AU116">
        <f>(($AP$101-$AN$107)/($AN$108-$AN$107))</f>
        <v>0.69696969696969702</v>
      </c>
      <c r="BC116">
        <f>(($AN$108-$AQ$102)/($AQ$103-$AQ$102))</f>
        <v>0.8</v>
      </c>
      <c r="BG116">
        <v>1</v>
      </c>
      <c r="BH116">
        <v>822</v>
      </c>
      <c r="BI116">
        <f>($BH$130-$BH$127)/200</f>
        <v>0.115</v>
      </c>
      <c r="BQ116">
        <f>(($AO$105-$AN$107)/($AN$108-$AN$107))</f>
        <v>0.42424242424242425</v>
      </c>
      <c r="BR116">
        <f>1-(($AP$101-$AN$107)/($AN$108-$AN$107))</f>
        <v>0.30303030303030298</v>
      </c>
      <c r="BZ116">
        <f>1-(($AN$108-$AQ$102)/($AQ$103-$AQ$102))</f>
        <v>0.19999999999999996</v>
      </c>
    </row>
    <row r="117" spans="1:80" x14ac:dyDescent="0.25">
      <c r="A117">
        <v>116</v>
      </c>
      <c r="B117">
        <v>106.058317</v>
      </c>
      <c r="C117" s="4">
        <v>1</v>
      </c>
      <c r="H117">
        <v>94.588009</v>
      </c>
      <c r="I117" s="5">
        <v>4</v>
      </c>
      <c r="P117">
        <v>2</v>
      </c>
      <c r="Q117" t="str">
        <f t="shared" si="2"/>
        <v>14</v>
      </c>
      <c r="R117">
        <v>4</v>
      </c>
      <c r="X117" t="s">
        <v>299</v>
      </c>
      <c r="Y117" t="s">
        <v>271</v>
      </c>
      <c r="AN117">
        <v>3431</v>
      </c>
      <c r="AO117">
        <v>3548</v>
      </c>
      <c r="BG117">
        <v>4</v>
      </c>
      <c r="BH117">
        <v>835</v>
      </c>
      <c r="BI117">
        <f>($BH$131-$BH$128)/200</f>
        <v>0.11</v>
      </c>
    </row>
    <row r="118" spans="1:80" x14ac:dyDescent="0.25">
      <c r="A118">
        <v>117</v>
      </c>
      <c r="B118">
        <v>106.058317</v>
      </c>
      <c r="C118" s="4">
        <v>1</v>
      </c>
      <c r="H118">
        <v>94.588009</v>
      </c>
      <c r="I118" s="5">
        <v>4</v>
      </c>
      <c r="P118">
        <v>2</v>
      </c>
      <c r="Q118" t="str">
        <f t="shared" si="2"/>
        <v>14</v>
      </c>
      <c r="R118">
        <v>2</v>
      </c>
      <c r="X118" t="s">
        <v>299</v>
      </c>
      <c r="Y118">
        <v>2413</v>
      </c>
      <c r="AN118">
        <v>3470</v>
      </c>
      <c r="AO118">
        <v>3578</v>
      </c>
      <c r="BG118">
        <v>2</v>
      </c>
      <c r="BH118">
        <v>837</v>
      </c>
      <c r="BI118">
        <f>($BH$132-$BH$129)/200</f>
        <v>0.11</v>
      </c>
    </row>
    <row r="119" spans="1:80" x14ac:dyDescent="0.25">
      <c r="A119">
        <v>118</v>
      </c>
      <c r="B119">
        <v>106.058317</v>
      </c>
      <c r="C119" s="4">
        <v>1</v>
      </c>
      <c r="H119">
        <v>94.588009</v>
      </c>
      <c r="I119" s="5">
        <v>4</v>
      </c>
      <c r="P119">
        <v>2</v>
      </c>
      <c r="Q119" t="str">
        <f t="shared" si="2"/>
        <v>14</v>
      </c>
      <c r="R119">
        <v>3</v>
      </c>
      <c r="X119" t="s">
        <v>299</v>
      </c>
      <c r="Y119">
        <v>4132</v>
      </c>
      <c r="AN119">
        <v>3503</v>
      </c>
      <c r="AO119">
        <v>3612</v>
      </c>
      <c r="AT119">
        <f>(($AO$106-$AN$109)/($AN$110-$AN$109))</f>
        <v>0.46666666666666667</v>
      </c>
      <c r="AU119">
        <f>(($AP$102-$AN$109)/($AN$110-$AN$109))</f>
        <v>0.93333333333333335</v>
      </c>
      <c r="AV119">
        <f>(($AQ$104-$AN$109)/($AN$110-$AN$109))</f>
        <v>0.33333333333333331</v>
      </c>
      <c r="AW119">
        <f>(($AN$110-$AO$106)/($AO$107-$AO$106))</f>
        <v>0.53333333333333333</v>
      </c>
      <c r="AX119">
        <f>(($AP$102-$AO$106)/($AO$107-$AO$106))</f>
        <v>0.46666666666666667</v>
      </c>
      <c r="AY119">
        <f>(($AQ$105-$AO$106)/($AO$107-$AO$106))</f>
        <v>0.8666666666666667</v>
      </c>
      <c r="AZ119">
        <f>(($AN$110-$AP$102)/($AP$103-$AP$102))</f>
        <v>7.1428571428571425E-2</v>
      </c>
      <c r="BA119">
        <f>(($AO$107-$AP$102)/($AP$103-$AP$102))</f>
        <v>0.5714285714285714</v>
      </c>
      <c r="BB119">
        <f>(($AQ$105-$AP$102)/($AP$103-$AP$102))</f>
        <v>0.42857142857142855</v>
      </c>
      <c r="BC119">
        <f>(($AN$110-$AQ$104)/($AQ$105-$AQ$104))</f>
        <v>0.66666666666666663</v>
      </c>
      <c r="BD119">
        <f>(($AO$106-$AQ$104)/($AQ$105-$AQ$104))</f>
        <v>0.13333333333333333</v>
      </c>
      <c r="BE119">
        <f>(($AP$102-$AQ$104)/($AQ$105-$AQ$104))</f>
        <v>0.6</v>
      </c>
      <c r="BG119">
        <v>3</v>
      </c>
      <c r="BH119">
        <v>850</v>
      </c>
      <c r="BI119">
        <f>($BH$133-$BH$130)/200</f>
        <v>0.1</v>
      </c>
      <c r="BQ119">
        <f>(($AO$106-$AN$109)/($AN$110-$AN$109))</f>
        <v>0.46666666666666667</v>
      </c>
      <c r="BR119">
        <f>1-(($AP$102-$AN$109)/($AN$110-$AN$109))</f>
        <v>6.6666666666666652E-2</v>
      </c>
      <c r="BS119">
        <f>(($AQ$104-$AN$109)/($AN$110-$AN$109))</f>
        <v>0.33333333333333331</v>
      </c>
      <c r="BT119">
        <f>1-(($AN$110-$AO$106)/($AO$107-$AO$106))</f>
        <v>0.46666666666666667</v>
      </c>
      <c r="BU119">
        <f>(($AP$102-$AO$106)/($AO$107-$AO$106))</f>
        <v>0.46666666666666667</v>
      </c>
      <c r="BV119">
        <f>1-(($AQ$105-$AO$106)/($AO$107-$AO$106))</f>
        <v>0.1333333333333333</v>
      </c>
      <c r="BW119">
        <f>(($AN$110-$AP$102)/($AP$103-$AP$102))</f>
        <v>7.1428571428571425E-2</v>
      </c>
      <c r="BX119">
        <f>1-(($AO$107-$AP$102)/($AP$103-$AP$102))</f>
        <v>0.4285714285714286</v>
      </c>
      <c r="BY119">
        <f>(($AQ$105-$AP$102)/($AP$103-$AP$102))</f>
        <v>0.42857142857142855</v>
      </c>
      <c r="BZ119">
        <f>1-(($AN$110-$AQ$104)/($AQ$105-$AQ$104))</f>
        <v>0.33333333333333337</v>
      </c>
      <c r="CA119">
        <f>(($AO$106-$AQ$104)/($AQ$105-$AQ$104))</f>
        <v>0.13333333333333333</v>
      </c>
      <c r="CB119">
        <f>1-(($AP$102-$AQ$104)/($AQ$105-$AQ$104))</f>
        <v>0.4</v>
      </c>
    </row>
    <row r="120" spans="1:80" x14ac:dyDescent="0.25">
      <c r="A120">
        <v>119</v>
      </c>
      <c r="B120">
        <v>105.976889</v>
      </c>
      <c r="C120" s="4">
        <v>1</v>
      </c>
      <c r="D120">
        <v>116.284796</v>
      </c>
      <c r="E120" s="2">
        <v>2</v>
      </c>
      <c r="H120">
        <v>94.588009</v>
      </c>
      <c r="I120" s="5">
        <v>4</v>
      </c>
      <c r="P120">
        <v>3</v>
      </c>
      <c r="Q120" t="str">
        <f t="shared" si="2"/>
        <v>124</v>
      </c>
      <c r="R120">
        <v>1</v>
      </c>
      <c r="X120" t="s">
        <v>299</v>
      </c>
      <c r="Y120">
        <v>1324</v>
      </c>
      <c r="AN120">
        <v>3531</v>
      </c>
      <c r="AT120">
        <f>(($AO$107-$AN$110)/($AN$111-$AN$110))</f>
        <v>0.5</v>
      </c>
      <c r="AU120">
        <f>(($AP$103-$AN$110)/($AN$111-$AN$110))</f>
        <v>0.9285714285714286</v>
      </c>
      <c r="AV120">
        <f>(($AQ$105-$AN$110)/($AN$111-$AN$110))</f>
        <v>0.35714285714285715</v>
      </c>
      <c r="AW120">
        <f>(($AN$111-$AO$107)/($AO$108-$AO$107))</f>
        <v>0.45161290322580644</v>
      </c>
      <c r="AX120">
        <f>(($AP$103-$AO$107)/($AO$108-$AO$107))</f>
        <v>0.38709677419354838</v>
      </c>
      <c r="AY120">
        <f>(($AQ$106-$AO$107)/($AO$108-$AO$107))</f>
        <v>0.93548387096774188</v>
      </c>
      <c r="AZ120">
        <f>(($AN$111-$AP$103)/($AP$104-$AP$103))</f>
        <v>0.08</v>
      </c>
      <c r="BA120">
        <f>(($AO$108-$AP$103)/($AP$104-$AP$103))</f>
        <v>0.76</v>
      </c>
      <c r="BB120">
        <f>(($AQ$106-$AP$103)/($AP$104-$AP$103))</f>
        <v>0.68</v>
      </c>
      <c r="BC120">
        <f>(($AN$111-$AQ$105)/($AQ$106-$AQ$105))</f>
        <v>0.54545454545454541</v>
      </c>
      <c r="BD120">
        <f>(($AO$107-$AQ$105)/($AQ$106-$AQ$105))</f>
        <v>0.12121212121212122</v>
      </c>
      <c r="BE120">
        <f>(($AP$103-$AQ$105)/($AQ$106-$AQ$105))</f>
        <v>0.48484848484848486</v>
      </c>
      <c r="BG120">
        <v>1</v>
      </c>
      <c r="BH120">
        <v>851</v>
      </c>
      <c r="BI120">
        <f>($BH$134-$BH$131)/200</f>
        <v>0.12</v>
      </c>
      <c r="BQ120">
        <f>(($AO$107-$AN$110)/($AN$111-$AN$110))</f>
        <v>0.5</v>
      </c>
      <c r="BR120">
        <f>1-(($AP$103-$AN$110)/($AN$111-$AN$110))</f>
        <v>7.1428571428571397E-2</v>
      </c>
      <c r="BS120">
        <f>(($AQ$105-$AN$110)/($AN$111-$AN$110))</f>
        <v>0.35714285714285715</v>
      </c>
      <c r="BT120">
        <f>(($AN$111-$AO$107)/($AO$108-$AO$107))</f>
        <v>0.45161290322580644</v>
      </c>
      <c r="BU120">
        <f>(($AP$103-$AO$107)/($AO$108-$AO$107))</f>
        <v>0.38709677419354838</v>
      </c>
      <c r="BV120">
        <f>1-(($AQ$106-$AO$107)/($AO$108-$AO$107))</f>
        <v>6.4516129032258118E-2</v>
      </c>
      <c r="BW120">
        <f>(($AN$111-$AP$103)/($AP$104-$AP$103))</f>
        <v>0.08</v>
      </c>
      <c r="BX120">
        <f>1-(($AO$108-$AP$103)/($AP$104-$AP$103))</f>
        <v>0.24</v>
      </c>
      <c r="BY120">
        <f>1-(($AQ$106-$AP$103)/($AP$104-$AP$103))</f>
        <v>0.31999999999999995</v>
      </c>
      <c r="BZ120">
        <f>1-(($AN$111-$AQ$105)/($AQ$106-$AQ$105))</f>
        <v>0.45454545454545459</v>
      </c>
      <c r="CA120">
        <f>(($AO$107-$AQ$105)/($AQ$106-$AQ$105))</f>
        <v>0.12121212121212122</v>
      </c>
      <c r="CB120">
        <f>(($AP$103-$AQ$105)/($AQ$106-$AQ$105))</f>
        <v>0.48484848484848486</v>
      </c>
    </row>
    <row r="121" spans="1:80" x14ac:dyDescent="0.25">
      <c r="A121">
        <v>120</v>
      </c>
      <c r="D121">
        <v>116.391481</v>
      </c>
      <c r="E121" s="2">
        <v>2</v>
      </c>
      <c r="H121">
        <v>94.588009</v>
      </c>
      <c r="I121" s="5">
        <v>4</v>
      </c>
      <c r="P121">
        <v>2</v>
      </c>
      <c r="Q121" t="str">
        <f t="shared" si="2"/>
        <v>24</v>
      </c>
      <c r="R121">
        <v>2</v>
      </c>
      <c r="X121" t="s">
        <v>297</v>
      </c>
      <c r="Y121">
        <v>3243</v>
      </c>
      <c r="AB121" t="s">
        <v>299</v>
      </c>
      <c r="AC121" t="str">
        <f>CONCATENATE($R121,$R122,$R123,$R124)</f>
        <v>2413</v>
      </c>
      <c r="AN121">
        <v>3562</v>
      </c>
      <c r="AT121">
        <f>(($AO$108-$AN$111)/($AN$112-$AN$111))</f>
        <v>0.58620689655172409</v>
      </c>
      <c r="AU121">
        <f>(($AP$104-$AN$111)/($AN$112-$AN$111))</f>
        <v>0.7931034482758621</v>
      </c>
      <c r="AV121">
        <f>(($AQ$106-$AN$111)/($AN$112-$AN$111))</f>
        <v>0.51724137931034486</v>
      </c>
      <c r="AW121">
        <f>(($AN$112-$AO$108)/($AO$109-$AO$108))</f>
        <v>0.42857142857142855</v>
      </c>
      <c r="AX121">
        <f>(($AP$104-$AO$108)/($AO$109-$AO$108))</f>
        <v>0.21428571428571427</v>
      </c>
      <c r="AY121">
        <f>(($AQ$107-$AO$108)/($AO$109-$AO$108))</f>
        <v>0.8571428571428571</v>
      </c>
      <c r="AZ121">
        <f>(($AN$112-$AP$104)/($AP$105-$AP$104))</f>
        <v>0.17142857142857143</v>
      </c>
      <c r="BA121">
        <f>(($AO$109-$AP$104)/($AP$105-$AP$104))</f>
        <v>0.62857142857142856</v>
      </c>
      <c r="BB121">
        <f>(($AQ$107-$AP$104)/($AP$105-$AP$104))</f>
        <v>0.51428571428571423</v>
      </c>
      <c r="BC121">
        <f>(($AN$112-$AQ$106)/($AQ$107-$AQ$106))</f>
        <v>0.53846153846153844</v>
      </c>
      <c r="BD121">
        <f>(($AO$108-$AQ$106)/($AQ$107-$AQ$106))</f>
        <v>7.6923076923076927E-2</v>
      </c>
      <c r="BE121">
        <f>(($AP$104-$AQ$106)/($AQ$107-$AQ$106))</f>
        <v>0.30769230769230771</v>
      </c>
      <c r="BG121">
        <v>2</v>
      </c>
      <c r="BH121">
        <v>864</v>
      </c>
      <c r="BI121">
        <f>($BH$135-$BH$132)/200</f>
        <v>0.09</v>
      </c>
      <c r="BQ121">
        <f>1-(($AO$108-$AN$111)/($AN$112-$AN$111))</f>
        <v>0.41379310344827591</v>
      </c>
      <c r="BR121">
        <f>1-(($AP$104-$AN$111)/($AN$112-$AN$111))</f>
        <v>0.2068965517241379</v>
      </c>
      <c r="BS121">
        <f>1-(($AQ$106-$AN$111)/($AN$112-$AN$111))</f>
        <v>0.48275862068965514</v>
      </c>
      <c r="BT121">
        <f>(($AN$112-$AO$108)/($AO$109-$AO$108))</f>
        <v>0.42857142857142855</v>
      </c>
      <c r="BU121">
        <f>(($AP$104-$AO$108)/($AO$109-$AO$108))</f>
        <v>0.21428571428571427</v>
      </c>
      <c r="BV121">
        <f>1-(($AQ$107-$AO$108)/($AO$109-$AO$108))</f>
        <v>0.1428571428571429</v>
      </c>
      <c r="BW121">
        <f>(($AN$112-$AP$104)/($AP$105-$AP$104))</f>
        <v>0.17142857142857143</v>
      </c>
      <c r="BX121">
        <f>1-(($AO$109-$AP$104)/($AP$105-$AP$104))</f>
        <v>0.37142857142857144</v>
      </c>
      <c r="BY121">
        <f>1-(($AQ$107-$AP$104)/($AP$105-$AP$104))</f>
        <v>0.48571428571428577</v>
      </c>
      <c r="BZ121">
        <f>1-(($AN$112-$AQ$106)/($AQ$107-$AQ$106))</f>
        <v>0.46153846153846156</v>
      </c>
      <c r="CA121">
        <f>(($AO$108-$AQ$106)/($AQ$107-$AQ$106))</f>
        <v>7.6923076923076927E-2</v>
      </c>
      <c r="CB121">
        <f>(($AP$104-$AQ$106)/($AQ$107-$AQ$106))</f>
        <v>0.30769230769230771</v>
      </c>
    </row>
    <row r="122" spans="1:80" x14ac:dyDescent="0.25">
      <c r="A122">
        <v>121</v>
      </c>
      <c r="D122">
        <v>116.391481</v>
      </c>
      <c r="E122" s="2">
        <v>2</v>
      </c>
      <c r="H122">
        <v>94.588009</v>
      </c>
      <c r="I122" s="5">
        <v>4</v>
      </c>
      <c r="P122">
        <v>2</v>
      </c>
      <c r="Q122" t="str">
        <f t="shared" si="2"/>
        <v>24</v>
      </c>
      <c r="R122">
        <v>4</v>
      </c>
      <c r="X122" t="s">
        <v>298</v>
      </c>
      <c r="Y122" t="s">
        <v>272</v>
      </c>
      <c r="AN122">
        <v>3596</v>
      </c>
      <c r="AT122">
        <f>(($AO$109-$AN$112)/($AN$113-$AN$112))</f>
        <v>0.55172413793103448</v>
      </c>
      <c r="AU122">
        <f>(($AP$105-$AN$113)/($AN$114-$AN$113))</f>
        <v>0</v>
      </c>
      <c r="AV122">
        <f>(($AQ$107-$AN$112)/($AN$113-$AN$112))</f>
        <v>0.41379310344827586</v>
      </c>
      <c r="AW122">
        <f>(($AN$113-$AO$109)/($AO$110-$AO$109))</f>
        <v>0.44827586206896552</v>
      </c>
      <c r="AX122">
        <f>(($AP$105-$AO$109)/($AO$110-$AO$109))</f>
        <v>0.44827586206896552</v>
      </c>
      <c r="AY122">
        <f>(($AQ$108-$AO$110)/($AO$111-$AO$110))</f>
        <v>3.2258064516129031E-2</v>
      </c>
      <c r="AZ122">
        <f>(($AN$113-$AP$105)/($AP$106-$AP$105))</f>
        <v>0</v>
      </c>
      <c r="BA122">
        <f>(($AO$110-$AP$105)/($AP$106-$AP$105))</f>
        <v>0.47058823529411764</v>
      </c>
      <c r="BB122">
        <f>(($AQ$108-$AP$105)/($AP$106-$AP$105))</f>
        <v>0.5</v>
      </c>
      <c r="BC122">
        <f>(($AN$113-$AQ$107)/($AQ$108-$AQ$107))</f>
        <v>0.5</v>
      </c>
      <c r="BD122">
        <f>(($AO$109-$AQ$107)/($AQ$108-$AQ$107))</f>
        <v>0.11764705882352941</v>
      </c>
      <c r="BE122">
        <f>(($AP$105-$AQ$107)/($AQ$108-$AQ$107))</f>
        <v>0.5</v>
      </c>
      <c r="BG122">
        <v>4</v>
      </c>
      <c r="BH122">
        <v>867</v>
      </c>
      <c r="BI122">
        <f>($BH$136-$BH$133)/200</f>
        <v>0.06</v>
      </c>
      <c r="BQ122">
        <f>1-(($AO$109-$AN$112)/($AN$113-$AN$112))</f>
        <v>0.44827586206896552</v>
      </c>
      <c r="BR122">
        <f>(($AP$105-$AN$113)/($AN$114-$AN$113))</f>
        <v>0</v>
      </c>
      <c r="BS122">
        <f>(($AQ$107-$AN$112)/($AN$113-$AN$112))</f>
        <v>0.41379310344827586</v>
      </c>
      <c r="BT122">
        <f>(($AN$113-$AO$109)/($AO$110-$AO$109))</f>
        <v>0.44827586206896552</v>
      </c>
      <c r="BU122">
        <f>(($AP$105-$AO$109)/($AO$110-$AO$109))</f>
        <v>0.44827586206896552</v>
      </c>
      <c r="BV122">
        <f>(($AQ$108-$AO$110)/($AO$111-$AO$110))</f>
        <v>3.2258064516129031E-2</v>
      </c>
      <c r="BW122">
        <f>(($AN$113-$AP$105)/($AP$106-$AP$105))</f>
        <v>0</v>
      </c>
      <c r="BX122">
        <f>(($AO$110-$AP$105)/($AP$106-$AP$105))</f>
        <v>0.47058823529411764</v>
      </c>
      <c r="BY122">
        <f>(($AQ$108-$AP$105)/($AP$106-$AP$105))</f>
        <v>0.5</v>
      </c>
      <c r="BZ122">
        <f>(($AN$113-$AQ$107)/($AQ$108-$AQ$107))</f>
        <v>0.5</v>
      </c>
      <c r="CA122">
        <f>(($AO$109-$AQ$107)/($AQ$108-$AQ$107))</f>
        <v>0.11764705882352941</v>
      </c>
      <c r="CB122">
        <f>(($AP$105-$AQ$107)/($AQ$108-$AQ$107))</f>
        <v>0.5</v>
      </c>
    </row>
    <row r="123" spans="1:80" x14ac:dyDescent="0.25">
      <c r="A123">
        <v>122</v>
      </c>
      <c r="D123">
        <v>116.391481</v>
      </c>
      <c r="E123" s="2">
        <v>2</v>
      </c>
      <c r="H123">
        <v>94.494439999999997</v>
      </c>
      <c r="I123" s="5">
        <v>4</v>
      </c>
      <c r="P123">
        <v>2</v>
      </c>
      <c r="Q123" t="str">
        <f t="shared" si="2"/>
        <v>24</v>
      </c>
      <c r="R123">
        <v>1</v>
      </c>
      <c r="X123" t="s">
        <v>298</v>
      </c>
      <c r="Y123" t="s">
        <v>273</v>
      </c>
      <c r="AT123">
        <f>(($AO$110-$AN$113)/($AN$114-$AN$113))</f>
        <v>0.48484848484848486</v>
      </c>
      <c r="AU123">
        <f>(($AP$106-$AN$114)/($AN$115-$AN$114))</f>
        <v>3.5714285714285712E-2</v>
      </c>
      <c r="AV123">
        <f>(($AQ$108-$AN$113)/($AN$114-$AN$113))</f>
        <v>0.51515151515151514</v>
      </c>
      <c r="AW123">
        <f>(($AN$114-$AO$110)/($AO$111-$AO$110))</f>
        <v>0.54838709677419351</v>
      </c>
      <c r="AX123">
        <f>(($AP$106-$AO$110)/($AO$111-$AO$110))</f>
        <v>0.58064516129032262</v>
      </c>
      <c r="AY123">
        <f>(($AQ$109-$AO$111)/($AO$112-$AO$111))</f>
        <v>0.14814814814814814</v>
      </c>
      <c r="AZ123">
        <f>(($AN$114-$AP$105)/($AP$106-$AP$105))</f>
        <v>0.97058823529411764</v>
      </c>
      <c r="BA123">
        <f>(($AO$111-$AP$106)/($AP$107-$AP$106))</f>
        <v>0.38235294117647056</v>
      </c>
      <c r="BB123">
        <f>(($AQ$109-$AP$106)/($AP$107-$AP$106))</f>
        <v>0.5</v>
      </c>
      <c r="BC123">
        <f>(($AN$114-$AQ$108)/($AQ$109-$AQ$108))</f>
        <v>0.47058823529411764</v>
      </c>
      <c r="BD123">
        <f>(($AO$110-$AQ$107)/($AQ$108-$AQ$107))</f>
        <v>0.97058823529411764</v>
      </c>
      <c r="BE123">
        <f>(($AP$106-$AQ$108)/($AQ$109-$AQ$108))</f>
        <v>0.5</v>
      </c>
      <c r="BG123">
        <v>1</v>
      </c>
      <c r="BH123">
        <v>879</v>
      </c>
      <c r="BI123">
        <f>($BH$137-$BH$134)/200</f>
        <v>0.105</v>
      </c>
      <c r="BQ123">
        <f>(($AO$110-$AN$113)/($AN$114-$AN$113))</f>
        <v>0.48484848484848486</v>
      </c>
      <c r="BR123">
        <f>(($AP$106-$AN$114)/($AN$115-$AN$114))</f>
        <v>3.5714285714285712E-2</v>
      </c>
      <c r="BS123">
        <f>1-(($AQ$108-$AN$113)/($AN$114-$AN$113))</f>
        <v>0.48484848484848486</v>
      </c>
      <c r="BT123">
        <f>1-(($AN$114-$AO$110)/($AO$111-$AO$110))</f>
        <v>0.45161290322580649</v>
      </c>
      <c r="BU123">
        <f>1-(($AP$106-$AO$110)/($AO$111-$AO$110))</f>
        <v>0.41935483870967738</v>
      </c>
      <c r="BV123">
        <f>(($AQ$109-$AO$111)/($AO$112-$AO$111))</f>
        <v>0.14814814814814814</v>
      </c>
      <c r="BW123">
        <f>1-(($AN$114-$AP$105)/($AP$106-$AP$105))</f>
        <v>2.9411764705882359E-2</v>
      </c>
      <c r="BX123">
        <f>(($AO$111-$AP$106)/($AP$107-$AP$106))</f>
        <v>0.38235294117647056</v>
      </c>
      <c r="BY123">
        <f>(($AQ$109-$AP$106)/($AP$107-$AP$106))</f>
        <v>0.5</v>
      </c>
      <c r="BZ123">
        <f>(($AN$114-$AQ$108)/($AQ$109-$AQ$108))</f>
        <v>0.47058823529411764</v>
      </c>
      <c r="CA123">
        <f>1-(($AO$110-$AQ$107)/($AQ$108-$AQ$107))</f>
        <v>2.9411764705882359E-2</v>
      </c>
      <c r="CB123">
        <f>(($AP$106-$AQ$108)/($AQ$109-$AQ$108))</f>
        <v>0.5</v>
      </c>
    </row>
    <row r="124" spans="1:80" x14ac:dyDescent="0.25">
      <c r="A124">
        <v>123</v>
      </c>
      <c r="D124">
        <v>116.391481</v>
      </c>
      <c r="E124" s="2">
        <v>2</v>
      </c>
      <c r="F124">
        <v>103.963114</v>
      </c>
      <c r="G124" s="3">
        <v>3</v>
      </c>
      <c r="H124">
        <v>94.494439999999997</v>
      </c>
      <c r="I124" s="5">
        <v>4</v>
      </c>
      <c r="P124">
        <v>3</v>
      </c>
      <c r="Q124" t="str">
        <f t="shared" si="2"/>
        <v>234</v>
      </c>
      <c r="R124">
        <v>3</v>
      </c>
      <c r="X124" t="s">
        <v>297</v>
      </c>
      <c r="Y124" t="s">
        <v>274</v>
      </c>
      <c r="AT124">
        <f>(($AO$111-$AN$114)/($AN$115-$AN$114))</f>
        <v>0.5</v>
      </c>
      <c r="AU124">
        <f>(($AP$107-$AN$115)/($AN$116-$AN$115))</f>
        <v>0.22580645161290322</v>
      </c>
      <c r="AV124">
        <f>(($AQ$109-$AN$114)/($AN$115-$AN$114))</f>
        <v>0.6428571428571429</v>
      </c>
      <c r="AW124">
        <f>(($AN$115-$AO$111)/($AO$112-$AO$111))</f>
        <v>0.51851851851851849</v>
      </c>
      <c r="AX124">
        <f>(($AP$107-$AO$111)/($AO$112-$AO$111))</f>
        <v>0.77777777777777779</v>
      </c>
      <c r="AY124">
        <f>(($AQ$110-$AO$112)/($AO$113-$AO$112))</f>
        <v>0.30303030303030304</v>
      </c>
      <c r="AZ124">
        <f>(($AN$115-$AP$106)/($AP$107-$AP$106))</f>
        <v>0.79411764705882348</v>
      </c>
      <c r="BA124">
        <f>(($AO$112-$AP$107)/($AP$108-$AP$107))</f>
        <v>0.17142857142857143</v>
      </c>
      <c r="BB124">
        <f>(($AQ$110-$AP$107)/($AP$108-$AP$107))</f>
        <v>0.45714285714285713</v>
      </c>
      <c r="BC124">
        <f>(($AN$115-$AQ$109)/($AQ$110-$AQ$109))</f>
        <v>0.30303030303030304</v>
      </c>
      <c r="BD124">
        <f>(($AO$111-$AQ$108)/($AQ$109-$AQ$108))</f>
        <v>0.88235294117647056</v>
      </c>
      <c r="BE124">
        <f>(($AP$107-$AQ$109)/($AQ$110-$AQ$109))</f>
        <v>0.51515151515151514</v>
      </c>
      <c r="BG124">
        <v>3</v>
      </c>
      <c r="BH124">
        <v>880</v>
      </c>
      <c r="BI124">
        <f>($BH$138-$BH$135)/200</f>
        <v>0.13</v>
      </c>
      <c r="BQ124">
        <f>(($AO$111-$AN$114)/($AN$115-$AN$114))</f>
        <v>0.5</v>
      </c>
      <c r="BR124">
        <f>(($AP$107-$AN$115)/($AN$116-$AN$115))</f>
        <v>0.22580645161290322</v>
      </c>
      <c r="BS124">
        <f>1-(($AQ$109-$AN$114)/($AN$115-$AN$114))</f>
        <v>0.3571428571428571</v>
      </c>
      <c r="BT124">
        <f>1-(($AN$115-$AO$111)/($AO$112-$AO$111))</f>
        <v>0.48148148148148151</v>
      </c>
      <c r="BU124">
        <f>1-(($AP$107-$AO$111)/($AO$112-$AO$111))</f>
        <v>0.22222222222222221</v>
      </c>
      <c r="BV124">
        <f>(($AQ$110-$AO$112)/($AO$113-$AO$112))</f>
        <v>0.30303030303030304</v>
      </c>
      <c r="BW124">
        <f>1-(($AN$115-$AP$106)/($AP$107-$AP$106))</f>
        <v>0.20588235294117652</v>
      </c>
      <c r="BX124">
        <f>(($AO$112-$AP$107)/($AP$108-$AP$107))</f>
        <v>0.17142857142857143</v>
      </c>
      <c r="BY124">
        <f>(($AQ$110-$AP$107)/($AP$108-$AP$107))</f>
        <v>0.45714285714285713</v>
      </c>
      <c r="BZ124">
        <f>(($AN$115-$AQ$109)/($AQ$110-$AQ$109))</f>
        <v>0.30303030303030304</v>
      </c>
      <c r="CA124">
        <f>1-(($AO$111-$AQ$108)/($AQ$109-$AQ$108))</f>
        <v>0.11764705882352944</v>
      </c>
      <c r="CB124">
        <f>1-(($AP$107-$AQ$109)/($AQ$110-$AQ$109))</f>
        <v>0.48484848484848486</v>
      </c>
    </row>
    <row r="125" spans="1:80" x14ac:dyDescent="0.25">
      <c r="A125">
        <v>124</v>
      </c>
      <c r="D125">
        <v>116.391481</v>
      </c>
      <c r="E125" s="2">
        <v>2</v>
      </c>
      <c r="F125">
        <v>104.278418</v>
      </c>
      <c r="G125" s="3">
        <v>3</v>
      </c>
      <c r="P125">
        <v>2</v>
      </c>
      <c r="Q125" t="str">
        <f t="shared" si="2"/>
        <v>23</v>
      </c>
      <c r="R125">
        <v>2</v>
      </c>
      <c r="X125" t="s">
        <v>300</v>
      </c>
      <c r="Y125" t="s">
        <v>275</v>
      </c>
      <c r="AB125" t="s">
        <v>299</v>
      </c>
      <c r="AC125" t="str">
        <f>CONCATENATE($R125,$R126,$R127,$R128)</f>
        <v>2413</v>
      </c>
      <c r="AT125">
        <f>(($AO$112-$AN$115)/($AN$116-$AN$115))</f>
        <v>0.41935483870967744</v>
      </c>
      <c r="AU125">
        <f>(($AP$108-$AN$116)/($AN$117-$AN$116))</f>
        <v>0.35483870967741937</v>
      </c>
      <c r="AV125">
        <f>(($AQ$110-$AN$115)/($AN$116-$AN$115))</f>
        <v>0.74193548387096775</v>
      </c>
      <c r="AW125">
        <f>(($AN$116-$AO$112)/($AO$113-$AO$112))</f>
        <v>0.54545454545454541</v>
      </c>
      <c r="AX125">
        <f>(($AP$108-$AO$112)/($AO$113-$AO$112))</f>
        <v>0.87878787878787878</v>
      </c>
      <c r="AY125">
        <f>(($AQ$111-$AO$113)/($AO$114-$AO$113))</f>
        <v>0.51428571428571423</v>
      </c>
      <c r="AZ125">
        <f>(($AN$116-$AP$107)/($AP$108-$AP$107))</f>
        <v>0.68571428571428572</v>
      </c>
      <c r="BA125">
        <f>(($AO$113-$AP$108)/($AP$109-$AP$108))</f>
        <v>0.10526315789473684</v>
      </c>
      <c r="BB125">
        <f>(($AQ$111-$AP$108)/($AP$109-$AP$108))</f>
        <v>0.57894736842105265</v>
      </c>
      <c r="BC125">
        <f>(($AN$116-$AQ$110)/($AQ$111-$AQ$110))</f>
        <v>0.1951219512195122</v>
      </c>
      <c r="BD125">
        <f>(($AO$112-$AQ$109)/($AQ$110-$AQ$109))</f>
        <v>0.69696969696969702</v>
      </c>
      <c r="BE125">
        <f>(($AP$108-$AQ$110)/($AQ$111-$AQ$110))</f>
        <v>0.46341463414634149</v>
      </c>
      <c r="BG125">
        <v>2</v>
      </c>
      <c r="BH125">
        <v>892</v>
      </c>
      <c r="BI125">
        <f>($BH$139-$BH$136)/200</f>
        <v>0.125</v>
      </c>
      <c r="BQ125">
        <f>(($AO$112-$AN$115)/($AN$116-$AN$115))</f>
        <v>0.41935483870967744</v>
      </c>
      <c r="BR125">
        <f>(($AP$108-$AN$116)/($AN$117-$AN$116))</f>
        <v>0.35483870967741937</v>
      </c>
      <c r="BS125">
        <f>1-(($AQ$110-$AN$115)/($AN$116-$AN$115))</f>
        <v>0.25806451612903225</v>
      </c>
      <c r="BT125">
        <f>1-(($AN$116-$AO$112)/($AO$113-$AO$112))</f>
        <v>0.45454545454545459</v>
      </c>
      <c r="BU125">
        <f>1-(($AP$108-$AO$112)/($AO$113-$AO$112))</f>
        <v>0.12121212121212122</v>
      </c>
      <c r="BV125">
        <f>1-(($AQ$111-$AO$113)/($AO$114-$AO$113))</f>
        <v>0.48571428571428577</v>
      </c>
      <c r="BW125">
        <f>1-(($AN$116-$AP$107)/($AP$108-$AP$107))</f>
        <v>0.31428571428571428</v>
      </c>
      <c r="BX125">
        <f>(($AO$113-$AP$108)/($AP$109-$AP$108))</f>
        <v>0.10526315789473684</v>
      </c>
      <c r="BY125">
        <f>1-(($AQ$111-$AP$108)/($AP$109-$AP$108))</f>
        <v>0.42105263157894735</v>
      </c>
      <c r="BZ125">
        <f>(($AN$116-$AQ$110)/($AQ$111-$AQ$110))</f>
        <v>0.1951219512195122</v>
      </c>
      <c r="CA125">
        <f>1-(($AO$112-$AQ$109)/($AQ$110-$AQ$109))</f>
        <v>0.30303030303030298</v>
      </c>
      <c r="CB125">
        <f>(($AP$108-$AQ$110)/($AQ$111-$AQ$110))</f>
        <v>0.46341463414634149</v>
      </c>
    </row>
    <row r="126" spans="1:80" x14ac:dyDescent="0.25">
      <c r="A126">
        <v>125</v>
      </c>
      <c r="D126">
        <v>116.391481</v>
      </c>
      <c r="E126" s="2">
        <v>2</v>
      </c>
      <c r="F126">
        <v>104.278418</v>
      </c>
      <c r="G126" s="3">
        <v>3</v>
      </c>
      <c r="P126">
        <v>2</v>
      </c>
      <c r="Q126" t="str">
        <f t="shared" si="2"/>
        <v>23</v>
      </c>
      <c r="R126">
        <v>4</v>
      </c>
      <c r="X126" t="s">
        <v>300</v>
      </c>
      <c r="Y126" t="s">
        <v>276</v>
      </c>
      <c r="AT126">
        <f>(($AO$113-$AN$116)/($AN$117-$AN$116))</f>
        <v>0.4838709677419355</v>
      </c>
      <c r="AU126">
        <f>(($AP$109-$AN$117)/($AN$118-$AN$117))</f>
        <v>0.46153846153846156</v>
      </c>
      <c r="AV126">
        <f>(($AQ$111-$AN$117)/($AN$118-$AN$117))</f>
        <v>5.128205128205128E-2</v>
      </c>
      <c r="AW126">
        <f>(($AN$117-$AO$113)/($AO$114-$AO$113))</f>
        <v>0.45714285714285713</v>
      </c>
      <c r="AX126">
        <f>(($AP$109-$AO$113)/($AO$114-$AO$113))</f>
        <v>0.97142857142857142</v>
      </c>
      <c r="AY126">
        <f>(($AQ$112-$AO$114)/($AO$115-$AO$114))</f>
        <v>0.5</v>
      </c>
      <c r="AZ126">
        <f>(($AN$117-$AP$108)/($AP$109-$AP$108))</f>
        <v>0.52631578947368418</v>
      </c>
      <c r="BA126">
        <f>(($AO$114-$AP$109)/($AP$110-$AP$109))</f>
        <v>2.9411764705882353E-2</v>
      </c>
      <c r="BB126">
        <f>(($AQ$112-$AP$109)/($AP$110-$AP$109))</f>
        <v>0.52941176470588236</v>
      </c>
      <c r="BC126">
        <f>(($AN$117-$AQ$110)/($AQ$111-$AQ$110))</f>
        <v>0.95121951219512191</v>
      </c>
      <c r="BD126">
        <f>(($AO$113-$AQ$110)/($AQ$111-$AQ$110))</f>
        <v>0.56097560975609762</v>
      </c>
      <c r="BE126">
        <f>(($AP$109-$AQ$111)/($AQ$112-$AQ$111))</f>
        <v>0.47058823529411764</v>
      </c>
      <c r="BG126">
        <v>4</v>
      </c>
      <c r="BH126">
        <v>897</v>
      </c>
      <c r="BI126">
        <f>($BH$140-$BH$137)/200</f>
        <v>0.09</v>
      </c>
      <c r="BQ126">
        <f>(($AO$113-$AN$116)/($AN$117-$AN$116))</f>
        <v>0.4838709677419355</v>
      </c>
      <c r="BR126">
        <f>(($AP$109-$AN$117)/($AN$118-$AN$117))</f>
        <v>0.46153846153846156</v>
      </c>
      <c r="BS126">
        <f>(($AQ$111-$AN$117)/($AN$118-$AN$117))</f>
        <v>5.128205128205128E-2</v>
      </c>
      <c r="BT126">
        <f>(($AN$117-$AO$113)/($AO$114-$AO$113))</f>
        <v>0.45714285714285713</v>
      </c>
      <c r="BU126">
        <f>1-(($AP$109-$AO$113)/($AO$114-$AO$113))</f>
        <v>2.8571428571428581E-2</v>
      </c>
      <c r="BV126">
        <f>(($AQ$112-$AO$114)/($AO$115-$AO$114))</f>
        <v>0.5</v>
      </c>
      <c r="BW126">
        <f>1-(($AN$117-$AP$108)/($AP$109-$AP$108))</f>
        <v>0.47368421052631582</v>
      </c>
      <c r="BX126">
        <f>(($AO$114-$AP$109)/($AP$110-$AP$109))</f>
        <v>2.9411764705882353E-2</v>
      </c>
      <c r="BY126">
        <f>1-(($AQ$112-$AP$109)/($AP$110-$AP$109))</f>
        <v>0.47058823529411764</v>
      </c>
      <c r="BZ126">
        <f>1-(($AN$117-$AQ$110)/($AQ$111-$AQ$110))</f>
        <v>4.8780487804878092E-2</v>
      </c>
      <c r="CA126">
        <f>1-(($AO$113-$AQ$110)/($AQ$111-$AQ$110))</f>
        <v>0.43902439024390238</v>
      </c>
      <c r="CB126">
        <f>(($AP$109-$AQ$111)/($AQ$112-$AQ$111))</f>
        <v>0.47058823529411764</v>
      </c>
    </row>
    <row r="127" spans="1:80" x14ac:dyDescent="0.25">
      <c r="A127">
        <v>126</v>
      </c>
      <c r="D127">
        <v>116.391481</v>
      </c>
      <c r="E127" s="2">
        <v>2</v>
      </c>
      <c r="F127">
        <v>104.278418</v>
      </c>
      <c r="G127" s="3">
        <v>3</v>
      </c>
      <c r="P127">
        <v>2</v>
      </c>
      <c r="Q127" t="str">
        <f t="shared" si="2"/>
        <v>23</v>
      </c>
      <c r="R127">
        <v>1</v>
      </c>
      <c r="X127" t="s">
        <v>300</v>
      </c>
      <c r="Y127" t="s">
        <v>277</v>
      </c>
      <c r="AT127">
        <f>(($AO$114-$AN$117)/($AN$118-$AN$117))</f>
        <v>0.48717948717948717</v>
      </c>
      <c r="AU127">
        <f>(($AP$110-$AN$118)/($AN$119-$AN$118))</f>
        <v>0.39393939393939392</v>
      </c>
      <c r="AV127">
        <f>(($AQ$112-$AN$117)/($AN$118-$AN$117))</f>
        <v>0.92307692307692313</v>
      </c>
      <c r="AW127">
        <f>(($AN$118-$AO$114)/($AO$115-$AO$114))</f>
        <v>0.58823529411764708</v>
      </c>
      <c r="AX127">
        <f>(($AP$110-$AO$114)/($AO$115-$AO$114))</f>
        <v>0.97058823529411764</v>
      </c>
      <c r="AY127">
        <f>(($AQ$113-$AO$115)/($AO$116-$AO$115))</f>
        <v>0.5</v>
      </c>
      <c r="AZ127">
        <f>(($AN$118-$AP$109)/($AP$110-$AP$109))</f>
        <v>0.61764705882352944</v>
      </c>
      <c r="BA127">
        <f>(($AO$115-$AP$110)/($AP$111-$AP$110))</f>
        <v>3.0303030303030304E-2</v>
      </c>
      <c r="BB127">
        <f>(($AQ$113-$AP$110)/($AP$111-$AP$110))</f>
        <v>0.51515151515151514</v>
      </c>
      <c r="BC127">
        <f>(($AN$118-$AQ$112)/($AQ$113-$AQ$112))</f>
        <v>9.0909090909090912E-2</v>
      </c>
      <c r="BD127">
        <f>(($AO$114-$AQ$111)/($AQ$112-$AQ$111))</f>
        <v>0.5</v>
      </c>
      <c r="BE127">
        <f>(($AP$110-$AQ$112)/($AQ$113-$AQ$112))</f>
        <v>0.48484848484848486</v>
      </c>
      <c r="BG127">
        <v>1</v>
      </c>
      <c r="BH127">
        <v>905</v>
      </c>
      <c r="BI127">
        <f>($BH$141-$BH$138)/200</f>
        <v>0.13</v>
      </c>
      <c r="BQ127">
        <f>(($AO$114-$AN$117)/($AN$118-$AN$117))</f>
        <v>0.48717948717948717</v>
      </c>
      <c r="BR127">
        <f>(($AP$110-$AN$118)/($AN$119-$AN$118))</f>
        <v>0.39393939393939392</v>
      </c>
      <c r="BS127">
        <f>1-(($AQ$112-$AN$117)/($AN$118-$AN$117))</f>
        <v>7.6923076923076872E-2</v>
      </c>
      <c r="BT127">
        <f>1-(($AN$118-$AO$114)/($AO$115-$AO$114))</f>
        <v>0.41176470588235292</v>
      </c>
      <c r="BU127">
        <f>1-(($AP$110-$AO$114)/($AO$115-$AO$114))</f>
        <v>2.9411764705882359E-2</v>
      </c>
      <c r="BV127">
        <f>(($AQ$113-$AO$115)/($AO$116-$AO$115))</f>
        <v>0.5</v>
      </c>
      <c r="BW127">
        <f>1-(($AN$118-$AP$109)/($AP$110-$AP$109))</f>
        <v>0.38235294117647056</v>
      </c>
      <c r="BX127">
        <f>(($AO$115-$AP$110)/($AP$111-$AP$110))</f>
        <v>3.0303030303030304E-2</v>
      </c>
      <c r="BY127">
        <f>1-(($AQ$113-$AP$110)/($AP$111-$AP$110))</f>
        <v>0.48484848484848486</v>
      </c>
      <c r="BZ127">
        <f>(($AN$118-$AQ$112)/($AQ$113-$AQ$112))</f>
        <v>9.0909090909090912E-2</v>
      </c>
      <c r="CA127">
        <f>(($AO$114-$AQ$111)/($AQ$112-$AQ$111))</f>
        <v>0.5</v>
      </c>
      <c r="CB127">
        <f>(($AP$110-$AQ$112)/($AQ$113-$AQ$112))</f>
        <v>0.48484848484848486</v>
      </c>
    </row>
    <row r="128" spans="1:80" x14ac:dyDescent="0.25">
      <c r="A128">
        <v>127</v>
      </c>
      <c r="D128">
        <v>116.391481</v>
      </c>
      <c r="E128" s="2">
        <v>2</v>
      </c>
      <c r="F128">
        <v>104.278418</v>
      </c>
      <c r="G128" s="3">
        <v>3</v>
      </c>
      <c r="P128">
        <v>2</v>
      </c>
      <c r="Q128" t="str">
        <f t="shared" si="2"/>
        <v>23</v>
      </c>
      <c r="R128">
        <v>3</v>
      </c>
      <c r="X128" t="s">
        <v>297</v>
      </c>
      <c r="Y128">
        <v>4124</v>
      </c>
      <c r="AT128">
        <f>(($AO$115-$AN$118)/($AN$119-$AN$118))</f>
        <v>0.42424242424242425</v>
      </c>
      <c r="AU128">
        <f>(($AP$111-$AN$119)/($AN$120-$AN$119))</f>
        <v>0.4642857142857143</v>
      </c>
      <c r="AV128">
        <f>(($AQ$113-$AN$118)/($AN$119-$AN$118))</f>
        <v>0.90909090909090906</v>
      </c>
      <c r="AW128">
        <f>(($AN$119-$AO$115)/($AO$116-$AO$115))</f>
        <v>0.59375</v>
      </c>
      <c r="AX128">
        <f>(($AP$111-$AO$116)/($AO$117-$AO$116))</f>
        <v>0</v>
      </c>
      <c r="AY128">
        <f>(($AQ$114-$AO$116)/($AO$117-$AO$116))</f>
        <v>0.53125</v>
      </c>
      <c r="AZ128">
        <f>(($AN$119-$AP$110)/($AP$111-$AP$110))</f>
        <v>0.60606060606060608</v>
      </c>
      <c r="BA128">
        <f>(($AO$116-$AP$111)/($AP$112-$AP$111))</f>
        <v>0</v>
      </c>
      <c r="BB128">
        <f>(($AQ$114-$AP$111)/($AP$112-$AP$111))</f>
        <v>0.53125</v>
      </c>
      <c r="BC128">
        <f>(($AN$119-$AQ$113)/($AQ$114-$AQ$113))</f>
        <v>9.0909090909090912E-2</v>
      </c>
      <c r="BD128">
        <f>(($AO$115-$AQ$112)/($AQ$113-$AQ$112))</f>
        <v>0.51515151515151514</v>
      </c>
      <c r="BE128">
        <f>(($AP$111-$AQ$113)/($AQ$114-$AQ$113))</f>
        <v>0.48484848484848486</v>
      </c>
      <c r="BG128">
        <v>3</v>
      </c>
      <c r="BH128">
        <v>910</v>
      </c>
      <c r="BI128">
        <f>($BH$142-$BH$139)/200</f>
        <v>0.13500000000000001</v>
      </c>
      <c r="BQ128">
        <f>(($AO$115-$AN$118)/($AN$119-$AN$118))</f>
        <v>0.42424242424242425</v>
      </c>
      <c r="BR128">
        <f>(($AP$111-$AN$119)/($AN$120-$AN$119))</f>
        <v>0.4642857142857143</v>
      </c>
      <c r="BS128">
        <f>1-(($AQ$113-$AN$118)/($AN$119-$AN$118))</f>
        <v>9.0909090909090939E-2</v>
      </c>
      <c r="BT128">
        <f>1-(($AN$119-$AO$115)/($AO$116-$AO$115))</f>
        <v>0.40625</v>
      </c>
      <c r="BU128">
        <f>(($AP$111-$AO$116)/($AO$117-$AO$116))</f>
        <v>0</v>
      </c>
      <c r="BV128">
        <f>1-(($AQ$114-$AO$116)/($AO$117-$AO$116))</f>
        <v>0.46875</v>
      </c>
      <c r="BW128">
        <f>1-(($AN$119-$AP$110)/($AP$111-$AP$110))</f>
        <v>0.39393939393939392</v>
      </c>
      <c r="BX128">
        <f>(($AO$116-$AP$111)/($AP$112-$AP$111))</f>
        <v>0</v>
      </c>
      <c r="BY128">
        <f>1-(($AQ$114-$AP$111)/($AP$112-$AP$111))</f>
        <v>0.46875</v>
      </c>
      <c r="BZ128">
        <f>(($AN$119-$AQ$113)/($AQ$114-$AQ$113))</f>
        <v>9.0909090909090912E-2</v>
      </c>
      <c r="CA128">
        <f>1-(($AO$115-$AQ$112)/($AQ$113-$AQ$112))</f>
        <v>0.48484848484848486</v>
      </c>
      <c r="CB128">
        <f>(($AP$111-$AQ$113)/($AQ$114-$AQ$113))</f>
        <v>0.48484848484848486</v>
      </c>
    </row>
    <row r="129" spans="1:80" x14ac:dyDescent="0.25">
      <c r="A129">
        <v>128</v>
      </c>
      <c r="D129">
        <v>116.391481</v>
      </c>
      <c r="E129" s="2">
        <v>2</v>
      </c>
      <c r="F129">
        <v>104.278418</v>
      </c>
      <c r="G129" s="3">
        <v>3</v>
      </c>
      <c r="P129">
        <v>2</v>
      </c>
      <c r="Q129" t="str">
        <f t="shared" si="2"/>
        <v>23</v>
      </c>
      <c r="R129">
        <v>2</v>
      </c>
      <c r="X129" t="s">
        <v>298</v>
      </c>
      <c r="Y129">
        <v>1243</v>
      </c>
      <c r="AT129">
        <f>(($AO$116-$AN$119)/($AN$120-$AN$119))</f>
        <v>0.4642857142857143</v>
      </c>
      <c r="AU129">
        <f>(($AP$112-$AN$120)/($AN$121-$AN$120))</f>
        <v>0.54838709677419351</v>
      </c>
      <c r="AV129">
        <f>(($AQ$114-$AN$120)/($AN$121-$AN$120))</f>
        <v>6.4516129032258063E-2</v>
      </c>
      <c r="AW129">
        <f>(($AN$120-$AO$116)/($AO$117-$AO$116))</f>
        <v>0.46875</v>
      </c>
      <c r="AX129">
        <f>(($AP$112-$AO$117)/($AO$118-$AO$117))</f>
        <v>0</v>
      </c>
      <c r="AY129">
        <f>(($AQ$115-$AO$117)/($AO$118-$AO$117))</f>
        <v>0.6</v>
      </c>
      <c r="AZ129">
        <f>(($AN$120-$AP$111)/($AP$112-$AP$111))</f>
        <v>0.46875</v>
      </c>
      <c r="BA129">
        <f>(($AO$117-$AP$112)/($AP$113-$AP$112))</f>
        <v>0</v>
      </c>
      <c r="BB129">
        <f>(($AQ$115-$AP$112)/($AP$113-$AP$112))</f>
        <v>0.52941176470588236</v>
      </c>
      <c r="BC129">
        <f>(($AN$120-$AQ$113)/($AQ$114-$AQ$113))</f>
        <v>0.93939393939393945</v>
      </c>
      <c r="BD129">
        <f>(($AO$116-$AQ$113)/($AQ$114-$AQ$113))</f>
        <v>0.48484848484848486</v>
      </c>
      <c r="BE129">
        <f>(($AP$112-$AQ$114)/($AQ$115-$AQ$114))</f>
        <v>0.45454545454545453</v>
      </c>
      <c r="BG129">
        <v>2</v>
      </c>
      <c r="BH129">
        <v>919</v>
      </c>
      <c r="BI129">
        <f>($BH$143-$BH$140)/200</f>
        <v>0.09</v>
      </c>
      <c r="BQ129">
        <f>(($AO$116-$AN$119)/($AN$120-$AN$119))</f>
        <v>0.4642857142857143</v>
      </c>
      <c r="BR129">
        <f>1-(($AP$112-$AN$120)/($AN$121-$AN$120))</f>
        <v>0.45161290322580649</v>
      </c>
      <c r="BS129">
        <f>(($AQ$114-$AN$120)/($AN$121-$AN$120))</f>
        <v>6.4516129032258063E-2</v>
      </c>
      <c r="BT129">
        <f>(($AN$120-$AO$116)/($AO$117-$AO$116))</f>
        <v>0.46875</v>
      </c>
      <c r="BU129">
        <f>(($AP$112-$AO$117)/($AO$118-$AO$117))</f>
        <v>0</v>
      </c>
      <c r="BV129">
        <f>1-(($AQ$115-$AO$117)/($AO$118-$AO$117))</f>
        <v>0.4</v>
      </c>
      <c r="BW129">
        <f>(($AN$120-$AP$111)/($AP$112-$AP$111))</f>
        <v>0.46875</v>
      </c>
      <c r="BX129">
        <f>(($AO$117-$AP$112)/($AP$113-$AP$112))</f>
        <v>0</v>
      </c>
      <c r="BY129">
        <f>1-(($AQ$115-$AP$112)/($AP$113-$AP$112))</f>
        <v>0.47058823529411764</v>
      </c>
      <c r="BZ129">
        <f>1-(($AN$120-$AQ$113)/($AQ$114-$AQ$113))</f>
        <v>6.0606060606060552E-2</v>
      </c>
      <c r="CA129">
        <f>(($AO$116-$AQ$113)/($AQ$114-$AQ$113))</f>
        <v>0.48484848484848486</v>
      </c>
      <c r="CB129">
        <f>(($AP$112-$AQ$114)/($AQ$115-$AQ$114))</f>
        <v>0.45454545454545453</v>
      </c>
    </row>
    <row r="130" spans="1:80" x14ac:dyDescent="0.25">
      <c r="A130">
        <v>129</v>
      </c>
      <c r="D130">
        <v>116.391481</v>
      </c>
      <c r="E130" s="2">
        <v>2</v>
      </c>
      <c r="F130">
        <v>104.278418</v>
      </c>
      <c r="G130" s="3">
        <v>3</v>
      </c>
      <c r="P130">
        <v>2</v>
      </c>
      <c r="Q130" t="str">
        <f t="shared" ref="Q130:Q193" si="3">CONCATENATE(C130,E130,G130,I130)</f>
        <v>23</v>
      </c>
      <c r="R130">
        <v>4</v>
      </c>
      <c r="X130" t="s">
        <v>298</v>
      </c>
      <c r="Y130">
        <v>2431</v>
      </c>
      <c r="AT130">
        <f>(($AO$117-$AN$120)/($AN$121-$AN$120))</f>
        <v>0.54838709677419351</v>
      </c>
      <c r="AU130">
        <f>(($AP$113-$AN$121)/($AN$122-$AN$121))</f>
        <v>0.58823529411764708</v>
      </c>
      <c r="AV130">
        <f>(($AQ$115-$AN$121)/($AN$122-$AN$121))</f>
        <v>0.11764705882352941</v>
      </c>
      <c r="AW130">
        <f>(($AN$121-$AO$117)/($AO$118-$AO$117))</f>
        <v>0.46666666666666667</v>
      </c>
      <c r="AX130">
        <f>(($AP$113-$AO$118)/($AO$119-$AO$118))</f>
        <v>0.11764705882352941</v>
      </c>
      <c r="AY130">
        <f>(($AQ$116-$AO$118)/($AO$119-$AO$118))</f>
        <v>0.55882352941176472</v>
      </c>
      <c r="AZ130">
        <f>(($AN$121-$AP$112)/($AP$113-$AP$112))</f>
        <v>0.41176470588235292</v>
      </c>
      <c r="BA130">
        <f>(($AO$118-$AP$112)/($AP$113-$AP$112))</f>
        <v>0.88235294117647056</v>
      </c>
      <c r="BB130">
        <f>(($AQ$116-$AP$113)/($AP$114-$AP$113))</f>
        <v>0.45454545454545453</v>
      </c>
      <c r="BC130">
        <f>(($AN$121-$AQ$114)/($AQ$115-$AQ$114))</f>
        <v>0.87878787878787878</v>
      </c>
      <c r="BD130">
        <f>(($AO$117-$AQ$114)/($AQ$115-$AQ$114))</f>
        <v>0.45454545454545453</v>
      </c>
      <c r="BE130">
        <f>(($AP$113-$AQ$115)/($AQ$116-$AQ$115))</f>
        <v>0.5161290322580645</v>
      </c>
      <c r="BG130">
        <v>4</v>
      </c>
      <c r="BH130">
        <v>928</v>
      </c>
      <c r="BI130">
        <f>($BH$144-$BH$141)/200</f>
        <v>0.08</v>
      </c>
      <c r="BQ130">
        <f>1-(($AO$117-$AN$120)/($AN$121-$AN$120))</f>
        <v>0.45161290322580649</v>
      </c>
      <c r="BR130">
        <f>1-(($AP$113-$AN$121)/($AN$122-$AN$121))</f>
        <v>0.41176470588235292</v>
      </c>
      <c r="BS130">
        <f>(($AQ$115-$AN$121)/($AN$122-$AN$121))</f>
        <v>0.11764705882352941</v>
      </c>
      <c r="BT130">
        <f>(($AN$121-$AO$117)/($AO$118-$AO$117))</f>
        <v>0.46666666666666667</v>
      </c>
      <c r="BU130">
        <f>(($AP$113-$AO$118)/($AO$119-$AO$118))</f>
        <v>0.11764705882352941</v>
      </c>
      <c r="BV130">
        <f>1-(($AQ$116-$AO$118)/($AO$119-$AO$118))</f>
        <v>0.44117647058823528</v>
      </c>
      <c r="BW130">
        <f>(($AN$121-$AP$112)/($AP$113-$AP$112))</f>
        <v>0.41176470588235292</v>
      </c>
      <c r="BX130">
        <f>1-(($AO$118-$AP$112)/($AP$113-$AP$112))</f>
        <v>0.11764705882352944</v>
      </c>
      <c r="BY130">
        <f>(($AQ$116-$AP$113)/($AP$114-$AP$113))</f>
        <v>0.45454545454545453</v>
      </c>
      <c r="BZ130">
        <f>1-(($AN$121-$AQ$114)/($AQ$115-$AQ$114))</f>
        <v>0.12121212121212122</v>
      </c>
      <c r="CA130">
        <f>(($AO$117-$AQ$114)/($AQ$115-$AQ$114))</f>
        <v>0.45454545454545453</v>
      </c>
      <c r="CB130">
        <f>1-(($AP$113-$AQ$115)/($AQ$116-$AQ$115))</f>
        <v>0.4838709677419355</v>
      </c>
    </row>
    <row r="131" spans="1:80" x14ac:dyDescent="0.25">
      <c r="A131">
        <v>130</v>
      </c>
      <c r="D131">
        <v>116.391481</v>
      </c>
      <c r="E131" s="2">
        <v>2</v>
      </c>
      <c r="F131">
        <v>104.278418</v>
      </c>
      <c r="G131" s="3">
        <v>3</v>
      </c>
      <c r="P131">
        <v>2</v>
      </c>
      <c r="Q131" t="str">
        <f t="shared" si="3"/>
        <v>23</v>
      </c>
      <c r="R131">
        <v>1</v>
      </c>
      <c r="X131" t="s">
        <v>297</v>
      </c>
      <c r="Y131">
        <v>4314</v>
      </c>
      <c r="AT131">
        <f>(($AO$118-$AN$121)/($AN$122-$AN$121))</f>
        <v>0.47058823529411764</v>
      </c>
      <c r="AW131">
        <f>(($AN$122-$AO$118)/($AO$119-$AO$118))</f>
        <v>0.52941176470588236</v>
      </c>
      <c r="AZ131">
        <f>(($AN$122-$AP$113)/($AP$114-$AP$113))</f>
        <v>0.42424242424242425</v>
      </c>
      <c r="BA131">
        <f>(($AO$119-$AP$113)/($AP$114-$AP$113))</f>
        <v>0.90909090909090906</v>
      </c>
      <c r="BC131">
        <f>(($AN$122-$AQ$115)/($AQ$116-$AQ$115))</f>
        <v>0.967741935483871</v>
      </c>
      <c r="BD131">
        <f>(($AO$118-$AQ$115)/($AQ$116-$AQ$115))</f>
        <v>0.38709677419354838</v>
      </c>
      <c r="BG131">
        <v>1</v>
      </c>
      <c r="BH131">
        <v>932</v>
      </c>
      <c r="BI131">
        <f>($BH$145-$BH$142)/200</f>
        <v>0.115</v>
      </c>
      <c r="BQ131">
        <f>(($AO$118-$AN$121)/($AN$122-$AN$121))</f>
        <v>0.47058823529411764</v>
      </c>
      <c r="BT131">
        <f>1-(($AN$122-$AO$118)/($AO$119-$AO$118))</f>
        <v>0.47058823529411764</v>
      </c>
      <c r="BW131">
        <f>(($AN$122-$AP$113)/($AP$114-$AP$113))</f>
        <v>0.42424242424242425</v>
      </c>
      <c r="BX131">
        <f>1-(($AO$119-$AP$113)/($AP$114-$AP$113))</f>
        <v>9.0909090909090939E-2</v>
      </c>
      <c r="BZ131">
        <f>1-(($AN$122-$AQ$115)/($AQ$116-$AQ$115))</f>
        <v>3.2258064516129004E-2</v>
      </c>
      <c r="CA131">
        <f>(($AO$118-$AQ$115)/($AQ$116-$AQ$115))</f>
        <v>0.38709677419354838</v>
      </c>
    </row>
    <row r="132" spans="1:80" x14ac:dyDescent="0.25">
      <c r="A132">
        <v>131</v>
      </c>
      <c r="D132">
        <v>116.391481</v>
      </c>
      <c r="E132" s="2">
        <v>2</v>
      </c>
      <c r="F132">
        <v>104.278418</v>
      </c>
      <c r="G132" s="3">
        <v>3</v>
      </c>
      <c r="P132">
        <v>2</v>
      </c>
      <c r="Q132" t="str">
        <f t="shared" si="3"/>
        <v>23</v>
      </c>
      <c r="R132" t="s">
        <v>234</v>
      </c>
      <c r="X132" t="s">
        <v>297</v>
      </c>
      <c r="Y132" t="s">
        <v>278</v>
      </c>
      <c r="BG132" t="s">
        <v>234</v>
      </c>
      <c r="BH132">
        <v>941</v>
      </c>
      <c r="BI132">
        <f>($BH$146-$BH$143)/200</f>
        <v>0.13500000000000001</v>
      </c>
    </row>
    <row r="133" spans="1:80" x14ac:dyDescent="0.25">
      <c r="A133">
        <v>132</v>
      </c>
      <c r="D133">
        <v>116.391481</v>
      </c>
      <c r="E133" s="2">
        <v>2</v>
      </c>
      <c r="F133">
        <v>104.278418</v>
      </c>
      <c r="G133" s="3">
        <v>3</v>
      </c>
      <c r="P133">
        <v>2</v>
      </c>
      <c r="Q133" t="str">
        <f t="shared" si="3"/>
        <v>23</v>
      </c>
      <c r="R133">
        <v>2</v>
      </c>
      <c r="X133" t="s">
        <v>301</v>
      </c>
      <c r="Y133" t="s">
        <v>279</v>
      </c>
      <c r="AB133" t="s">
        <v>298</v>
      </c>
      <c r="AC133" t="str">
        <f>CONCATENATE($R133,$R134,$R135,$R136)</f>
        <v>2431</v>
      </c>
      <c r="BG133">
        <v>2</v>
      </c>
      <c r="BH133">
        <v>948</v>
      </c>
      <c r="BI133">
        <f>($BH$147-$BH$144)/200</f>
        <v>0.09</v>
      </c>
    </row>
    <row r="134" spans="1:80" x14ac:dyDescent="0.25">
      <c r="A134">
        <v>133</v>
      </c>
      <c r="D134">
        <v>116.284796</v>
      </c>
      <c r="E134" s="2">
        <v>2</v>
      </c>
      <c r="F134">
        <v>104.278418</v>
      </c>
      <c r="G134" s="3">
        <v>3</v>
      </c>
      <c r="P134">
        <v>2</v>
      </c>
      <c r="Q134" t="str">
        <f t="shared" si="3"/>
        <v>23</v>
      </c>
      <c r="R134">
        <v>4</v>
      </c>
      <c r="X134" t="s">
        <v>301</v>
      </c>
      <c r="Y134" t="s">
        <v>280</v>
      </c>
      <c r="BG134">
        <v>4</v>
      </c>
      <c r="BH134">
        <v>956</v>
      </c>
      <c r="BI134">
        <f>($BH$148-$BH$145)/200</f>
        <v>0.13</v>
      </c>
    </row>
    <row r="135" spans="1:80" x14ac:dyDescent="0.25">
      <c r="A135">
        <v>134</v>
      </c>
      <c r="B135">
        <v>126.250105</v>
      </c>
      <c r="C135" s="4">
        <v>1</v>
      </c>
      <c r="F135">
        <v>104.278418</v>
      </c>
      <c r="G135" s="3">
        <v>3</v>
      </c>
      <c r="P135">
        <v>2</v>
      </c>
      <c r="Q135" t="str">
        <f t="shared" si="3"/>
        <v>13</v>
      </c>
      <c r="R135">
        <v>3</v>
      </c>
      <c r="X135" t="s">
        <v>301</v>
      </c>
      <c r="Y135" t="s">
        <v>281</v>
      </c>
      <c r="BG135">
        <v>3</v>
      </c>
      <c r="BH135">
        <v>959</v>
      </c>
      <c r="BI135">
        <f>($BH$149-$BH$146)/200</f>
        <v>0.105</v>
      </c>
    </row>
    <row r="136" spans="1:80" x14ac:dyDescent="0.25">
      <c r="A136">
        <v>135</v>
      </c>
      <c r="B136">
        <v>126.279695</v>
      </c>
      <c r="C136" s="4">
        <v>1</v>
      </c>
      <c r="F136">
        <v>104.278418</v>
      </c>
      <c r="G136" s="3">
        <v>3</v>
      </c>
      <c r="P136">
        <v>2</v>
      </c>
      <c r="Q136" t="str">
        <f t="shared" si="3"/>
        <v>13</v>
      </c>
      <c r="R136">
        <v>1</v>
      </c>
      <c r="X136" t="s">
        <v>297</v>
      </c>
      <c r="Y136" t="s">
        <v>282</v>
      </c>
      <c r="BG136">
        <v>1</v>
      </c>
      <c r="BH136">
        <v>960</v>
      </c>
      <c r="BI136">
        <f>($BH$150-$BH$147)/200</f>
        <v>0.15</v>
      </c>
    </row>
    <row r="137" spans="1:80" x14ac:dyDescent="0.25">
      <c r="A137">
        <v>136</v>
      </c>
      <c r="B137">
        <v>126.279695</v>
      </c>
      <c r="C137" s="4">
        <v>1</v>
      </c>
      <c r="F137">
        <v>103.963114</v>
      </c>
      <c r="G137" s="3">
        <v>3</v>
      </c>
      <c r="H137">
        <v>114.17622600000001</v>
      </c>
      <c r="I137" s="5">
        <v>4</v>
      </c>
      <c r="P137">
        <v>3</v>
      </c>
      <c r="Q137" t="str">
        <f t="shared" si="3"/>
        <v>134</v>
      </c>
      <c r="R137">
        <v>2</v>
      </c>
      <c r="X137" t="s">
        <v>296</v>
      </c>
      <c r="Y137" t="s">
        <v>263</v>
      </c>
      <c r="AB137" t="s">
        <v>300</v>
      </c>
      <c r="AC137" t="str">
        <f>CONCATENATE($R137,$R138,$R139,$R140)</f>
        <v>2341</v>
      </c>
      <c r="BG137">
        <v>2</v>
      </c>
      <c r="BH137">
        <v>977</v>
      </c>
      <c r="BI137">
        <f>($BH$151-$BH$148)/200</f>
        <v>7.4999999999999997E-2</v>
      </c>
    </row>
    <row r="138" spans="1:80" x14ac:dyDescent="0.25">
      <c r="A138">
        <v>137</v>
      </c>
      <c r="B138">
        <v>126.279695</v>
      </c>
      <c r="C138" s="4">
        <v>1</v>
      </c>
      <c r="H138">
        <v>114.364389</v>
      </c>
      <c r="I138" s="5">
        <v>4</v>
      </c>
      <c r="P138">
        <v>2</v>
      </c>
      <c r="Q138" t="str">
        <f t="shared" si="3"/>
        <v>14</v>
      </c>
      <c r="R138">
        <v>3</v>
      </c>
      <c r="X138" t="s">
        <v>296</v>
      </c>
      <c r="Y138" t="s">
        <v>264</v>
      </c>
      <c r="BG138">
        <v>3</v>
      </c>
      <c r="BH138">
        <v>985</v>
      </c>
      <c r="BI138">
        <f>($BH$152-$BH$149)/200</f>
        <v>0.14499999999999999</v>
      </c>
    </row>
    <row r="139" spans="1:80" x14ac:dyDescent="0.25">
      <c r="A139">
        <v>138</v>
      </c>
      <c r="B139">
        <v>126.279695</v>
      </c>
      <c r="C139" s="4">
        <v>1</v>
      </c>
      <c r="H139">
        <v>114.364389</v>
      </c>
      <c r="I139" s="5">
        <v>4</v>
      </c>
      <c r="P139">
        <v>2</v>
      </c>
      <c r="Q139" t="str">
        <f t="shared" si="3"/>
        <v>14</v>
      </c>
      <c r="R139">
        <v>4</v>
      </c>
      <c r="X139" t="s">
        <v>296</v>
      </c>
      <c r="Y139" t="s">
        <v>261</v>
      </c>
      <c r="BG139">
        <v>4</v>
      </c>
      <c r="BH139">
        <v>985</v>
      </c>
      <c r="BI139">
        <f>($BH$153-$BH$150)/200</f>
        <v>0.08</v>
      </c>
    </row>
    <row r="140" spans="1:80" x14ac:dyDescent="0.25">
      <c r="A140">
        <v>139</v>
      </c>
      <c r="B140">
        <v>126.279695</v>
      </c>
      <c r="C140" s="4">
        <v>1</v>
      </c>
      <c r="H140">
        <v>114.364389</v>
      </c>
      <c r="I140" s="5">
        <v>4</v>
      </c>
      <c r="P140">
        <v>2</v>
      </c>
      <c r="Q140" t="str">
        <f t="shared" si="3"/>
        <v>14</v>
      </c>
      <c r="R140">
        <v>1</v>
      </c>
      <c r="X140" t="s">
        <v>296</v>
      </c>
      <c r="Y140" t="s">
        <v>262</v>
      </c>
      <c r="BG140">
        <v>1</v>
      </c>
      <c r="BH140">
        <v>995</v>
      </c>
      <c r="BI140">
        <f>($BH$154-$BH$151)/200</f>
        <v>0.13500000000000001</v>
      </c>
    </row>
    <row r="141" spans="1:80" x14ac:dyDescent="0.25">
      <c r="A141">
        <v>140</v>
      </c>
      <c r="B141">
        <v>126.279695</v>
      </c>
      <c r="C141" s="4">
        <v>1</v>
      </c>
      <c r="H141">
        <v>114.364389</v>
      </c>
      <c r="I141" s="5">
        <v>4</v>
      </c>
      <c r="P141">
        <v>2</v>
      </c>
      <c r="Q141" t="str">
        <f t="shared" si="3"/>
        <v>14</v>
      </c>
      <c r="R141">
        <v>2</v>
      </c>
      <c r="X141" t="s">
        <v>296</v>
      </c>
      <c r="Y141" t="s">
        <v>263</v>
      </c>
      <c r="BG141">
        <v>2</v>
      </c>
      <c r="BH141">
        <v>1011</v>
      </c>
      <c r="BI141">
        <f>($BH$155-$BH$152)/200</f>
        <v>0.09</v>
      </c>
    </row>
    <row r="142" spans="1:80" x14ac:dyDescent="0.25">
      <c r="A142">
        <v>141</v>
      </c>
      <c r="B142">
        <v>126.279695</v>
      </c>
      <c r="C142" s="4">
        <v>1</v>
      </c>
      <c r="H142">
        <v>114.364389</v>
      </c>
      <c r="I142" s="5">
        <v>4</v>
      </c>
      <c r="P142">
        <v>2</v>
      </c>
      <c r="Q142" t="str">
        <f t="shared" si="3"/>
        <v>14</v>
      </c>
      <c r="R142" t="s">
        <v>233</v>
      </c>
      <c r="X142" t="s">
        <v>296</v>
      </c>
      <c r="Y142" t="s">
        <v>264</v>
      </c>
      <c r="BG142" t="s">
        <v>233</v>
      </c>
      <c r="BH142">
        <v>1012</v>
      </c>
      <c r="BI142">
        <f>($BH$156-$BH$153)/200</f>
        <v>0.13500000000000001</v>
      </c>
    </row>
    <row r="143" spans="1:80" x14ac:dyDescent="0.25">
      <c r="A143">
        <v>142</v>
      </c>
      <c r="B143">
        <v>126.279695</v>
      </c>
      <c r="C143" s="4">
        <v>1</v>
      </c>
      <c r="H143">
        <v>114.364389</v>
      </c>
      <c r="I143" s="5">
        <v>4</v>
      </c>
      <c r="P143">
        <v>2</v>
      </c>
      <c r="Q143" t="str">
        <f t="shared" si="3"/>
        <v>14</v>
      </c>
      <c r="R143">
        <v>3</v>
      </c>
      <c r="X143" t="s">
        <v>296</v>
      </c>
      <c r="Y143" t="s">
        <v>261</v>
      </c>
      <c r="BG143">
        <v>3</v>
      </c>
      <c r="BH143">
        <v>1013</v>
      </c>
      <c r="BI143">
        <f>($BH$157-$BH$154)/200</f>
        <v>0.09</v>
      </c>
    </row>
    <row r="144" spans="1:80" x14ac:dyDescent="0.25">
      <c r="A144">
        <v>143</v>
      </c>
      <c r="B144">
        <v>126.279695</v>
      </c>
      <c r="C144" s="4">
        <v>1</v>
      </c>
      <c r="H144">
        <v>114.364389</v>
      </c>
      <c r="I144" s="5">
        <v>4</v>
      </c>
      <c r="P144">
        <v>2</v>
      </c>
      <c r="Q144" t="str">
        <f t="shared" si="3"/>
        <v>14</v>
      </c>
      <c r="R144">
        <v>1</v>
      </c>
      <c r="X144" t="s">
        <v>296</v>
      </c>
      <c r="Y144" t="s">
        <v>262</v>
      </c>
      <c r="AB144" t="s">
        <v>301</v>
      </c>
      <c r="AC144" t="str">
        <f>CONCATENATE($R144,$R145,$R146,$R147)</f>
        <v>1432</v>
      </c>
      <c r="BG144">
        <v>1</v>
      </c>
      <c r="BH144">
        <v>1027</v>
      </c>
      <c r="BI144">
        <f>($BH$158-$BH$155)/200</f>
        <v>0.12</v>
      </c>
    </row>
    <row r="145" spans="1:61" x14ac:dyDescent="0.25">
      <c r="A145">
        <v>144</v>
      </c>
      <c r="B145">
        <v>126.279695</v>
      </c>
      <c r="C145" s="4">
        <v>1</v>
      </c>
      <c r="H145">
        <v>114.364389</v>
      </c>
      <c r="I145" s="5">
        <v>4</v>
      </c>
      <c r="P145">
        <v>2</v>
      </c>
      <c r="Q145" t="str">
        <f t="shared" si="3"/>
        <v>14</v>
      </c>
      <c r="R145">
        <v>4</v>
      </c>
      <c r="X145" t="s">
        <v>296</v>
      </c>
      <c r="Y145" t="s">
        <v>263</v>
      </c>
      <c r="BG145">
        <v>4</v>
      </c>
      <c r="BH145">
        <v>1035</v>
      </c>
      <c r="BI145">
        <f>($BH$159-$BH$156)/200</f>
        <v>9.5000000000000001E-2</v>
      </c>
    </row>
    <row r="146" spans="1:61" x14ac:dyDescent="0.25">
      <c r="A146">
        <v>145</v>
      </c>
      <c r="B146">
        <v>126.279695</v>
      </c>
      <c r="C146" s="4">
        <v>1</v>
      </c>
      <c r="H146">
        <v>114.364389</v>
      </c>
      <c r="I146" s="5">
        <v>4</v>
      </c>
      <c r="P146">
        <v>2</v>
      </c>
      <c r="Q146" t="str">
        <f t="shared" si="3"/>
        <v>14</v>
      </c>
      <c r="R146">
        <v>3</v>
      </c>
      <c r="X146" t="s">
        <v>296</v>
      </c>
      <c r="Y146" t="s">
        <v>264</v>
      </c>
      <c r="BG146">
        <v>3</v>
      </c>
      <c r="BH146">
        <v>1040</v>
      </c>
      <c r="BI146">
        <f>($BH$160-$BH$157)/200</f>
        <v>0.13</v>
      </c>
    </row>
    <row r="147" spans="1:61" x14ac:dyDescent="0.25">
      <c r="A147">
        <v>146</v>
      </c>
      <c r="B147">
        <v>126.279695</v>
      </c>
      <c r="C147" s="4">
        <v>1</v>
      </c>
      <c r="H147">
        <v>114.364389</v>
      </c>
      <c r="I147" s="5">
        <v>4</v>
      </c>
      <c r="P147">
        <v>2</v>
      </c>
      <c r="Q147" t="str">
        <f t="shared" si="3"/>
        <v>14</v>
      </c>
      <c r="R147">
        <v>2</v>
      </c>
      <c r="X147" t="s">
        <v>299</v>
      </c>
      <c r="Y147" t="s">
        <v>268</v>
      </c>
      <c r="BG147">
        <v>2</v>
      </c>
      <c r="BH147">
        <v>1045</v>
      </c>
      <c r="BI147">
        <f>($BH$166-$BH$163)/200</f>
        <v>0.08</v>
      </c>
    </row>
    <row r="148" spans="1:61" x14ac:dyDescent="0.25">
      <c r="A148">
        <v>147</v>
      </c>
      <c r="B148">
        <v>126.279695</v>
      </c>
      <c r="C148" s="4">
        <v>1</v>
      </c>
      <c r="H148">
        <v>114.364389</v>
      </c>
      <c r="I148" s="5">
        <v>4</v>
      </c>
      <c r="P148">
        <v>2</v>
      </c>
      <c r="Q148" t="str">
        <f t="shared" si="3"/>
        <v>14</v>
      </c>
      <c r="R148">
        <v>1</v>
      </c>
      <c r="X148" t="s">
        <v>299</v>
      </c>
      <c r="Y148" t="s">
        <v>269</v>
      </c>
      <c r="AB148" t="s">
        <v>296</v>
      </c>
      <c r="AC148" t="str">
        <f>CONCATENATE($R148,$R149,$R150,$R151)</f>
        <v>1423</v>
      </c>
      <c r="BG148">
        <v>1</v>
      </c>
      <c r="BH148">
        <v>1061</v>
      </c>
      <c r="BI148">
        <f>($BH$167-$BH$164)/200</f>
        <v>0.13500000000000001</v>
      </c>
    </row>
    <row r="149" spans="1:61" x14ac:dyDescent="0.25">
      <c r="A149">
        <v>148</v>
      </c>
      <c r="B149">
        <v>126.279695</v>
      </c>
      <c r="C149" s="4">
        <v>1</v>
      </c>
      <c r="D149">
        <v>134.40674000000001</v>
      </c>
      <c r="E149" s="2">
        <v>2</v>
      </c>
      <c r="H149">
        <v>114.364389</v>
      </c>
      <c r="I149" s="5">
        <v>4</v>
      </c>
      <c r="P149">
        <v>3</v>
      </c>
      <c r="Q149" t="str">
        <f t="shared" si="3"/>
        <v>124</v>
      </c>
      <c r="R149">
        <v>4</v>
      </c>
      <c r="X149" t="s">
        <v>299</v>
      </c>
      <c r="Y149" t="s">
        <v>270</v>
      </c>
      <c r="BG149">
        <v>4</v>
      </c>
      <c r="BH149">
        <v>1061</v>
      </c>
      <c r="BI149">
        <f>($BH$168-$BH$165)/200</f>
        <v>0.08</v>
      </c>
    </row>
    <row r="150" spans="1:61" x14ac:dyDescent="0.25">
      <c r="A150">
        <v>149</v>
      </c>
      <c r="B150">
        <v>126.279695</v>
      </c>
      <c r="C150" s="4">
        <v>1</v>
      </c>
      <c r="D150">
        <v>134.53637900000001</v>
      </c>
      <c r="E150" s="2">
        <v>2</v>
      </c>
      <c r="H150">
        <v>114.364389</v>
      </c>
      <c r="I150" s="5">
        <v>4</v>
      </c>
      <c r="P150">
        <v>3</v>
      </c>
      <c r="Q150" t="str">
        <f t="shared" si="3"/>
        <v>124</v>
      </c>
      <c r="R150">
        <v>2</v>
      </c>
      <c r="X150" t="s">
        <v>299</v>
      </c>
      <c r="Y150" t="s">
        <v>271</v>
      </c>
      <c r="BG150">
        <v>2</v>
      </c>
      <c r="BH150">
        <v>1075</v>
      </c>
      <c r="BI150">
        <f>($BH$169-$BH$166)/200</f>
        <v>0.13</v>
      </c>
    </row>
    <row r="151" spans="1:61" x14ac:dyDescent="0.25">
      <c r="A151">
        <v>150</v>
      </c>
      <c r="B151">
        <v>126.250105</v>
      </c>
      <c r="C151" s="4">
        <v>1</v>
      </c>
      <c r="D151">
        <v>134.53637900000001</v>
      </c>
      <c r="E151" s="2">
        <v>2</v>
      </c>
      <c r="H151">
        <v>114.364389</v>
      </c>
      <c r="I151" s="5">
        <v>4</v>
      </c>
      <c r="P151">
        <v>3</v>
      </c>
      <c r="Q151" t="str">
        <f t="shared" si="3"/>
        <v>124</v>
      </c>
      <c r="R151">
        <v>3</v>
      </c>
      <c r="X151" t="s">
        <v>299</v>
      </c>
      <c r="Y151" t="s">
        <v>268</v>
      </c>
      <c r="BG151">
        <v>3</v>
      </c>
      <c r="BH151">
        <v>1076</v>
      </c>
      <c r="BI151">
        <f>($BH$170-$BH$167)/200</f>
        <v>0.09</v>
      </c>
    </row>
    <row r="152" spans="1:61" x14ac:dyDescent="0.25">
      <c r="A152">
        <v>151</v>
      </c>
      <c r="D152">
        <v>134.53637900000001</v>
      </c>
      <c r="E152" s="2">
        <v>2</v>
      </c>
      <c r="H152">
        <v>114.364389</v>
      </c>
      <c r="I152" s="5">
        <v>4</v>
      </c>
      <c r="P152">
        <v>2</v>
      </c>
      <c r="Q152" t="str">
        <f t="shared" si="3"/>
        <v>24</v>
      </c>
      <c r="R152">
        <v>1</v>
      </c>
      <c r="X152" t="s">
        <v>299</v>
      </c>
      <c r="Y152" t="s">
        <v>269</v>
      </c>
      <c r="AB152" t="s">
        <v>296</v>
      </c>
      <c r="AC152" t="str">
        <f>CONCATENATE($R152,$R153,$R154,$R155)</f>
        <v>1423</v>
      </c>
      <c r="BG152">
        <v>1</v>
      </c>
      <c r="BH152">
        <v>1090</v>
      </c>
      <c r="BI152">
        <f>($BH$171-$BH$168)/200</f>
        <v>0.105</v>
      </c>
    </row>
    <row r="153" spans="1:61" x14ac:dyDescent="0.25">
      <c r="A153">
        <v>152</v>
      </c>
      <c r="D153">
        <v>134.53637900000001</v>
      </c>
      <c r="E153" s="2">
        <v>2</v>
      </c>
      <c r="H153">
        <v>114.364389</v>
      </c>
      <c r="I153" s="5">
        <v>4</v>
      </c>
      <c r="P153">
        <v>2</v>
      </c>
      <c r="Q153" t="str">
        <f t="shared" si="3"/>
        <v>24</v>
      </c>
      <c r="R153">
        <v>4</v>
      </c>
      <c r="X153" t="s">
        <v>299</v>
      </c>
      <c r="Y153" t="s">
        <v>270</v>
      </c>
      <c r="BG153">
        <v>4</v>
      </c>
      <c r="BH153">
        <v>1091</v>
      </c>
      <c r="BI153">
        <f>($BH$172-$BH$169)/200</f>
        <v>0.09</v>
      </c>
    </row>
    <row r="154" spans="1:61" x14ac:dyDescent="0.25">
      <c r="A154">
        <v>153</v>
      </c>
      <c r="D154">
        <v>134.53637900000001</v>
      </c>
      <c r="E154" s="2">
        <v>2</v>
      </c>
      <c r="F154">
        <v>124.082964</v>
      </c>
      <c r="G154" s="3">
        <v>3</v>
      </c>
      <c r="H154">
        <v>114.17622600000001</v>
      </c>
      <c r="I154" s="5">
        <v>4</v>
      </c>
      <c r="P154">
        <v>3</v>
      </c>
      <c r="Q154" t="str">
        <f t="shared" si="3"/>
        <v>234</v>
      </c>
      <c r="R154">
        <v>2</v>
      </c>
      <c r="X154" t="s">
        <v>299</v>
      </c>
      <c r="Y154" t="s">
        <v>271</v>
      </c>
      <c r="BG154">
        <v>2</v>
      </c>
      <c r="BH154">
        <v>1103</v>
      </c>
      <c r="BI154">
        <f>($BH$173-$BH$170)/200</f>
        <v>0.09</v>
      </c>
    </row>
    <row r="155" spans="1:61" x14ac:dyDescent="0.25">
      <c r="A155">
        <v>154</v>
      </c>
      <c r="D155">
        <v>134.53637900000001</v>
      </c>
      <c r="E155" s="2">
        <v>2</v>
      </c>
      <c r="F155">
        <v>124.25260300000001</v>
      </c>
      <c r="G155" s="3">
        <v>3</v>
      </c>
      <c r="P155">
        <v>2</v>
      </c>
      <c r="Q155" t="str">
        <f t="shared" si="3"/>
        <v>23</v>
      </c>
      <c r="R155">
        <v>3</v>
      </c>
      <c r="X155" t="s">
        <v>299</v>
      </c>
      <c r="Y155" t="s">
        <v>268</v>
      </c>
      <c r="BG155">
        <v>3</v>
      </c>
      <c r="BH155">
        <v>1108</v>
      </c>
      <c r="BI155">
        <f>($BH$174-$BH$171)/200</f>
        <v>0.115</v>
      </c>
    </row>
    <row r="156" spans="1:61" x14ac:dyDescent="0.25">
      <c r="A156">
        <v>155</v>
      </c>
      <c r="D156">
        <v>134.53637900000001</v>
      </c>
      <c r="E156" s="2">
        <v>2</v>
      </c>
      <c r="F156">
        <v>124.25260300000001</v>
      </c>
      <c r="G156" s="3">
        <v>3</v>
      </c>
      <c r="P156">
        <v>2</v>
      </c>
      <c r="Q156" t="str">
        <f t="shared" si="3"/>
        <v>23</v>
      </c>
      <c r="R156">
        <v>1</v>
      </c>
      <c r="X156" t="s">
        <v>299</v>
      </c>
      <c r="Y156" t="s">
        <v>269</v>
      </c>
      <c r="AB156" t="s">
        <v>296</v>
      </c>
      <c r="AC156" t="str">
        <f>CONCATENATE($R156,$R157,$R158,$R159)</f>
        <v>1423</v>
      </c>
      <c r="BG156">
        <v>1</v>
      </c>
      <c r="BH156">
        <v>1118</v>
      </c>
      <c r="BI156">
        <f>($BH$175-$BH$172)/200</f>
        <v>0.08</v>
      </c>
    </row>
    <row r="157" spans="1:61" x14ac:dyDescent="0.25">
      <c r="A157">
        <v>156</v>
      </c>
      <c r="D157">
        <v>134.53637900000001</v>
      </c>
      <c r="E157" s="2">
        <v>2</v>
      </c>
      <c r="F157">
        <v>124.25260300000001</v>
      </c>
      <c r="G157" s="3">
        <v>3</v>
      </c>
      <c r="P157">
        <v>2</v>
      </c>
      <c r="Q157" t="str">
        <f t="shared" si="3"/>
        <v>23</v>
      </c>
      <c r="R157">
        <v>4</v>
      </c>
      <c r="X157" t="s">
        <v>297</v>
      </c>
      <c r="Y157" t="s">
        <v>283</v>
      </c>
      <c r="BG157">
        <v>4</v>
      </c>
      <c r="BH157">
        <v>1121</v>
      </c>
      <c r="BI157">
        <f>($BH$176-$BH$173)/200</f>
        <v>0.125</v>
      </c>
    </row>
    <row r="158" spans="1:61" x14ac:dyDescent="0.25">
      <c r="A158">
        <v>157</v>
      </c>
      <c r="D158">
        <v>134.53637900000001</v>
      </c>
      <c r="E158" s="2">
        <v>2</v>
      </c>
      <c r="F158">
        <v>124.25260300000001</v>
      </c>
      <c r="G158" s="3">
        <v>3</v>
      </c>
      <c r="P158">
        <v>2</v>
      </c>
      <c r="Q158" t="str">
        <f t="shared" si="3"/>
        <v>23</v>
      </c>
      <c r="R158">
        <v>2</v>
      </c>
      <c r="X158" t="s">
        <v>301</v>
      </c>
      <c r="Y158" t="s">
        <v>281</v>
      </c>
      <c r="BG158">
        <v>2</v>
      </c>
      <c r="BH158">
        <v>1132</v>
      </c>
      <c r="BI158">
        <f>($BH$177-$BH$174)/200</f>
        <v>0.08</v>
      </c>
    </row>
    <row r="159" spans="1:61" x14ac:dyDescent="0.25">
      <c r="A159">
        <v>158</v>
      </c>
      <c r="D159">
        <v>134.53637900000001</v>
      </c>
      <c r="E159" s="2">
        <v>2</v>
      </c>
      <c r="F159">
        <v>124.25260300000001</v>
      </c>
      <c r="G159" s="3">
        <v>3</v>
      </c>
      <c r="P159">
        <v>2</v>
      </c>
      <c r="Q159" t="str">
        <f t="shared" si="3"/>
        <v>23</v>
      </c>
      <c r="R159">
        <v>3</v>
      </c>
      <c r="X159" t="s">
        <v>297</v>
      </c>
      <c r="Y159" t="s">
        <v>282</v>
      </c>
      <c r="BG159">
        <v>3</v>
      </c>
      <c r="BH159">
        <v>1137</v>
      </c>
      <c r="BI159">
        <f>($BH$178-$BH$175)/200</f>
        <v>0.13500000000000001</v>
      </c>
    </row>
    <row r="160" spans="1:61" x14ac:dyDescent="0.25">
      <c r="A160">
        <v>159</v>
      </c>
      <c r="D160">
        <v>134.53637900000001</v>
      </c>
      <c r="E160" s="2">
        <v>2</v>
      </c>
      <c r="F160">
        <v>124.25260300000001</v>
      </c>
      <c r="G160" s="3">
        <v>3</v>
      </c>
      <c r="P160">
        <v>2</v>
      </c>
      <c r="Q160" t="str">
        <f t="shared" si="3"/>
        <v>23</v>
      </c>
      <c r="R160">
        <v>1</v>
      </c>
      <c r="X160" t="s">
        <v>296</v>
      </c>
      <c r="Y160" t="s">
        <v>263</v>
      </c>
      <c r="BG160">
        <v>1</v>
      </c>
      <c r="BH160">
        <v>1147</v>
      </c>
      <c r="BI160">
        <f>($BH$179-$BH$176)/200</f>
        <v>0.08</v>
      </c>
    </row>
    <row r="161" spans="1:61" x14ac:dyDescent="0.25">
      <c r="A161">
        <v>160</v>
      </c>
      <c r="D161">
        <v>134.53637900000001</v>
      </c>
      <c r="E161" s="2">
        <v>2</v>
      </c>
      <c r="F161">
        <v>124.25260300000001</v>
      </c>
      <c r="G161" s="3">
        <v>3</v>
      </c>
      <c r="P161">
        <v>2</v>
      </c>
      <c r="Q161" t="str">
        <f t="shared" si="3"/>
        <v>23</v>
      </c>
      <c r="R161" t="s">
        <v>22</v>
      </c>
      <c r="X161" t="s">
        <v>296</v>
      </c>
      <c r="Y161" t="s">
        <v>264</v>
      </c>
      <c r="BG161" t="s">
        <v>22</v>
      </c>
      <c r="BH161">
        <v>1152</v>
      </c>
      <c r="BI161">
        <f>($BH$180-$BH$177)/200</f>
        <v>0.13500000000000001</v>
      </c>
    </row>
    <row r="162" spans="1:61" x14ac:dyDescent="0.25">
      <c r="A162">
        <v>161</v>
      </c>
      <c r="D162">
        <v>134.53637900000001</v>
      </c>
      <c r="E162" s="2">
        <v>2</v>
      </c>
      <c r="F162">
        <v>124.25260300000001</v>
      </c>
      <c r="G162" s="3">
        <v>3</v>
      </c>
      <c r="P162">
        <v>2</v>
      </c>
      <c r="Q162" t="str">
        <f t="shared" si="3"/>
        <v>23</v>
      </c>
      <c r="R162" t="s">
        <v>22</v>
      </c>
      <c r="X162" t="s">
        <v>296</v>
      </c>
      <c r="Y162" t="s">
        <v>261</v>
      </c>
      <c r="BG162" t="s">
        <v>22</v>
      </c>
      <c r="BH162">
        <v>1154</v>
      </c>
      <c r="BI162">
        <f>($BH$181-$BH$178)/200</f>
        <v>8.5000000000000006E-2</v>
      </c>
    </row>
    <row r="163" spans="1:61" x14ac:dyDescent="0.25">
      <c r="A163">
        <v>162</v>
      </c>
      <c r="D163">
        <v>134.53637900000001</v>
      </c>
      <c r="E163" s="2">
        <v>2</v>
      </c>
      <c r="F163">
        <v>124.25260300000001</v>
      </c>
      <c r="G163" s="3">
        <v>3</v>
      </c>
      <c r="P163">
        <v>2</v>
      </c>
      <c r="Q163" t="str">
        <f t="shared" si="3"/>
        <v>23</v>
      </c>
      <c r="R163">
        <v>2</v>
      </c>
      <c r="X163" t="s">
        <v>296</v>
      </c>
      <c r="Y163" t="s">
        <v>262</v>
      </c>
      <c r="AB163" t="s">
        <v>299</v>
      </c>
      <c r="AC163" t="str">
        <f>CONCATENATE($R163,$R164,$R165,$R166)</f>
        <v>2413</v>
      </c>
      <c r="BG163">
        <v>2</v>
      </c>
      <c r="BH163">
        <v>1155</v>
      </c>
      <c r="BI163">
        <f>($BH$182-$BH$179)/200</f>
        <v>0.14000000000000001</v>
      </c>
    </row>
    <row r="164" spans="1:61" x14ac:dyDescent="0.25">
      <c r="A164">
        <v>163</v>
      </c>
      <c r="B164">
        <v>152.28161299999999</v>
      </c>
      <c r="C164" s="4">
        <v>1</v>
      </c>
      <c r="D164">
        <v>134.40674000000001</v>
      </c>
      <c r="E164" s="2">
        <v>2</v>
      </c>
      <c r="F164">
        <v>124.25260300000001</v>
      </c>
      <c r="G164" s="3">
        <v>3</v>
      </c>
      <c r="P164">
        <v>3</v>
      </c>
      <c r="Q164" t="str">
        <f t="shared" si="3"/>
        <v>123</v>
      </c>
      <c r="R164">
        <v>4</v>
      </c>
      <c r="X164" t="s">
        <v>296</v>
      </c>
      <c r="Y164" t="s">
        <v>263</v>
      </c>
      <c r="BG164">
        <v>4</v>
      </c>
      <c r="BH164">
        <v>1156</v>
      </c>
      <c r="BI164">
        <f>($BH$183-$BH$180)/200</f>
        <v>9.5000000000000001E-2</v>
      </c>
    </row>
    <row r="165" spans="1:61" x14ac:dyDescent="0.25">
      <c r="A165">
        <v>164</v>
      </c>
      <c r="B165">
        <v>152.32584500000002</v>
      </c>
      <c r="C165" s="4">
        <v>1</v>
      </c>
      <c r="D165">
        <v>134.40674000000001</v>
      </c>
      <c r="E165" s="2">
        <v>2</v>
      </c>
      <c r="F165">
        <v>124.25260300000001</v>
      </c>
      <c r="G165" s="3">
        <v>3</v>
      </c>
      <c r="P165">
        <v>3</v>
      </c>
      <c r="Q165" t="str">
        <f t="shared" si="3"/>
        <v>123</v>
      </c>
      <c r="R165">
        <v>1</v>
      </c>
      <c r="X165" t="s">
        <v>296</v>
      </c>
      <c r="Y165" t="s">
        <v>264</v>
      </c>
      <c r="BG165">
        <v>1</v>
      </c>
      <c r="BH165">
        <v>1170</v>
      </c>
      <c r="BI165">
        <f>($BH$184-$BH$181)/200</f>
        <v>0.14000000000000001</v>
      </c>
    </row>
    <row r="166" spans="1:61" x14ac:dyDescent="0.25">
      <c r="A166">
        <v>165</v>
      </c>
      <c r="B166">
        <v>152.32584500000002</v>
      </c>
      <c r="C166" s="4">
        <v>1</v>
      </c>
      <c r="F166">
        <v>124.25260300000001</v>
      </c>
      <c r="G166" s="3">
        <v>3</v>
      </c>
      <c r="P166">
        <v>2</v>
      </c>
      <c r="Q166" t="str">
        <f t="shared" si="3"/>
        <v>13</v>
      </c>
      <c r="R166">
        <v>3</v>
      </c>
      <c r="X166" t="s">
        <v>296</v>
      </c>
      <c r="Y166" t="s">
        <v>261</v>
      </c>
      <c r="BG166">
        <v>3</v>
      </c>
      <c r="BH166">
        <v>1171</v>
      </c>
      <c r="BI166">
        <f>($BH$185-$BH$182)/200</f>
        <v>0.09</v>
      </c>
    </row>
    <row r="167" spans="1:61" x14ac:dyDescent="0.25">
      <c r="A167">
        <v>166</v>
      </c>
      <c r="B167">
        <v>152.32584500000002</v>
      </c>
      <c r="C167" s="4">
        <v>1</v>
      </c>
      <c r="F167">
        <v>124.082964</v>
      </c>
      <c r="G167" s="3">
        <v>3</v>
      </c>
      <c r="H167">
        <v>132.88250200000002</v>
      </c>
      <c r="I167" s="5">
        <v>4</v>
      </c>
      <c r="P167">
        <v>3</v>
      </c>
      <c r="Q167" t="str">
        <f t="shared" si="3"/>
        <v>134</v>
      </c>
      <c r="R167">
        <v>2</v>
      </c>
      <c r="X167" t="s">
        <v>296</v>
      </c>
      <c r="Y167" t="s">
        <v>262</v>
      </c>
      <c r="AB167" t="s">
        <v>299</v>
      </c>
      <c r="AC167" t="str">
        <f>CONCATENATE($R167,$R168,$R169,$R170)</f>
        <v>2413</v>
      </c>
      <c r="BG167">
        <v>2</v>
      </c>
      <c r="BH167">
        <v>1183</v>
      </c>
      <c r="BI167">
        <f>($BH$186-$BH$183)/200</f>
        <v>0.115</v>
      </c>
    </row>
    <row r="168" spans="1:61" x14ac:dyDescent="0.25">
      <c r="A168">
        <v>167</v>
      </c>
      <c r="B168">
        <v>152.32584500000002</v>
      </c>
      <c r="C168" s="4">
        <v>1</v>
      </c>
      <c r="H168">
        <v>132.954241</v>
      </c>
      <c r="I168" s="5">
        <v>4</v>
      </c>
      <c r="P168">
        <v>2</v>
      </c>
      <c r="Q168" t="str">
        <f t="shared" si="3"/>
        <v>14</v>
      </c>
      <c r="R168">
        <v>4</v>
      </c>
      <c r="X168" t="s">
        <v>296</v>
      </c>
      <c r="Y168" t="s">
        <v>263</v>
      </c>
      <c r="BG168">
        <v>4</v>
      </c>
      <c r="BH168">
        <v>1186</v>
      </c>
      <c r="BI168">
        <f>($BH$187-$BH$184)/200</f>
        <v>9.5000000000000001E-2</v>
      </c>
    </row>
    <row r="169" spans="1:61" x14ac:dyDescent="0.25">
      <c r="A169">
        <v>168</v>
      </c>
      <c r="B169">
        <v>152.32584500000002</v>
      </c>
      <c r="C169" s="4">
        <v>1</v>
      </c>
      <c r="H169">
        <v>132.954241</v>
      </c>
      <c r="I169" s="5">
        <v>4</v>
      </c>
      <c r="P169">
        <v>2</v>
      </c>
      <c r="Q169" t="str">
        <f t="shared" si="3"/>
        <v>14</v>
      </c>
      <c r="R169">
        <v>1</v>
      </c>
      <c r="X169" t="s">
        <v>296</v>
      </c>
      <c r="Y169" t="s">
        <v>264</v>
      </c>
      <c r="BG169">
        <v>1</v>
      </c>
      <c r="BH169">
        <v>1197</v>
      </c>
      <c r="BI169">
        <f>($BH$188-$BH$185)/200</f>
        <v>0.13500000000000001</v>
      </c>
    </row>
    <row r="170" spans="1:61" x14ac:dyDescent="0.25">
      <c r="A170">
        <v>169</v>
      </c>
      <c r="B170">
        <v>152.32584500000002</v>
      </c>
      <c r="C170" s="4">
        <v>1</v>
      </c>
      <c r="H170">
        <v>132.954241</v>
      </c>
      <c r="I170" s="5">
        <v>4</v>
      </c>
      <c r="P170">
        <v>2</v>
      </c>
      <c r="Q170" t="str">
        <f t="shared" si="3"/>
        <v>14</v>
      </c>
      <c r="R170">
        <v>3</v>
      </c>
      <c r="X170" t="s">
        <v>296</v>
      </c>
      <c r="Y170" t="s">
        <v>261</v>
      </c>
      <c r="BG170">
        <v>3</v>
      </c>
      <c r="BH170">
        <v>1201</v>
      </c>
      <c r="BI170">
        <f>($BH$189-$BH$186)/200</f>
        <v>0.1</v>
      </c>
    </row>
    <row r="171" spans="1:61" x14ac:dyDescent="0.25">
      <c r="A171">
        <v>170</v>
      </c>
      <c r="B171">
        <v>152.32584500000002</v>
      </c>
      <c r="C171" s="4">
        <v>1</v>
      </c>
      <c r="H171">
        <v>132.954241</v>
      </c>
      <c r="I171" s="5">
        <v>4</v>
      </c>
      <c r="P171">
        <v>2</v>
      </c>
      <c r="Q171" t="str">
        <f t="shared" si="3"/>
        <v>14</v>
      </c>
      <c r="R171">
        <v>2</v>
      </c>
      <c r="X171" t="s">
        <v>296</v>
      </c>
      <c r="Y171" t="s">
        <v>262</v>
      </c>
      <c r="AB171" t="s">
        <v>299</v>
      </c>
      <c r="AC171" t="str">
        <f>CONCATENATE($R171,$R172,$R173,$R174)</f>
        <v>2413</v>
      </c>
      <c r="BG171">
        <v>2</v>
      </c>
      <c r="BH171">
        <v>1207</v>
      </c>
      <c r="BI171">
        <f>($BH$190-$BH$187)/200</f>
        <v>0.12</v>
      </c>
    </row>
    <row r="172" spans="1:61" x14ac:dyDescent="0.25">
      <c r="A172">
        <v>171</v>
      </c>
      <c r="B172">
        <v>152.32584500000002</v>
      </c>
      <c r="C172" s="4">
        <v>1</v>
      </c>
      <c r="H172">
        <v>132.954241</v>
      </c>
      <c r="I172" s="5">
        <v>4</v>
      </c>
      <c r="P172">
        <v>2</v>
      </c>
      <c r="Q172" t="str">
        <f t="shared" si="3"/>
        <v>14</v>
      </c>
      <c r="R172">
        <v>4</v>
      </c>
      <c r="X172" t="s">
        <v>296</v>
      </c>
      <c r="Y172" t="s">
        <v>263</v>
      </c>
      <c r="BG172">
        <v>4</v>
      </c>
      <c r="BH172">
        <v>1215</v>
      </c>
      <c r="BI172">
        <f>($BH$191-$BH$188)/200</f>
        <v>9.5000000000000001E-2</v>
      </c>
    </row>
    <row r="173" spans="1:61" x14ac:dyDescent="0.25">
      <c r="A173">
        <v>172</v>
      </c>
      <c r="B173">
        <v>152.32584500000002</v>
      </c>
      <c r="C173" s="4">
        <v>1</v>
      </c>
      <c r="H173">
        <v>132.954241</v>
      </c>
      <c r="I173" s="5">
        <v>4</v>
      </c>
      <c r="P173">
        <v>2</v>
      </c>
      <c r="Q173" t="str">
        <f t="shared" si="3"/>
        <v>14</v>
      </c>
      <c r="R173">
        <v>1</v>
      </c>
      <c r="X173" t="s">
        <v>296</v>
      </c>
      <c r="Y173" t="s">
        <v>264</v>
      </c>
      <c r="BG173">
        <v>1</v>
      </c>
      <c r="BH173">
        <v>1219</v>
      </c>
      <c r="BI173">
        <f>($BH$192-$BH$189)/200</f>
        <v>0.125</v>
      </c>
    </row>
    <row r="174" spans="1:61" x14ac:dyDescent="0.25">
      <c r="A174">
        <v>173</v>
      </c>
      <c r="B174">
        <v>152.32584500000002</v>
      </c>
      <c r="C174" s="4">
        <v>1</v>
      </c>
      <c r="H174">
        <v>132.954241</v>
      </c>
      <c r="I174" s="5">
        <v>4</v>
      </c>
      <c r="P174">
        <v>2</v>
      </c>
      <c r="Q174" t="str">
        <f t="shared" si="3"/>
        <v>14</v>
      </c>
      <c r="R174">
        <v>3</v>
      </c>
      <c r="X174" t="s">
        <v>296</v>
      </c>
      <c r="Y174" t="s">
        <v>261</v>
      </c>
      <c r="BG174">
        <v>3</v>
      </c>
      <c r="BH174">
        <v>1230</v>
      </c>
      <c r="BI174">
        <f>($BH$193-$BH$190)/200</f>
        <v>0.105</v>
      </c>
    </row>
    <row r="175" spans="1:61" x14ac:dyDescent="0.25">
      <c r="A175">
        <v>174</v>
      </c>
      <c r="B175">
        <v>152.32584500000002</v>
      </c>
      <c r="C175" s="4">
        <v>1</v>
      </c>
      <c r="H175">
        <v>132.954241</v>
      </c>
      <c r="I175" s="5">
        <v>4</v>
      </c>
      <c r="P175">
        <v>2</v>
      </c>
      <c r="Q175" t="str">
        <f t="shared" si="3"/>
        <v>14</v>
      </c>
      <c r="R175">
        <v>2</v>
      </c>
      <c r="X175" t="s">
        <v>296</v>
      </c>
      <c r="Y175" t="s">
        <v>262</v>
      </c>
      <c r="BG175">
        <v>2</v>
      </c>
      <c r="BH175">
        <v>1231</v>
      </c>
      <c r="BI175">
        <f>($BH$194-$BH$191)/200</f>
        <v>0.11</v>
      </c>
    </row>
    <row r="176" spans="1:61" x14ac:dyDescent="0.25">
      <c r="A176">
        <v>175</v>
      </c>
      <c r="B176">
        <v>152.32584500000002</v>
      </c>
      <c r="C176" s="4">
        <v>1</v>
      </c>
      <c r="H176">
        <v>132.954241</v>
      </c>
      <c r="I176" s="5">
        <v>4</v>
      </c>
      <c r="P176">
        <v>2</v>
      </c>
      <c r="Q176" t="str">
        <f t="shared" si="3"/>
        <v>14</v>
      </c>
      <c r="R176">
        <v>1</v>
      </c>
      <c r="X176" t="s">
        <v>296</v>
      </c>
      <c r="Y176" t="s">
        <v>263</v>
      </c>
      <c r="AB176" t="s">
        <v>296</v>
      </c>
      <c r="AC176" t="str">
        <f>CONCATENATE($R176,$R177,$R178,$R179)</f>
        <v>1423</v>
      </c>
      <c r="BG176">
        <v>1</v>
      </c>
      <c r="BH176">
        <v>1244</v>
      </c>
      <c r="BI176">
        <f>($BH$195-$BH$192)/200</f>
        <v>0.1</v>
      </c>
    </row>
    <row r="177" spans="1:61" x14ac:dyDescent="0.25">
      <c r="A177">
        <v>176</v>
      </c>
      <c r="B177">
        <v>152.32584500000002</v>
      </c>
      <c r="C177" s="4">
        <v>1</v>
      </c>
      <c r="H177">
        <v>132.954241</v>
      </c>
      <c r="I177" s="5">
        <v>4</v>
      </c>
      <c r="P177">
        <v>2</v>
      </c>
      <c r="Q177" t="str">
        <f t="shared" si="3"/>
        <v>14</v>
      </c>
      <c r="R177">
        <v>4</v>
      </c>
      <c r="X177" t="s">
        <v>296</v>
      </c>
      <c r="Y177" t="s">
        <v>264</v>
      </c>
      <c r="BG177">
        <v>4</v>
      </c>
      <c r="BH177">
        <v>1246</v>
      </c>
      <c r="BI177">
        <f>($BH$196-$BH$193)/200</f>
        <v>0.105</v>
      </c>
    </row>
    <row r="178" spans="1:61" x14ac:dyDescent="0.25">
      <c r="A178">
        <v>177</v>
      </c>
      <c r="B178">
        <v>152.32584500000002</v>
      </c>
      <c r="C178" s="4">
        <v>1</v>
      </c>
      <c r="D178">
        <v>158.64184299999999</v>
      </c>
      <c r="E178" s="2">
        <v>2</v>
      </c>
      <c r="H178">
        <v>132.954241</v>
      </c>
      <c r="I178" s="5">
        <v>4</v>
      </c>
      <c r="P178">
        <v>3</v>
      </c>
      <c r="Q178" t="str">
        <f t="shared" si="3"/>
        <v>124</v>
      </c>
      <c r="R178">
        <v>2</v>
      </c>
      <c r="X178" t="s">
        <v>296</v>
      </c>
      <c r="Y178" t="s">
        <v>261</v>
      </c>
      <c r="BG178">
        <v>2</v>
      </c>
      <c r="BH178">
        <v>1258</v>
      </c>
      <c r="BI178">
        <f>($BH$197-$BH$194)/200</f>
        <v>0.1</v>
      </c>
    </row>
    <row r="179" spans="1:61" x14ac:dyDescent="0.25">
      <c r="A179">
        <v>178</v>
      </c>
      <c r="B179">
        <v>152.32584500000002</v>
      </c>
      <c r="C179" s="4">
        <v>1</v>
      </c>
      <c r="D179">
        <v>158.70342199999999</v>
      </c>
      <c r="E179" s="2">
        <v>2</v>
      </c>
      <c r="H179">
        <v>132.954241</v>
      </c>
      <c r="I179" s="5">
        <v>4</v>
      </c>
      <c r="P179">
        <v>3</v>
      </c>
      <c r="Q179" t="str">
        <f t="shared" si="3"/>
        <v>124</v>
      </c>
      <c r="R179">
        <v>3</v>
      </c>
      <c r="X179" t="s">
        <v>296</v>
      </c>
      <c r="Y179" t="s">
        <v>262</v>
      </c>
      <c r="BG179">
        <v>3</v>
      </c>
      <c r="BH179">
        <v>1260</v>
      </c>
      <c r="BI179">
        <f>($BH$198-$BH$195)/200</f>
        <v>0.12</v>
      </c>
    </row>
    <row r="180" spans="1:61" x14ac:dyDescent="0.25">
      <c r="A180">
        <v>179</v>
      </c>
      <c r="B180">
        <v>152.28161299999999</v>
      </c>
      <c r="C180" s="4">
        <v>1</v>
      </c>
      <c r="D180">
        <v>158.70342199999999</v>
      </c>
      <c r="E180" s="2">
        <v>2</v>
      </c>
      <c r="H180">
        <v>132.954241</v>
      </c>
      <c r="I180" s="5">
        <v>4</v>
      </c>
      <c r="P180">
        <v>3</v>
      </c>
      <c r="Q180" t="str">
        <f t="shared" si="3"/>
        <v>124</v>
      </c>
      <c r="R180">
        <v>1</v>
      </c>
      <c r="X180" t="s">
        <v>296</v>
      </c>
      <c r="Y180" t="s">
        <v>263</v>
      </c>
      <c r="AB180" t="s">
        <v>296</v>
      </c>
      <c r="AC180" t="str">
        <f>CONCATENATE($R180,$R181,$R182,$R183)</f>
        <v>1423</v>
      </c>
      <c r="BG180">
        <v>1</v>
      </c>
      <c r="BH180">
        <v>1273</v>
      </c>
      <c r="BI180">
        <f>($BH$199-$BH$196)/200</f>
        <v>0.105</v>
      </c>
    </row>
    <row r="181" spans="1:61" x14ac:dyDescent="0.25">
      <c r="A181">
        <v>180</v>
      </c>
      <c r="D181">
        <v>158.70342199999999</v>
      </c>
      <c r="E181" s="2">
        <v>2</v>
      </c>
      <c r="H181">
        <v>132.954241</v>
      </c>
      <c r="I181" s="5">
        <v>4</v>
      </c>
      <c r="P181">
        <v>2</v>
      </c>
      <c r="Q181" t="str">
        <f t="shared" si="3"/>
        <v>24</v>
      </c>
      <c r="R181">
        <v>4</v>
      </c>
      <c r="X181" t="s">
        <v>296</v>
      </c>
      <c r="Y181" t="s">
        <v>264</v>
      </c>
      <c r="BG181">
        <v>4</v>
      </c>
      <c r="BH181">
        <v>1275</v>
      </c>
      <c r="BI181">
        <f>($BH$200-$BH$197)/200</f>
        <v>0.125</v>
      </c>
    </row>
    <row r="182" spans="1:61" x14ac:dyDescent="0.25">
      <c r="A182">
        <v>181</v>
      </c>
      <c r="D182">
        <v>158.70342199999999</v>
      </c>
      <c r="E182" s="2">
        <v>2</v>
      </c>
      <c r="H182">
        <v>132.954241</v>
      </c>
      <c r="I182" s="5">
        <v>4</v>
      </c>
      <c r="P182">
        <v>2</v>
      </c>
      <c r="Q182" t="str">
        <f t="shared" si="3"/>
        <v>24</v>
      </c>
      <c r="R182">
        <v>2</v>
      </c>
      <c r="X182" t="s">
        <v>296</v>
      </c>
      <c r="Y182" t="s">
        <v>261</v>
      </c>
      <c r="BG182">
        <v>2</v>
      </c>
      <c r="BH182">
        <v>1288</v>
      </c>
      <c r="BI182">
        <f>($BH$201-$BH$198)/200</f>
        <v>0.1</v>
      </c>
    </row>
    <row r="183" spans="1:61" x14ac:dyDescent="0.25">
      <c r="A183">
        <v>182</v>
      </c>
      <c r="D183">
        <v>158.70342199999999</v>
      </c>
      <c r="E183" s="2">
        <v>2</v>
      </c>
      <c r="F183">
        <v>150.60093499999999</v>
      </c>
      <c r="G183" s="3">
        <v>3</v>
      </c>
      <c r="H183">
        <v>132.954241</v>
      </c>
      <c r="I183" s="5">
        <v>4</v>
      </c>
      <c r="P183">
        <v>3</v>
      </c>
      <c r="Q183" t="str">
        <f t="shared" si="3"/>
        <v>234</v>
      </c>
      <c r="R183">
        <v>3</v>
      </c>
      <c r="X183" t="s">
        <v>296</v>
      </c>
      <c r="Y183" t="s">
        <v>262</v>
      </c>
      <c r="BG183">
        <v>3</v>
      </c>
      <c r="BH183">
        <v>1292</v>
      </c>
      <c r="BI183">
        <f>($BH$202-$BH$199)/200</f>
        <v>0.12</v>
      </c>
    </row>
    <row r="184" spans="1:61" x14ac:dyDescent="0.25">
      <c r="A184">
        <v>183</v>
      </c>
      <c r="D184">
        <v>158.70342199999999</v>
      </c>
      <c r="E184" s="2">
        <v>2</v>
      </c>
      <c r="F184">
        <v>150.892144</v>
      </c>
      <c r="G184" s="3">
        <v>3</v>
      </c>
      <c r="H184">
        <v>132.88250200000002</v>
      </c>
      <c r="I184" s="5">
        <v>4</v>
      </c>
      <c r="P184">
        <v>3</v>
      </c>
      <c r="Q184" t="str">
        <f t="shared" si="3"/>
        <v>234</v>
      </c>
      <c r="R184">
        <v>1</v>
      </c>
      <c r="X184" t="s">
        <v>296</v>
      </c>
      <c r="Y184" t="s">
        <v>263</v>
      </c>
      <c r="AB184" t="s">
        <v>296</v>
      </c>
      <c r="AC184" t="str">
        <f>CONCATENATE($R184,$R185,$R186,$R187)</f>
        <v>1423</v>
      </c>
      <c r="BG184">
        <v>1</v>
      </c>
      <c r="BH184">
        <v>1303</v>
      </c>
      <c r="BI184">
        <f>($BH$203-$BH$200)/200</f>
        <v>0.09</v>
      </c>
    </row>
    <row r="185" spans="1:61" x14ac:dyDescent="0.25">
      <c r="A185">
        <v>184</v>
      </c>
      <c r="D185">
        <v>158.70342199999999</v>
      </c>
      <c r="E185" s="2">
        <v>2</v>
      </c>
      <c r="F185">
        <v>150.892144</v>
      </c>
      <c r="G185" s="3">
        <v>3</v>
      </c>
      <c r="H185">
        <v>132.88250200000002</v>
      </c>
      <c r="I185" s="5">
        <v>4</v>
      </c>
      <c r="P185">
        <v>3</v>
      </c>
      <c r="Q185" t="str">
        <f t="shared" si="3"/>
        <v>234</v>
      </c>
      <c r="R185">
        <v>4</v>
      </c>
      <c r="X185" t="s">
        <v>296</v>
      </c>
      <c r="Y185" t="s">
        <v>264</v>
      </c>
      <c r="BG185">
        <v>4</v>
      </c>
      <c r="BH185">
        <v>1306</v>
      </c>
      <c r="BI185">
        <f>($BH$204-$BH$201)/200</f>
        <v>0.115</v>
      </c>
    </row>
    <row r="186" spans="1:61" x14ac:dyDescent="0.25">
      <c r="A186">
        <v>185</v>
      </c>
      <c r="D186">
        <v>158.70342199999999</v>
      </c>
      <c r="E186" s="2">
        <v>2</v>
      </c>
      <c r="F186">
        <v>150.892144</v>
      </c>
      <c r="G186" s="3">
        <v>3</v>
      </c>
      <c r="P186">
        <v>2</v>
      </c>
      <c r="Q186" t="str">
        <f t="shared" si="3"/>
        <v>23</v>
      </c>
      <c r="R186">
        <v>2</v>
      </c>
      <c r="X186" t="s">
        <v>296</v>
      </c>
      <c r="Y186" t="s">
        <v>261</v>
      </c>
      <c r="BG186">
        <v>2</v>
      </c>
      <c r="BH186">
        <v>1315</v>
      </c>
      <c r="BI186">
        <f>($BH$205-$BH$202)/200</f>
        <v>9.5000000000000001E-2</v>
      </c>
    </row>
    <row r="187" spans="1:61" x14ac:dyDescent="0.25">
      <c r="A187">
        <v>186</v>
      </c>
      <c r="D187">
        <v>158.70342199999999</v>
      </c>
      <c r="E187" s="2">
        <v>2</v>
      </c>
      <c r="F187">
        <v>150.892144</v>
      </c>
      <c r="G187" s="3">
        <v>3</v>
      </c>
      <c r="P187">
        <v>2</v>
      </c>
      <c r="Q187" t="str">
        <f t="shared" si="3"/>
        <v>23</v>
      </c>
      <c r="R187">
        <v>3</v>
      </c>
      <c r="X187" t="s">
        <v>296</v>
      </c>
      <c r="Y187" t="s">
        <v>262</v>
      </c>
      <c r="BG187">
        <v>3</v>
      </c>
      <c r="BH187">
        <v>1322</v>
      </c>
      <c r="BI187">
        <f>($BH$206-$BH$203)/200</f>
        <v>0.12</v>
      </c>
    </row>
    <row r="188" spans="1:61" x14ac:dyDescent="0.25">
      <c r="A188">
        <v>187</v>
      </c>
      <c r="D188">
        <v>158.70342199999999</v>
      </c>
      <c r="E188" s="2">
        <v>2</v>
      </c>
      <c r="F188">
        <v>150.892144</v>
      </c>
      <c r="G188" s="3">
        <v>3</v>
      </c>
      <c r="P188">
        <v>2</v>
      </c>
      <c r="Q188" t="str">
        <f t="shared" si="3"/>
        <v>23</v>
      </c>
      <c r="R188">
        <v>1</v>
      </c>
      <c r="X188" t="s">
        <v>296</v>
      </c>
      <c r="Y188" t="s">
        <v>263</v>
      </c>
      <c r="AB188" t="s">
        <v>296</v>
      </c>
      <c r="AC188" t="str">
        <f>CONCATENATE($R188,$R189,$R190,$R191)</f>
        <v>1423</v>
      </c>
      <c r="BG188">
        <v>1</v>
      </c>
      <c r="BH188">
        <v>1333</v>
      </c>
      <c r="BI188">
        <f>($BH$207-$BH$204)/200</f>
        <v>9.5000000000000001E-2</v>
      </c>
    </row>
    <row r="189" spans="1:61" x14ac:dyDescent="0.25">
      <c r="A189">
        <v>188</v>
      </c>
      <c r="D189">
        <v>158.70342199999999</v>
      </c>
      <c r="E189" s="2">
        <v>2</v>
      </c>
      <c r="F189">
        <v>150.892144</v>
      </c>
      <c r="G189" s="3">
        <v>3</v>
      </c>
      <c r="P189">
        <v>2</v>
      </c>
      <c r="Q189" t="str">
        <f t="shared" si="3"/>
        <v>23</v>
      </c>
      <c r="R189">
        <v>4</v>
      </c>
      <c r="X189" t="s">
        <v>296</v>
      </c>
      <c r="Y189" t="s">
        <v>264</v>
      </c>
      <c r="BG189">
        <v>4</v>
      </c>
      <c r="BH189">
        <v>1335</v>
      </c>
      <c r="BI189">
        <f>($BH$208-$BH$205)/200</f>
        <v>0.125</v>
      </c>
    </row>
    <row r="190" spans="1:61" x14ac:dyDescent="0.25">
      <c r="A190">
        <v>189</v>
      </c>
      <c r="D190">
        <v>158.70342199999999</v>
      </c>
      <c r="E190" s="2">
        <v>2</v>
      </c>
      <c r="F190">
        <v>150.892144</v>
      </c>
      <c r="G190" s="3">
        <v>3</v>
      </c>
      <c r="P190">
        <v>2</v>
      </c>
      <c r="Q190" t="str">
        <f t="shared" si="3"/>
        <v>23</v>
      </c>
      <c r="R190">
        <v>2</v>
      </c>
      <c r="X190" t="s">
        <v>296</v>
      </c>
      <c r="Y190" t="s">
        <v>261</v>
      </c>
      <c r="BG190">
        <v>2</v>
      </c>
      <c r="BH190">
        <v>1346</v>
      </c>
      <c r="BI190">
        <f>($BH$209-$BH$206)/200</f>
        <v>0.1</v>
      </c>
    </row>
    <row r="191" spans="1:61" x14ac:dyDescent="0.25">
      <c r="A191">
        <v>190</v>
      </c>
      <c r="D191">
        <v>158.70342199999999</v>
      </c>
      <c r="E191" s="2">
        <v>2</v>
      </c>
      <c r="F191">
        <v>150.892144</v>
      </c>
      <c r="G191" s="3">
        <v>3</v>
      </c>
      <c r="P191">
        <v>2</v>
      </c>
      <c r="Q191" t="str">
        <f t="shared" si="3"/>
        <v>23</v>
      </c>
      <c r="R191">
        <v>3</v>
      </c>
      <c r="X191" t="s">
        <v>296</v>
      </c>
      <c r="Y191" t="s">
        <v>262</v>
      </c>
      <c r="BG191">
        <v>3</v>
      </c>
      <c r="BH191">
        <v>1352</v>
      </c>
      <c r="BI191">
        <f>($BH$210-$BH$207)/200</f>
        <v>0.125</v>
      </c>
    </row>
    <row r="192" spans="1:61" x14ac:dyDescent="0.25">
      <c r="A192">
        <v>191</v>
      </c>
      <c r="D192">
        <v>158.70342199999999</v>
      </c>
      <c r="E192" s="2">
        <v>2</v>
      </c>
      <c r="F192">
        <v>150.892144</v>
      </c>
      <c r="G192" s="3">
        <v>3</v>
      </c>
      <c r="P192">
        <v>2</v>
      </c>
      <c r="Q192" t="str">
        <f t="shared" si="3"/>
        <v>23</v>
      </c>
      <c r="R192">
        <v>1</v>
      </c>
      <c r="X192" t="s">
        <v>296</v>
      </c>
      <c r="Y192" t="s">
        <v>263</v>
      </c>
      <c r="AB192" t="s">
        <v>296</v>
      </c>
      <c r="AC192" t="str">
        <f>CONCATENATE($R192,$R193,$R194,$R195)</f>
        <v>1423</v>
      </c>
      <c r="BG192">
        <v>1</v>
      </c>
      <c r="BH192">
        <v>1360</v>
      </c>
      <c r="BI192">
        <f>($BH$211-$BH$208)/200</f>
        <v>9.5000000000000001E-2</v>
      </c>
    </row>
    <row r="193" spans="1:61" x14ac:dyDescent="0.25">
      <c r="A193">
        <v>192</v>
      </c>
      <c r="D193">
        <v>158.64184299999999</v>
      </c>
      <c r="E193" s="2">
        <v>2</v>
      </c>
      <c r="F193">
        <v>150.892144</v>
      </c>
      <c r="G193" s="3">
        <v>3</v>
      </c>
      <c r="P193">
        <v>2</v>
      </c>
      <c r="Q193" t="str">
        <f t="shared" si="3"/>
        <v>23</v>
      </c>
      <c r="R193">
        <v>4</v>
      </c>
      <c r="X193" t="s">
        <v>296</v>
      </c>
      <c r="Y193" t="s">
        <v>264</v>
      </c>
      <c r="BG193">
        <v>4</v>
      </c>
      <c r="BH193">
        <v>1367</v>
      </c>
      <c r="BI193">
        <f>($BH$212-$BH$209)/200</f>
        <v>0.13500000000000001</v>
      </c>
    </row>
    <row r="194" spans="1:61" x14ac:dyDescent="0.25">
      <c r="A194">
        <v>193</v>
      </c>
      <c r="B194">
        <v>166.69484199999999</v>
      </c>
      <c r="C194" s="4">
        <v>1</v>
      </c>
      <c r="D194">
        <v>158.64184299999999</v>
      </c>
      <c r="E194" s="2">
        <v>2</v>
      </c>
      <c r="F194">
        <v>150.892144</v>
      </c>
      <c r="G194" s="3">
        <v>3</v>
      </c>
      <c r="P194">
        <v>3</v>
      </c>
      <c r="Q194" t="str">
        <f t="shared" ref="Q194:Q257" si="4">CONCATENATE(C194,E194,G194,I194)</f>
        <v>123</v>
      </c>
      <c r="R194">
        <v>2</v>
      </c>
      <c r="X194" t="s">
        <v>296</v>
      </c>
      <c r="Y194" t="s">
        <v>261</v>
      </c>
      <c r="BG194">
        <v>2</v>
      </c>
      <c r="BH194">
        <v>1374</v>
      </c>
      <c r="BI194">
        <f>($BH$213-$BH$210)/200</f>
        <v>0.115</v>
      </c>
    </row>
    <row r="195" spans="1:61" x14ac:dyDescent="0.25">
      <c r="A195">
        <v>194</v>
      </c>
      <c r="B195">
        <v>166.81131500000001</v>
      </c>
      <c r="C195" s="4">
        <v>1</v>
      </c>
      <c r="F195">
        <v>150.892144</v>
      </c>
      <c r="G195" s="3">
        <v>3</v>
      </c>
      <c r="P195">
        <v>2</v>
      </c>
      <c r="Q195" t="str">
        <f t="shared" si="4"/>
        <v>13</v>
      </c>
      <c r="R195">
        <v>3</v>
      </c>
      <c r="X195" t="s">
        <v>296</v>
      </c>
      <c r="Y195" t="s">
        <v>263</v>
      </c>
      <c r="BG195">
        <v>3</v>
      </c>
      <c r="BH195">
        <v>1380</v>
      </c>
      <c r="BI195">
        <f>($BH$219-$BH$216)/200</f>
        <v>0.13500000000000001</v>
      </c>
    </row>
    <row r="196" spans="1:61" x14ac:dyDescent="0.25">
      <c r="A196">
        <v>195</v>
      </c>
      <c r="B196">
        <v>166.81131500000001</v>
      </c>
      <c r="C196" s="4">
        <v>1</v>
      </c>
      <c r="F196">
        <v>150.892144</v>
      </c>
      <c r="G196" s="3">
        <v>3</v>
      </c>
      <c r="P196">
        <v>2</v>
      </c>
      <c r="Q196" t="str">
        <f t="shared" si="4"/>
        <v>13</v>
      </c>
      <c r="R196">
        <v>1</v>
      </c>
      <c r="X196" t="s">
        <v>296</v>
      </c>
      <c r="Y196" t="s">
        <v>264</v>
      </c>
      <c r="AB196" t="s">
        <v>296</v>
      </c>
      <c r="AC196" t="str">
        <f>CONCATENATE($R196,$R197,$R198,$R199)</f>
        <v>1423</v>
      </c>
      <c r="BG196">
        <v>1</v>
      </c>
      <c r="BH196">
        <v>1388</v>
      </c>
      <c r="BI196">
        <f>($BH$220-$BH$217)/200</f>
        <v>0.11</v>
      </c>
    </row>
    <row r="197" spans="1:61" x14ac:dyDescent="0.25">
      <c r="A197">
        <v>196</v>
      </c>
      <c r="B197">
        <v>166.81131500000001</v>
      </c>
      <c r="C197" s="4">
        <v>1</v>
      </c>
      <c r="F197">
        <v>150.60093499999999</v>
      </c>
      <c r="G197" s="3">
        <v>3</v>
      </c>
      <c r="P197">
        <v>2</v>
      </c>
      <c r="Q197" t="str">
        <f t="shared" si="4"/>
        <v>13</v>
      </c>
      <c r="R197">
        <v>4</v>
      </c>
      <c r="X197" t="s">
        <v>296</v>
      </c>
      <c r="Y197" t="s">
        <v>261</v>
      </c>
      <c r="BG197">
        <v>4</v>
      </c>
      <c r="BH197">
        <v>1394</v>
      </c>
      <c r="BI197">
        <f>($BH$221-$BH$218)/200</f>
        <v>0.115</v>
      </c>
    </row>
    <row r="198" spans="1:61" x14ac:dyDescent="0.25">
      <c r="A198">
        <v>197</v>
      </c>
      <c r="B198">
        <v>166.81131500000001</v>
      </c>
      <c r="C198" s="4">
        <v>1</v>
      </c>
      <c r="F198">
        <v>150.60093499999999</v>
      </c>
      <c r="G198" s="3">
        <v>3</v>
      </c>
      <c r="P198">
        <v>2</v>
      </c>
      <c r="Q198" t="str">
        <f t="shared" si="4"/>
        <v>13</v>
      </c>
      <c r="R198">
        <v>2</v>
      </c>
      <c r="X198" t="s">
        <v>296</v>
      </c>
      <c r="Y198" t="s">
        <v>262</v>
      </c>
      <c r="BG198">
        <v>2</v>
      </c>
      <c r="BH198">
        <v>1404</v>
      </c>
      <c r="BI198">
        <f>($BH$222-$BH$219)/200</f>
        <v>8.5000000000000006E-2</v>
      </c>
    </row>
    <row r="199" spans="1:61" x14ac:dyDescent="0.25">
      <c r="A199">
        <v>198</v>
      </c>
      <c r="B199">
        <v>166.81131500000001</v>
      </c>
      <c r="C199" s="4">
        <v>1</v>
      </c>
      <c r="H199">
        <v>158.051975</v>
      </c>
      <c r="I199" s="5">
        <v>4</v>
      </c>
      <c r="P199">
        <v>2</v>
      </c>
      <c r="Q199" t="str">
        <f t="shared" si="4"/>
        <v>14</v>
      </c>
      <c r="R199">
        <v>3</v>
      </c>
      <c r="X199" t="s">
        <v>296</v>
      </c>
      <c r="Y199" t="s">
        <v>263</v>
      </c>
      <c r="BG199">
        <v>3</v>
      </c>
      <c r="BH199">
        <v>1409</v>
      </c>
      <c r="BI199">
        <f>($BH$223-$BH$220)/200</f>
        <v>0.115</v>
      </c>
    </row>
    <row r="200" spans="1:61" x14ac:dyDescent="0.25">
      <c r="A200">
        <v>199</v>
      </c>
      <c r="B200">
        <v>166.81131500000001</v>
      </c>
      <c r="C200" s="4">
        <v>1</v>
      </c>
      <c r="H200">
        <v>158.25844499999999</v>
      </c>
      <c r="I200" s="5">
        <v>4</v>
      </c>
      <c r="P200">
        <v>2</v>
      </c>
      <c r="Q200" t="str">
        <f t="shared" si="4"/>
        <v>14</v>
      </c>
      <c r="R200">
        <v>1</v>
      </c>
      <c r="X200" t="s">
        <v>296</v>
      </c>
      <c r="Y200" t="s">
        <v>264</v>
      </c>
      <c r="AB200" t="s">
        <v>296</v>
      </c>
      <c r="AC200" t="str">
        <f>CONCATENATE($R200,$R201,$R202,$R203)</f>
        <v>1423</v>
      </c>
      <c r="BG200">
        <v>1</v>
      </c>
      <c r="BH200">
        <v>1419</v>
      </c>
      <c r="BI200">
        <f>($BH$224-$BH$221)/200</f>
        <v>0.09</v>
      </c>
    </row>
    <row r="201" spans="1:61" x14ac:dyDescent="0.25">
      <c r="A201">
        <v>200</v>
      </c>
      <c r="B201">
        <v>166.81131500000001</v>
      </c>
      <c r="C201" s="4">
        <v>1</v>
      </c>
      <c r="H201">
        <v>158.25844499999999</v>
      </c>
      <c r="I201" s="5">
        <v>4</v>
      </c>
      <c r="P201">
        <v>2</v>
      </c>
      <c r="Q201" t="str">
        <f t="shared" si="4"/>
        <v>14</v>
      </c>
      <c r="R201">
        <v>4</v>
      </c>
      <c r="X201" t="s">
        <v>296</v>
      </c>
      <c r="Y201" t="s">
        <v>261</v>
      </c>
      <c r="BG201">
        <v>4</v>
      </c>
      <c r="BH201">
        <v>1424</v>
      </c>
      <c r="BI201">
        <f>($BH$225-$BH$222)/200</f>
        <v>0.13500000000000001</v>
      </c>
    </row>
    <row r="202" spans="1:61" x14ac:dyDescent="0.25">
      <c r="A202">
        <v>201</v>
      </c>
      <c r="B202">
        <v>166.81131500000001</v>
      </c>
      <c r="C202" s="4">
        <v>1</v>
      </c>
      <c r="H202">
        <v>158.25844499999999</v>
      </c>
      <c r="I202" s="5">
        <v>4</v>
      </c>
      <c r="P202">
        <v>2</v>
      </c>
      <c r="Q202" t="str">
        <f t="shared" si="4"/>
        <v>14</v>
      </c>
      <c r="R202">
        <v>2</v>
      </c>
      <c r="X202" t="s">
        <v>296</v>
      </c>
      <c r="Y202" t="s">
        <v>262</v>
      </c>
      <c r="BG202">
        <v>2</v>
      </c>
      <c r="BH202">
        <v>1433</v>
      </c>
      <c r="BI202">
        <f>($BH$226-$BH$223)/200</f>
        <v>9.5000000000000001E-2</v>
      </c>
    </row>
    <row r="203" spans="1:61" x14ac:dyDescent="0.25">
      <c r="A203">
        <v>202</v>
      </c>
      <c r="B203">
        <v>166.81131500000001</v>
      </c>
      <c r="C203" s="4">
        <v>1</v>
      </c>
      <c r="H203">
        <v>158.25844499999999</v>
      </c>
      <c r="I203" s="5">
        <v>4</v>
      </c>
      <c r="P203">
        <v>2</v>
      </c>
      <c r="Q203" t="str">
        <f t="shared" si="4"/>
        <v>14</v>
      </c>
      <c r="R203">
        <v>3</v>
      </c>
      <c r="X203" t="s">
        <v>296</v>
      </c>
      <c r="Y203" t="s">
        <v>263</v>
      </c>
      <c r="BG203">
        <v>3</v>
      </c>
      <c r="BH203">
        <v>1437</v>
      </c>
      <c r="BI203">
        <f>($BH$227-$BH$224)/200</f>
        <v>0.14000000000000001</v>
      </c>
    </row>
    <row r="204" spans="1:61" x14ac:dyDescent="0.25">
      <c r="A204">
        <v>203</v>
      </c>
      <c r="B204">
        <v>166.81131500000001</v>
      </c>
      <c r="C204" s="4">
        <v>1</v>
      </c>
      <c r="H204">
        <v>158.25844499999999</v>
      </c>
      <c r="I204" s="5">
        <v>4</v>
      </c>
      <c r="P204">
        <v>2</v>
      </c>
      <c r="Q204" t="str">
        <f t="shared" si="4"/>
        <v>14</v>
      </c>
      <c r="R204">
        <v>1</v>
      </c>
      <c r="X204" t="s">
        <v>296</v>
      </c>
      <c r="Y204" t="s">
        <v>264</v>
      </c>
      <c r="AB204" t="s">
        <v>296</v>
      </c>
      <c r="AC204" t="str">
        <f>CONCATENATE($R204,$R205,$R206,$R207)</f>
        <v>1423</v>
      </c>
      <c r="BG204">
        <v>1</v>
      </c>
      <c r="BH204">
        <v>1447</v>
      </c>
      <c r="BI204">
        <f>($BH$228-$BH$225)/200</f>
        <v>0.09</v>
      </c>
    </row>
    <row r="205" spans="1:61" x14ac:dyDescent="0.25">
      <c r="A205">
        <v>204</v>
      </c>
      <c r="B205">
        <v>166.81131500000001</v>
      </c>
      <c r="C205" s="4">
        <v>1</v>
      </c>
      <c r="H205">
        <v>158.25844499999999</v>
      </c>
      <c r="I205" s="5">
        <v>4</v>
      </c>
      <c r="P205">
        <v>2</v>
      </c>
      <c r="Q205" t="str">
        <f t="shared" si="4"/>
        <v>14</v>
      </c>
      <c r="R205">
        <v>4</v>
      </c>
      <c r="X205" t="s">
        <v>296</v>
      </c>
      <c r="Y205" t="s">
        <v>261</v>
      </c>
      <c r="BG205">
        <v>4</v>
      </c>
      <c r="BH205">
        <v>1452</v>
      </c>
      <c r="BI205">
        <f>($BH$229-$BH$226)/200</f>
        <v>0.13500000000000001</v>
      </c>
    </row>
    <row r="206" spans="1:61" x14ac:dyDescent="0.25">
      <c r="A206">
        <v>205</v>
      </c>
      <c r="B206">
        <v>166.81131500000001</v>
      </c>
      <c r="C206" s="4">
        <v>1</v>
      </c>
      <c r="H206">
        <v>158.25844499999999</v>
      </c>
      <c r="I206" s="5">
        <v>4</v>
      </c>
      <c r="P206">
        <v>2</v>
      </c>
      <c r="Q206" t="str">
        <f t="shared" si="4"/>
        <v>14</v>
      </c>
      <c r="R206">
        <v>2</v>
      </c>
      <c r="X206" t="s">
        <v>296</v>
      </c>
      <c r="Y206" t="s">
        <v>262</v>
      </c>
      <c r="BG206">
        <v>2</v>
      </c>
      <c r="BH206">
        <v>1461</v>
      </c>
      <c r="BI206">
        <f>($BH$230-$BH$227)/200</f>
        <v>0.08</v>
      </c>
    </row>
    <row r="207" spans="1:61" x14ac:dyDescent="0.25">
      <c r="A207">
        <v>206</v>
      </c>
      <c r="B207">
        <v>166.81131500000001</v>
      </c>
      <c r="C207" s="4">
        <v>1</v>
      </c>
      <c r="H207">
        <v>158.25844499999999</v>
      </c>
      <c r="I207" s="5">
        <v>4</v>
      </c>
      <c r="P207">
        <v>2</v>
      </c>
      <c r="Q207" t="str">
        <f t="shared" si="4"/>
        <v>14</v>
      </c>
      <c r="R207">
        <v>3</v>
      </c>
      <c r="X207" t="s">
        <v>296</v>
      </c>
      <c r="Y207" t="s">
        <v>263</v>
      </c>
      <c r="BG207">
        <v>3</v>
      </c>
      <c r="BH207">
        <v>1466</v>
      </c>
      <c r="BI207">
        <f>($BH$231-$BH$228)/200</f>
        <v>0.14000000000000001</v>
      </c>
    </row>
    <row r="208" spans="1:61" x14ac:dyDescent="0.25">
      <c r="A208">
        <v>207</v>
      </c>
      <c r="B208">
        <v>166.69484199999999</v>
      </c>
      <c r="C208" s="4">
        <v>1</v>
      </c>
      <c r="D208">
        <v>176.24531300000001</v>
      </c>
      <c r="E208" s="2">
        <v>2</v>
      </c>
      <c r="H208">
        <v>158.25844499999999</v>
      </c>
      <c r="I208" s="5">
        <v>4</v>
      </c>
      <c r="P208">
        <v>3</v>
      </c>
      <c r="Q208" t="str">
        <f t="shared" si="4"/>
        <v>124</v>
      </c>
      <c r="R208">
        <v>1</v>
      </c>
      <c r="X208" t="s">
        <v>296</v>
      </c>
      <c r="Y208" t="s">
        <v>264</v>
      </c>
      <c r="AB208" t="s">
        <v>296</v>
      </c>
      <c r="AC208" t="str">
        <f>CONCATENATE($R208,$R209,$R210,$R211)</f>
        <v>1423</v>
      </c>
      <c r="BG208">
        <v>1</v>
      </c>
      <c r="BH208">
        <v>1477</v>
      </c>
      <c r="BI208">
        <f>($BH$232-$BH$229)/200</f>
        <v>8.5000000000000006E-2</v>
      </c>
    </row>
    <row r="209" spans="1:61" x14ac:dyDescent="0.25">
      <c r="A209">
        <v>208</v>
      </c>
      <c r="D209">
        <v>176.30347399999999</v>
      </c>
      <c r="E209" s="2">
        <v>2</v>
      </c>
      <c r="H209">
        <v>158.25844499999999</v>
      </c>
      <c r="I209" s="5">
        <v>4</v>
      </c>
      <c r="P209">
        <v>2</v>
      </c>
      <c r="Q209" t="str">
        <f t="shared" si="4"/>
        <v>24</v>
      </c>
      <c r="R209">
        <v>4</v>
      </c>
      <c r="X209" t="s">
        <v>297</v>
      </c>
      <c r="Y209" t="s">
        <v>265</v>
      </c>
      <c r="BG209">
        <v>4</v>
      </c>
      <c r="BH209">
        <v>1481</v>
      </c>
      <c r="BI209">
        <f>($BH$233-$BH$230)/200</f>
        <v>0.15</v>
      </c>
    </row>
    <row r="210" spans="1:61" x14ac:dyDescent="0.25">
      <c r="A210">
        <v>209</v>
      </c>
      <c r="D210">
        <v>176.30347399999999</v>
      </c>
      <c r="E210" s="2">
        <v>2</v>
      </c>
      <c r="H210">
        <v>158.25844499999999</v>
      </c>
      <c r="I210" s="5">
        <v>4</v>
      </c>
      <c r="P210">
        <v>2</v>
      </c>
      <c r="Q210" t="str">
        <f t="shared" si="4"/>
        <v>24</v>
      </c>
      <c r="R210">
        <v>2</v>
      </c>
      <c r="X210" t="s">
        <v>298</v>
      </c>
      <c r="Y210" t="s">
        <v>266</v>
      </c>
      <c r="BG210">
        <v>2</v>
      </c>
      <c r="BH210">
        <v>1491</v>
      </c>
      <c r="BI210">
        <f>($BH$234-$BH$231)/200</f>
        <v>0.08</v>
      </c>
    </row>
    <row r="211" spans="1:61" x14ac:dyDescent="0.25">
      <c r="A211">
        <v>210</v>
      </c>
      <c r="D211">
        <v>176.30347399999999</v>
      </c>
      <c r="E211" s="2">
        <v>2</v>
      </c>
      <c r="H211">
        <v>158.25844499999999</v>
      </c>
      <c r="I211" s="5">
        <v>4</v>
      </c>
      <c r="P211">
        <v>2</v>
      </c>
      <c r="Q211" t="str">
        <f t="shared" si="4"/>
        <v>24</v>
      </c>
      <c r="R211">
        <v>3</v>
      </c>
      <c r="X211" t="s">
        <v>297</v>
      </c>
      <c r="Y211" t="s">
        <v>267</v>
      </c>
      <c r="BG211">
        <v>3</v>
      </c>
      <c r="BH211">
        <v>1496</v>
      </c>
      <c r="BI211">
        <f>($BH$235-$BH$232)/200</f>
        <v>0.14000000000000001</v>
      </c>
    </row>
    <row r="212" spans="1:61" x14ac:dyDescent="0.25">
      <c r="A212">
        <v>211</v>
      </c>
      <c r="D212">
        <v>176.30347399999999</v>
      </c>
      <c r="E212" s="2">
        <v>2</v>
      </c>
      <c r="H212">
        <v>158.25844499999999</v>
      </c>
      <c r="I212" s="5">
        <v>4</v>
      </c>
      <c r="P212">
        <v>2</v>
      </c>
      <c r="Q212" t="str">
        <f t="shared" si="4"/>
        <v>24</v>
      </c>
      <c r="R212">
        <v>1</v>
      </c>
      <c r="X212" t="s">
        <v>299</v>
      </c>
      <c r="Y212" t="s">
        <v>268</v>
      </c>
      <c r="BG212">
        <v>1</v>
      </c>
      <c r="BH212">
        <v>1508</v>
      </c>
      <c r="BI212">
        <f>($BH$236-$BH$233)/200</f>
        <v>0.09</v>
      </c>
    </row>
    <row r="213" spans="1:61" x14ac:dyDescent="0.25">
      <c r="A213">
        <v>212</v>
      </c>
      <c r="D213">
        <v>176.30347399999999</v>
      </c>
      <c r="E213" s="2">
        <v>2</v>
      </c>
      <c r="F213">
        <v>165.45148799999998</v>
      </c>
      <c r="G213" s="3">
        <v>3</v>
      </c>
      <c r="H213">
        <v>158.25844499999999</v>
      </c>
      <c r="I213" s="5">
        <v>4</v>
      </c>
      <c r="P213">
        <v>3</v>
      </c>
      <c r="Q213" t="str">
        <f t="shared" si="4"/>
        <v>234</v>
      </c>
      <c r="R213">
        <v>4</v>
      </c>
      <c r="X213" t="s">
        <v>299</v>
      </c>
      <c r="Y213" t="s">
        <v>269</v>
      </c>
      <c r="BG213">
        <v>4</v>
      </c>
      <c r="BH213">
        <v>1514</v>
      </c>
      <c r="BI213">
        <f>($BH$237-$BH$234)/200</f>
        <v>0.13500000000000001</v>
      </c>
    </row>
    <row r="214" spans="1:61" x14ac:dyDescent="0.25">
      <c r="A214">
        <v>213</v>
      </c>
      <c r="D214">
        <v>176.30347399999999</v>
      </c>
      <c r="E214" s="2">
        <v>2</v>
      </c>
      <c r="F214">
        <v>165.57535999999999</v>
      </c>
      <c r="G214" s="3">
        <v>3</v>
      </c>
      <c r="H214">
        <v>158.051975</v>
      </c>
      <c r="I214" s="5">
        <v>4</v>
      </c>
      <c r="P214">
        <v>3</v>
      </c>
      <c r="Q214" t="str">
        <f t="shared" si="4"/>
        <v>234</v>
      </c>
      <c r="R214" t="s">
        <v>22</v>
      </c>
      <c r="X214" t="s">
        <v>299</v>
      </c>
      <c r="Y214" t="s">
        <v>270</v>
      </c>
      <c r="BG214" t="s">
        <v>22</v>
      </c>
      <c r="BH214">
        <v>1520</v>
      </c>
      <c r="BI214">
        <f>($BH$238-$BH$235)/200</f>
        <v>0.11</v>
      </c>
    </row>
    <row r="215" spans="1:61" x14ac:dyDescent="0.25">
      <c r="A215">
        <v>214</v>
      </c>
      <c r="D215">
        <v>176.30347399999999</v>
      </c>
      <c r="E215" s="2">
        <v>2</v>
      </c>
      <c r="F215">
        <v>165.57535999999999</v>
      </c>
      <c r="G215" s="3">
        <v>3</v>
      </c>
      <c r="P215">
        <v>2</v>
      </c>
      <c r="Q215" t="str">
        <f t="shared" si="4"/>
        <v>23</v>
      </c>
      <c r="R215" t="s">
        <v>22</v>
      </c>
      <c r="X215" t="s">
        <v>299</v>
      </c>
      <c r="Y215" t="s">
        <v>271</v>
      </c>
      <c r="BG215" t="s">
        <v>22</v>
      </c>
      <c r="BH215">
        <v>1522</v>
      </c>
      <c r="BI215">
        <f>($BH$239-$BH$236)/200</f>
        <v>0.125</v>
      </c>
    </row>
    <row r="216" spans="1:61" x14ac:dyDescent="0.25">
      <c r="A216">
        <v>215</v>
      </c>
      <c r="D216">
        <v>176.30347399999999</v>
      </c>
      <c r="E216" s="2">
        <v>2</v>
      </c>
      <c r="F216">
        <v>165.57535999999999</v>
      </c>
      <c r="G216" s="3">
        <v>3</v>
      </c>
      <c r="P216">
        <v>2</v>
      </c>
      <c r="Q216" t="str">
        <f t="shared" si="4"/>
        <v>23</v>
      </c>
      <c r="R216">
        <v>1</v>
      </c>
      <c r="X216" t="s">
        <v>299</v>
      </c>
      <c r="Y216" t="s">
        <v>268</v>
      </c>
      <c r="AB216" t="s">
        <v>296</v>
      </c>
      <c r="AC216" t="str">
        <f>CONCATENATE($R216,$R217,$R218,$R219)</f>
        <v>1423</v>
      </c>
      <c r="BG216">
        <v>1</v>
      </c>
      <c r="BH216">
        <v>1523</v>
      </c>
      <c r="BI216">
        <f>($BH$240-$BH$237)/200</f>
        <v>0.115</v>
      </c>
    </row>
    <row r="217" spans="1:61" x14ac:dyDescent="0.25">
      <c r="A217">
        <v>216</v>
      </c>
      <c r="D217">
        <v>176.30347399999999</v>
      </c>
      <c r="E217" s="2">
        <v>2</v>
      </c>
      <c r="F217">
        <v>165.57535999999999</v>
      </c>
      <c r="G217" s="3">
        <v>3</v>
      </c>
      <c r="P217">
        <v>2</v>
      </c>
      <c r="Q217" t="str">
        <f t="shared" si="4"/>
        <v>23</v>
      </c>
      <c r="R217">
        <v>4</v>
      </c>
      <c r="X217" t="s">
        <v>299</v>
      </c>
      <c r="Y217" t="s">
        <v>269</v>
      </c>
      <c r="BG217">
        <v>4</v>
      </c>
      <c r="BH217">
        <v>1533</v>
      </c>
      <c r="BI217">
        <f>($BH$241-$BH$238)/200</f>
        <v>0.105</v>
      </c>
    </row>
    <row r="218" spans="1:61" x14ac:dyDescent="0.25">
      <c r="A218">
        <v>217</v>
      </c>
      <c r="D218">
        <v>176.30347399999999</v>
      </c>
      <c r="E218" s="2">
        <v>2</v>
      </c>
      <c r="F218">
        <v>165.57535999999999</v>
      </c>
      <c r="G218" s="3">
        <v>3</v>
      </c>
      <c r="P218">
        <v>2</v>
      </c>
      <c r="Q218" t="str">
        <f t="shared" si="4"/>
        <v>23</v>
      </c>
      <c r="R218">
        <v>2</v>
      </c>
      <c r="X218" t="s">
        <v>299</v>
      </c>
      <c r="Y218" t="s">
        <v>270</v>
      </c>
      <c r="BG218">
        <v>2</v>
      </c>
      <c r="BH218">
        <v>1540</v>
      </c>
      <c r="BI218">
        <f>($BH$242-$BH$239)/200</f>
        <v>0.13500000000000001</v>
      </c>
    </row>
    <row r="219" spans="1:61" x14ac:dyDescent="0.25">
      <c r="A219">
        <v>218</v>
      </c>
      <c r="D219">
        <v>176.30347399999999</v>
      </c>
      <c r="E219" s="2">
        <v>2</v>
      </c>
      <c r="F219">
        <v>165.57535999999999</v>
      </c>
      <c r="G219" s="3">
        <v>3</v>
      </c>
      <c r="P219">
        <v>2</v>
      </c>
      <c r="Q219" t="str">
        <f t="shared" si="4"/>
        <v>23</v>
      </c>
      <c r="R219">
        <v>3</v>
      </c>
      <c r="X219" t="s">
        <v>299</v>
      </c>
      <c r="Y219" t="s">
        <v>271</v>
      </c>
      <c r="BG219">
        <v>3</v>
      </c>
      <c r="BH219">
        <v>1550</v>
      </c>
      <c r="BI219">
        <f>($BH$243-$BH$240)/200</f>
        <v>0.105</v>
      </c>
    </row>
    <row r="220" spans="1:61" x14ac:dyDescent="0.25">
      <c r="A220">
        <v>219</v>
      </c>
      <c r="D220">
        <v>176.30347399999999</v>
      </c>
      <c r="E220" s="2">
        <v>2</v>
      </c>
      <c r="F220">
        <v>165.57535999999999</v>
      </c>
      <c r="G220" s="3">
        <v>3</v>
      </c>
      <c r="P220">
        <v>2</v>
      </c>
      <c r="Q220" t="str">
        <f t="shared" si="4"/>
        <v>23</v>
      </c>
      <c r="R220">
        <v>1</v>
      </c>
      <c r="X220" t="s">
        <v>297</v>
      </c>
      <c r="Y220" t="s">
        <v>284</v>
      </c>
      <c r="AB220" t="s">
        <v>296</v>
      </c>
      <c r="AC220" t="str">
        <f>CONCATENATE($R220,$R221,$R222,$R223)</f>
        <v>1423</v>
      </c>
      <c r="BG220">
        <v>1</v>
      </c>
      <c r="BH220">
        <v>1555</v>
      </c>
      <c r="BI220">
        <f>($BH$244-$BH$241)/200</f>
        <v>0.14000000000000001</v>
      </c>
    </row>
    <row r="221" spans="1:61" x14ac:dyDescent="0.25">
      <c r="A221">
        <v>220</v>
      </c>
      <c r="D221">
        <v>176.30347399999999</v>
      </c>
      <c r="E221" s="2">
        <v>2</v>
      </c>
      <c r="F221">
        <v>165.57535999999999</v>
      </c>
      <c r="G221" s="3">
        <v>3</v>
      </c>
      <c r="P221">
        <v>2</v>
      </c>
      <c r="Q221" t="str">
        <f t="shared" si="4"/>
        <v>23</v>
      </c>
      <c r="R221">
        <v>4</v>
      </c>
      <c r="X221" t="s">
        <v>300</v>
      </c>
      <c r="Y221" t="s">
        <v>285</v>
      </c>
      <c r="BG221">
        <v>4</v>
      </c>
      <c r="BH221">
        <v>1563</v>
      </c>
      <c r="BI221">
        <f>($BH$245-$BH$242)/200</f>
        <v>8.5000000000000006E-2</v>
      </c>
    </row>
    <row r="222" spans="1:61" x14ac:dyDescent="0.25">
      <c r="A222">
        <v>221</v>
      </c>
      <c r="D222">
        <v>176.24531300000001</v>
      </c>
      <c r="E222" s="2">
        <v>2</v>
      </c>
      <c r="F222">
        <v>165.57535999999999</v>
      </c>
      <c r="G222" s="3">
        <v>3</v>
      </c>
      <c r="P222">
        <v>2</v>
      </c>
      <c r="Q222" t="str">
        <f t="shared" si="4"/>
        <v>23</v>
      </c>
      <c r="R222">
        <v>2</v>
      </c>
      <c r="X222" t="s">
        <v>297</v>
      </c>
      <c r="Y222" t="s">
        <v>286</v>
      </c>
      <c r="BG222">
        <v>2</v>
      </c>
      <c r="BH222">
        <v>1567</v>
      </c>
      <c r="BI222">
        <f>($BH$246-$BH$243)/200</f>
        <v>0.14000000000000001</v>
      </c>
    </row>
    <row r="223" spans="1:61" x14ac:dyDescent="0.25">
      <c r="A223">
        <v>222</v>
      </c>
      <c r="B223">
        <v>186.729106</v>
      </c>
      <c r="C223" s="4">
        <v>1</v>
      </c>
      <c r="F223">
        <v>165.57535999999999</v>
      </c>
      <c r="G223" s="3">
        <v>3</v>
      </c>
      <c r="P223">
        <v>2</v>
      </c>
      <c r="Q223" t="str">
        <f t="shared" si="4"/>
        <v>13</v>
      </c>
      <c r="R223">
        <v>3</v>
      </c>
      <c r="X223" t="s">
        <v>296</v>
      </c>
      <c r="Y223" t="s">
        <v>261</v>
      </c>
      <c r="BG223">
        <v>3</v>
      </c>
      <c r="BH223">
        <v>1578</v>
      </c>
      <c r="BI223">
        <f>($BH$247-$BH$244)/200</f>
        <v>8.5000000000000006E-2</v>
      </c>
    </row>
    <row r="224" spans="1:61" x14ac:dyDescent="0.25">
      <c r="A224">
        <v>223</v>
      </c>
      <c r="B224">
        <v>186.784457</v>
      </c>
      <c r="C224" s="4">
        <v>1</v>
      </c>
      <c r="F224">
        <v>165.57535999999999</v>
      </c>
      <c r="G224" s="3">
        <v>3</v>
      </c>
      <c r="P224">
        <v>2</v>
      </c>
      <c r="Q224" t="str">
        <f t="shared" si="4"/>
        <v>13</v>
      </c>
      <c r="R224">
        <v>1</v>
      </c>
      <c r="X224" t="s">
        <v>296</v>
      </c>
      <c r="Y224" t="s">
        <v>262</v>
      </c>
      <c r="AB224" t="s">
        <v>296</v>
      </c>
      <c r="AC224" t="str">
        <f>CONCATENATE($R224,$R225,$R226,$R227)</f>
        <v>1423</v>
      </c>
      <c r="BG224">
        <v>1</v>
      </c>
      <c r="BH224">
        <v>1581</v>
      </c>
      <c r="BI224">
        <f>($BH$248-$BH$245)/200</f>
        <v>0.14000000000000001</v>
      </c>
    </row>
    <row r="225" spans="1:61" x14ac:dyDescent="0.25">
      <c r="A225">
        <v>224</v>
      </c>
      <c r="B225">
        <v>186.784457</v>
      </c>
      <c r="C225" s="4">
        <v>1</v>
      </c>
      <c r="F225">
        <v>165.45148799999998</v>
      </c>
      <c r="G225" s="3">
        <v>3</v>
      </c>
      <c r="P225">
        <v>2</v>
      </c>
      <c r="Q225" t="str">
        <f t="shared" si="4"/>
        <v>13</v>
      </c>
      <c r="R225">
        <v>4</v>
      </c>
      <c r="X225" t="s">
        <v>296</v>
      </c>
      <c r="Y225" t="s">
        <v>263</v>
      </c>
      <c r="BG225">
        <v>4</v>
      </c>
      <c r="BH225">
        <v>1594</v>
      </c>
      <c r="BI225">
        <f>($BH$249-$BH$246)/200</f>
        <v>0.09</v>
      </c>
    </row>
    <row r="226" spans="1:61" x14ac:dyDescent="0.25">
      <c r="A226">
        <v>225</v>
      </c>
      <c r="B226">
        <v>186.784457</v>
      </c>
      <c r="C226" s="4">
        <v>1</v>
      </c>
      <c r="P226">
        <v>1</v>
      </c>
      <c r="Q226" t="str">
        <f t="shared" si="4"/>
        <v>1</v>
      </c>
      <c r="R226">
        <v>2</v>
      </c>
      <c r="X226" t="s">
        <v>296</v>
      </c>
      <c r="Y226" t="s">
        <v>264</v>
      </c>
      <c r="BG226">
        <v>2</v>
      </c>
      <c r="BH226">
        <v>1597</v>
      </c>
      <c r="BI226">
        <f>($BH$250-$BH$247)/200</f>
        <v>0.14000000000000001</v>
      </c>
    </row>
    <row r="227" spans="1:61" x14ac:dyDescent="0.25">
      <c r="A227">
        <v>226</v>
      </c>
      <c r="B227">
        <v>186.784457</v>
      </c>
      <c r="C227" s="4">
        <v>1</v>
      </c>
      <c r="H227">
        <v>175.90660600000001</v>
      </c>
      <c r="I227" s="5">
        <v>4</v>
      </c>
      <c r="P227">
        <v>2</v>
      </c>
      <c r="Q227" t="str">
        <f t="shared" si="4"/>
        <v>14</v>
      </c>
      <c r="R227">
        <v>3</v>
      </c>
      <c r="X227" t="s">
        <v>296</v>
      </c>
      <c r="Y227" t="s">
        <v>261</v>
      </c>
      <c r="BG227">
        <v>3</v>
      </c>
      <c r="BH227">
        <v>1609</v>
      </c>
      <c r="BI227">
        <f>($BH$251-$BH$248)/200</f>
        <v>8.5000000000000006E-2</v>
      </c>
    </row>
    <row r="228" spans="1:61" x14ac:dyDescent="0.25">
      <c r="A228">
        <v>227</v>
      </c>
      <c r="B228">
        <v>186.784457</v>
      </c>
      <c r="C228" s="4">
        <v>1</v>
      </c>
      <c r="H228">
        <v>175.95742100000001</v>
      </c>
      <c r="I228" s="5">
        <v>4</v>
      </c>
      <c r="P228">
        <v>2</v>
      </c>
      <c r="Q228" t="str">
        <f t="shared" si="4"/>
        <v>14</v>
      </c>
      <c r="R228">
        <v>1</v>
      </c>
      <c r="X228" t="s">
        <v>296</v>
      </c>
      <c r="Y228" t="s">
        <v>262</v>
      </c>
      <c r="AB228" t="s">
        <v>296</v>
      </c>
      <c r="AC228" t="str">
        <f>CONCATENATE($R228,$R229,$R230,$R231)</f>
        <v>1423</v>
      </c>
      <c r="BG228">
        <v>1</v>
      </c>
      <c r="BH228">
        <v>1612</v>
      </c>
      <c r="BI228">
        <f>($BH$252-$BH$249)/200</f>
        <v>0.13500000000000001</v>
      </c>
    </row>
    <row r="229" spans="1:61" x14ac:dyDescent="0.25">
      <c r="A229">
        <v>228</v>
      </c>
      <c r="B229">
        <v>186.784457</v>
      </c>
      <c r="C229" s="4">
        <v>1</v>
      </c>
      <c r="H229">
        <v>175.95742100000001</v>
      </c>
      <c r="I229" s="5">
        <v>4</v>
      </c>
      <c r="P229">
        <v>2</v>
      </c>
      <c r="Q229" t="str">
        <f t="shared" si="4"/>
        <v>14</v>
      </c>
      <c r="R229">
        <v>4</v>
      </c>
      <c r="X229" t="s">
        <v>296</v>
      </c>
      <c r="Y229" t="s">
        <v>263</v>
      </c>
      <c r="BG229">
        <v>4</v>
      </c>
      <c r="BH229">
        <v>1624</v>
      </c>
      <c r="BI229">
        <f>($BH$253-$BH$250)/200</f>
        <v>9.5000000000000001E-2</v>
      </c>
    </row>
    <row r="230" spans="1:61" x14ac:dyDescent="0.25">
      <c r="A230">
        <v>229</v>
      </c>
      <c r="B230">
        <v>186.784457</v>
      </c>
      <c r="C230" s="4">
        <v>1</v>
      </c>
      <c r="H230">
        <v>175.95742100000001</v>
      </c>
      <c r="I230" s="5">
        <v>4</v>
      </c>
      <c r="P230">
        <v>2</v>
      </c>
      <c r="Q230" t="str">
        <f t="shared" si="4"/>
        <v>14</v>
      </c>
      <c r="R230">
        <v>2</v>
      </c>
      <c r="X230" t="s">
        <v>296</v>
      </c>
      <c r="Y230" t="s">
        <v>264</v>
      </c>
      <c r="BG230">
        <v>2</v>
      </c>
      <c r="BH230">
        <v>1625</v>
      </c>
      <c r="BI230">
        <f>($BH$254-$BH$251)/200</f>
        <v>0.14000000000000001</v>
      </c>
    </row>
    <row r="231" spans="1:61" x14ac:dyDescent="0.25">
      <c r="A231">
        <v>230</v>
      </c>
      <c r="B231">
        <v>186.784457</v>
      </c>
      <c r="C231" s="4">
        <v>1</v>
      </c>
      <c r="H231">
        <v>175.95742100000001</v>
      </c>
      <c r="I231" s="5">
        <v>4</v>
      </c>
      <c r="P231">
        <v>2</v>
      </c>
      <c r="Q231" t="str">
        <f t="shared" si="4"/>
        <v>14</v>
      </c>
      <c r="R231">
        <v>3</v>
      </c>
      <c r="X231" t="s">
        <v>296</v>
      </c>
      <c r="Y231" t="s">
        <v>261</v>
      </c>
      <c r="BG231">
        <v>3</v>
      </c>
      <c r="BH231">
        <v>1640</v>
      </c>
      <c r="BI231">
        <f>($BH$255-$BH$252)/200</f>
        <v>8.5000000000000006E-2</v>
      </c>
    </row>
    <row r="232" spans="1:61" x14ac:dyDescent="0.25">
      <c r="A232">
        <v>231</v>
      </c>
      <c r="B232">
        <v>186.784457</v>
      </c>
      <c r="C232" s="4">
        <v>1</v>
      </c>
      <c r="H232">
        <v>175.95742100000001</v>
      </c>
      <c r="I232" s="5">
        <v>4</v>
      </c>
      <c r="P232">
        <v>2</v>
      </c>
      <c r="Q232" t="str">
        <f t="shared" si="4"/>
        <v>14</v>
      </c>
      <c r="R232">
        <v>1</v>
      </c>
      <c r="X232" t="s">
        <v>296</v>
      </c>
      <c r="Y232" t="s">
        <v>262</v>
      </c>
      <c r="BG232">
        <v>1</v>
      </c>
      <c r="BH232">
        <v>1641</v>
      </c>
      <c r="BI232">
        <f>($BH$256-$BH$253)/200</f>
        <v>0.12</v>
      </c>
    </row>
    <row r="233" spans="1:61" x14ac:dyDescent="0.25">
      <c r="A233">
        <v>232</v>
      </c>
      <c r="B233">
        <v>186.784457</v>
      </c>
      <c r="C233" s="4">
        <v>1</v>
      </c>
      <c r="H233">
        <v>175.95742100000001</v>
      </c>
      <c r="I233" s="5">
        <v>4</v>
      </c>
      <c r="P233">
        <v>2</v>
      </c>
      <c r="Q233" t="str">
        <f t="shared" si="4"/>
        <v>14</v>
      </c>
      <c r="R233">
        <v>2</v>
      </c>
      <c r="X233" t="s">
        <v>296</v>
      </c>
      <c r="Y233" t="s">
        <v>263</v>
      </c>
      <c r="AB233" t="s">
        <v>299</v>
      </c>
      <c r="AC233" t="str">
        <f>CONCATENATE($R233,$R234,$R235,$R236)</f>
        <v>2413</v>
      </c>
      <c r="BG233">
        <v>2</v>
      </c>
      <c r="BH233">
        <v>1655</v>
      </c>
      <c r="BI233">
        <f>($BH$257-$BH$254)/200</f>
        <v>0.09</v>
      </c>
    </row>
    <row r="234" spans="1:61" x14ac:dyDescent="0.25">
      <c r="A234">
        <v>233</v>
      </c>
      <c r="B234">
        <v>186.784457</v>
      </c>
      <c r="C234" s="4">
        <v>1</v>
      </c>
      <c r="H234">
        <v>175.95742100000001</v>
      </c>
      <c r="I234" s="5">
        <v>4</v>
      </c>
      <c r="P234">
        <v>2</v>
      </c>
      <c r="Q234" t="str">
        <f t="shared" si="4"/>
        <v>14</v>
      </c>
      <c r="R234">
        <v>4</v>
      </c>
      <c r="X234" t="s">
        <v>296</v>
      </c>
      <c r="Y234" t="s">
        <v>264</v>
      </c>
      <c r="BG234">
        <v>4</v>
      </c>
      <c r="BH234">
        <v>1656</v>
      </c>
      <c r="BI234">
        <f>($BH$258-$BH$255)/200</f>
        <v>0.13500000000000001</v>
      </c>
    </row>
    <row r="235" spans="1:61" x14ac:dyDescent="0.25">
      <c r="A235">
        <v>234</v>
      </c>
      <c r="B235">
        <v>186.784457</v>
      </c>
      <c r="C235" s="4">
        <v>1</v>
      </c>
      <c r="H235">
        <v>175.95742100000001</v>
      </c>
      <c r="I235" s="5">
        <v>4</v>
      </c>
      <c r="P235">
        <v>2</v>
      </c>
      <c r="Q235" t="str">
        <f t="shared" si="4"/>
        <v>14</v>
      </c>
      <c r="R235">
        <v>1</v>
      </c>
      <c r="X235" t="s">
        <v>296</v>
      </c>
      <c r="Y235" t="s">
        <v>261</v>
      </c>
      <c r="BG235">
        <v>1</v>
      </c>
      <c r="BH235">
        <v>1669</v>
      </c>
      <c r="BI235">
        <f>($BH$259-$BH$256)/200</f>
        <v>0.1</v>
      </c>
    </row>
    <row r="236" spans="1:61" x14ac:dyDescent="0.25">
      <c r="A236">
        <v>235</v>
      </c>
      <c r="B236">
        <v>186.729106</v>
      </c>
      <c r="C236" s="4">
        <v>1</v>
      </c>
      <c r="H236">
        <v>175.95742100000001</v>
      </c>
      <c r="I236" s="5">
        <v>4</v>
      </c>
      <c r="P236">
        <v>2</v>
      </c>
      <c r="Q236" t="str">
        <f t="shared" si="4"/>
        <v>14</v>
      </c>
      <c r="R236">
        <v>3</v>
      </c>
      <c r="X236" t="s">
        <v>296</v>
      </c>
      <c r="Y236" t="s">
        <v>262</v>
      </c>
      <c r="BG236">
        <v>3</v>
      </c>
      <c r="BH236">
        <v>1673</v>
      </c>
      <c r="BI236">
        <f>($BH$260-$BH$257)/200</f>
        <v>0.125</v>
      </c>
    </row>
    <row r="237" spans="1:61" x14ac:dyDescent="0.25">
      <c r="A237">
        <v>236</v>
      </c>
      <c r="D237">
        <v>197.49696299999999</v>
      </c>
      <c r="E237" s="2">
        <v>2</v>
      </c>
      <c r="H237">
        <v>175.95742100000001</v>
      </c>
      <c r="I237" s="5">
        <v>4</v>
      </c>
      <c r="P237">
        <v>2</v>
      </c>
      <c r="Q237" t="str">
        <f t="shared" si="4"/>
        <v>24</v>
      </c>
      <c r="R237">
        <v>2</v>
      </c>
      <c r="X237" t="s">
        <v>296</v>
      </c>
      <c r="Y237" t="s">
        <v>263</v>
      </c>
      <c r="AB237" t="s">
        <v>299</v>
      </c>
      <c r="AC237" t="str">
        <f>CONCATENATE($R237,$R238,$R239,$R240)</f>
        <v>2413</v>
      </c>
      <c r="BG237">
        <v>2</v>
      </c>
      <c r="BH237">
        <v>1683</v>
      </c>
      <c r="BI237">
        <f>($BH$261-$BH$258)/200</f>
        <v>0.1</v>
      </c>
    </row>
    <row r="238" spans="1:61" x14ac:dyDescent="0.25">
      <c r="A238">
        <v>237</v>
      </c>
      <c r="D238">
        <v>197.51262600000001</v>
      </c>
      <c r="E238" s="2">
        <v>2</v>
      </c>
      <c r="H238">
        <v>175.95742100000001</v>
      </c>
      <c r="I238" s="5">
        <v>4</v>
      </c>
      <c r="P238">
        <v>2</v>
      </c>
      <c r="Q238" t="str">
        <f t="shared" si="4"/>
        <v>24</v>
      </c>
      <c r="R238">
        <v>4</v>
      </c>
      <c r="X238" t="s">
        <v>296</v>
      </c>
      <c r="Y238" t="s">
        <v>264</v>
      </c>
      <c r="BG238">
        <v>4</v>
      </c>
      <c r="BH238">
        <v>1691</v>
      </c>
      <c r="BI238">
        <f>($BH$262-$BH$259)/200</f>
        <v>0.13</v>
      </c>
    </row>
    <row r="239" spans="1:61" x14ac:dyDescent="0.25">
      <c r="A239">
        <v>238</v>
      </c>
      <c r="D239">
        <v>197.51262600000001</v>
      </c>
      <c r="E239" s="2">
        <v>2</v>
      </c>
      <c r="H239">
        <v>175.95742100000001</v>
      </c>
      <c r="I239" s="5">
        <v>4</v>
      </c>
      <c r="P239">
        <v>2</v>
      </c>
      <c r="Q239" t="str">
        <f t="shared" si="4"/>
        <v>24</v>
      </c>
      <c r="R239">
        <v>1</v>
      </c>
      <c r="X239" t="s">
        <v>296</v>
      </c>
      <c r="Y239" t="s">
        <v>261</v>
      </c>
      <c r="BG239">
        <v>1</v>
      </c>
      <c r="BH239">
        <v>1698</v>
      </c>
      <c r="BI239">
        <f>($BH$263-$BH$260)/200</f>
        <v>0.105</v>
      </c>
    </row>
    <row r="240" spans="1:61" x14ac:dyDescent="0.25">
      <c r="A240">
        <v>239</v>
      </c>
      <c r="D240">
        <v>197.51262600000001</v>
      </c>
      <c r="E240" s="2">
        <v>2</v>
      </c>
      <c r="H240">
        <v>175.95742100000001</v>
      </c>
      <c r="I240" s="5">
        <v>4</v>
      </c>
      <c r="P240">
        <v>2</v>
      </c>
      <c r="Q240" t="str">
        <f t="shared" si="4"/>
        <v>24</v>
      </c>
      <c r="R240">
        <v>3</v>
      </c>
      <c r="X240" t="s">
        <v>296</v>
      </c>
      <c r="Y240" t="s">
        <v>262</v>
      </c>
      <c r="BG240">
        <v>3</v>
      </c>
      <c r="BH240">
        <v>1706</v>
      </c>
      <c r="BI240">
        <f>($BH$264-$BH$261)/200</f>
        <v>0.125</v>
      </c>
    </row>
    <row r="241" spans="1:61" x14ac:dyDescent="0.25">
      <c r="A241">
        <v>240</v>
      </c>
      <c r="D241">
        <v>197.51262600000001</v>
      </c>
      <c r="E241" s="2">
        <v>2</v>
      </c>
      <c r="F241">
        <v>185.605132</v>
      </c>
      <c r="G241" s="3">
        <v>3</v>
      </c>
      <c r="P241">
        <v>2</v>
      </c>
      <c r="Q241" t="str">
        <f t="shared" si="4"/>
        <v>23</v>
      </c>
      <c r="R241">
        <v>2</v>
      </c>
      <c r="X241" t="s">
        <v>296</v>
      </c>
      <c r="Y241" t="s">
        <v>263</v>
      </c>
      <c r="BG241">
        <v>2</v>
      </c>
      <c r="BH241">
        <v>1712</v>
      </c>
      <c r="BI241">
        <f>($BH$265-$BH$262)/200</f>
        <v>0.105</v>
      </c>
    </row>
    <row r="242" spans="1:61" x14ac:dyDescent="0.25">
      <c r="A242">
        <v>241</v>
      </c>
      <c r="D242">
        <v>197.51262600000001</v>
      </c>
      <c r="E242" s="2">
        <v>2</v>
      </c>
      <c r="F242">
        <v>185.84511900000001</v>
      </c>
      <c r="G242" s="3">
        <v>3</v>
      </c>
      <c r="P242">
        <v>2</v>
      </c>
      <c r="Q242" t="str">
        <f t="shared" si="4"/>
        <v>23</v>
      </c>
      <c r="R242">
        <v>4</v>
      </c>
      <c r="X242" t="s">
        <v>296</v>
      </c>
      <c r="Y242" t="s">
        <v>264</v>
      </c>
      <c r="AB242" t="s">
        <v>300</v>
      </c>
      <c r="AC242" t="str">
        <f>CONCATENATE($R242,$R243,$R244,$R245)</f>
        <v>4123</v>
      </c>
      <c r="BG242">
        <v>4</v>
      </c>
      <c r="BH242">
        <v>1725</v>
      </c>
      <c r="BI242">
        <f>($BH$266-$BH$263)/200</f>
        <v>0.14000000000000001</v>
      </c>
    </row>
    <row r="243" spans="1:61" x14ac:dyDescent="0.25">
      <c r="A243">
        <v>242</v>
      </c>
      <c r="D243">
        <v>197.51262600000001</v>
      </c>
      <c r="E243" s="2">
        <v>2</v>
      </c>
      <c r="F243">
        <v>185.84511900000001</v>
      </c>
      <c r="G243" s="3">
        <v>3</v>
      </c>
      <c r="P243">
        <v>2</v>
      </c>
      <c r="Q243" t="str">
        <f t="shared" si="4"/>
        <v>23</v>
      </c>
      <c r="R243">
        <v>1</v>
      </c>
      <c r="X243" t="s">
        <v>296</v>
      </c>
      <c r="Y243" t="s">
        <v>261</v>
      </c>
      <c r="BG243">
        <v>1</v>
      </c>
      <c r="BH243">
        <v>1727</v>
      </c>
      <c r="BI243">
        <f>($BH$267-$BH$264)/200</f>
        <v>0.12</v>
      </c>
    </row>
    <row r="244" spans="1:61" x14ac:dyDescent="0.25">
      <c r="A244">
        <v>243</v>
      </c>
      <c r="D244">
        <v>197.51262600000001</v>
      </c>
      <c r="E244" s="2">
        <v>2</v>
      </c>
      <c r="F244">
        <v>185.84511900000001</v>
      </c>
      <c r="G244" s="3">
        <v>3</v>
      </c>
      <c r="P244">
        <v>2</v>
      </c>
      <c r="Q244" t="str">
        <f t="shared" si="4"/>
        <v>23</v>
      </c>
      <c r="R244">
        <v>2</v>
      </c>
      <c r="X244" t="s">
        <v>299</v>
      </c>
      <c r="Y244" t="s">
        <v>270</v>
      </c>
      <c r="BG244">
        <v>2</v>
      </c>
      <c r="BH244">
        <v>1740</v>
      </c>
      <c r="BI244">
        <f>($BH$273-$BH$270)/200</f>
        <v>0.16500000000000001</v>
      </c>
    </row>
    <row r="245" spans="1:61" x14ac:dyDescent="0.25">
      <c r="A245">
        <v>244</v>
      </c>
      <c r="D245">
        <v>197.51262600000001</v>
      </c>
      <c r="E245" s="2">
        <v>2</v>
      </c>
      <c r="F245">
        <v>185.84511900000001</v>
      </c>
      <c r="G245" s="3">
        <v>3</v>
      </c>
      <c r="P245">
        <v>2</v>
      </c>
      <c r="Q245" t="str">
        <f t="shared" si="4"/>
        <v>23</v>
      </c>
      <c r="R245">
        <v>3</v>
      </c>
      <c r="X245" t="s">
        <v>299</v>
      </c>
      <c r="Y245" t="s">
        <v>271</v>
      </c>
      <c r="BG245">
        <v>3</v>
      </c>
      <c r="BH245">
        <v>1742</v>
      </c>
      <c r="BI245">
        <f>($BH$274-$BH$271)/200</f>
        <v>0.13500000000000001</v>
      </c>
    </row>
    <row r="246" spans="1:61" x14ac:dyDescent="0.25">
      <c r="A246">
        <v>245</v>
      </c>
      <c r="D246">
        <v>197.51262600000001</v>
      </c>
      <c r="E246" s="2">
        <v>2</v>
      </c>
      <c r="F246">
        <v>185.84511900000001</v>
      </c>
      <c r="G246" s="3">
        <v>3</v>
      </c>
      <c r="P246">
        <v>2</v>
      </c>
      <c r="Q246" t="str">
        <f t="shared" si="4"/>
        <v>23</v>
      </c>
      <c r="R246">
        <v>1</v>
      </c>
      <c r="X246" t="s">
        <v>299</v>
      </c>
      <c r="Y246" t="s">
        <v>268</v>
      </c>
      <c r="AB246" t="s">
        <v>296</v>
      </c>
      <c r="AC246" t="str">
        <f>CONCATENATE($R246,$R247,$R248,$R249)</f>
        <v>1423</v>
      </c>
      <c r="BG246">
        <v>1</v>
      </c>
      <c r="BH246">
        <v>1755</v>
      </c>
      <c r="BI246">
        <f>($BH$275-$BH$272)/200</f>
        <v>0.16500000000000001</v>
      </c>
    </row>
    <row r="247" spans="1:61" x14ac:dyDescent="0.25">
      <c r="A247">
        <v>246</v>
      </c>
      <c r="D247">
        <v>197.51262600000001</v>
      </c>
      <c r="E247" s="2">
        <v>2</v>
      </c>
      <c r="F247">
        <v>185.84511900000001</v>
      </c>
      <c r="G247" s="3">
        <v>3</v>
      </c>
      <c r="P247">
        <v>2</v>
      </c>
      <c r="Q247" t="str">
        <f t="shared" si="4"/>
        <v>23</v>
      </c>
      <c r="R247">
        <v>4</v>
      </c>
      <c r="X247" t="s">
        <v>299</v>
      </c>
      <c r="Y247" t="s">
        <v>269</v>
      </c>
      <c r="BG247">
        <v>4</v>
      </c>
      <c r="BH247">
        <v>1757</v>
      </c>
      <c r="BI247">
        <f>($BH$276-$BH$273)/200</f>
        <v>0.14000000000000001</v>
      </c>
    </row>
    <row r="248" spans="1:61" x14ac:dyDescent="0.25">
      <c r="A248">
        <v>247</v>
      </c>
      <c r="D248">
        <v>197.51262600000001</v>
      </c>
      <c r="E248" s="2">
        <v>2</v>
      </c>
      <c r="F248">
        <v>185.84511900000001</v>
      </c>
      <c r="G248" s="3">
        <v>3</v>
      </c>
      <c r="P248">
        <v>2</v>
      </c>
      <c r="Q248" t="str">
        <f t="shared" si="4"/>
        <v>23</v>
      </c>
      <c r="R248">
        <v>2</v>
      </c>
      <c r="X248" t="s">
        <v>297</v>
      </c>
      <c r="Y248" t="s">
        <v>283</v>
      </c>
      <c r="BG248">
        <v>2</v>
      </c>
      <c r="BH248">
        <v>1770</v>
      </c>
      <c r="BI248">
        <f>($BH$277-$BH$274)/200</f>
        <v>0.19</v>
      </c>
    </row>
    <row r="249" spans="1:61" x14ac:dyDescent="0.25">
      <c r="A249">
        <v>248</v>
      </c>
      <c r="D249">
        <v>197.51262600000001</v>
      </c>
      <c r="E249" s="2">
        <v>2</v>
      </c>
      <c r="F249">
        <v>185.84511900000001</v>
      </c>
      <c r="G249" s="3">
        <v>3</v>
      </c>
      <c r="P249">
        <v>2</v>
      </c>
      <c r="Q249" t="str">
        <f t="shared" si="4"/>
        <v>23</v>
      </c>
      <c r="R249">
        <v>3</v>
      </c>
      <c r="X249" t="s">
        <v>301</v>
      </c>
      <c r="Y249" t="s">
        <v>281</v>
      </c>
      <c r="BG249">
        <v>3</v>
      </c>
      <c r="BH249">
        <v>1773</v>
      </c>
      <c r="BI249">
        <f>($BH$278-$BH$275)/200</f>
        <v>0.12</v>
      </c>
    </row>
    <row r="250" spans="1:61" x14ac:dyDescent="0.25">
      <c r="A250">
        <v>249</v>
      </c>
      <c r="D250">
        <v>197.49696299999999</v>
      </c>
      <c r="E250" s="2">
        <v>2</v>
      </c>
      <c r="F250">
        <v>185.84511900000001</v>
      </c>
      <c r="G250" s="3">
        <v>3</v>
      </c>
      <c r="P250">
        <v>2</v>
      </c>
      <c r="Q250" t="str">
        <f t="shared" si="4"/>
        <v>23</v>
      </c>
      <c r="R250">
        <v>1</v>
      </c>
      <c r="X250" t="s">
        <v>301</v>
      </c>
      <c r="Y250" t="s">
        <v>287</v>
      </c>
      <c r="AB250" t="s">
        <v>296</v>
      </c>
      <c r="AC250" t="str">
        <f>CONCATENATE($R250,$R251,$R252,$R253)</f>
        <v>1423</v>
      </c>
      <c r="BG250">
        <v>1</v>
      </c>
      <c r="BH250">
        <v>1785</v>
      </c>
      <c r="BI250">
        <f>($BH$279-$BH$276)/200</f>
        <v>0.16500000000000001</v>
      </c>
    </row>
    <row r="251" spans="1:61" x14ac:dyDescent="0.25">
      <c r="A251">
        <v>250</v>
      </c>
      <c r="F251">
        <v>185.84511900000001</v>
      </c>
      <c r="G251" s="3">
        <v>3</v>
      </c>
      <c r="P251">
        <v>1</v>
      </c>
      <c r="Q251" t="str">
        <f t="shared" si="4"/>
        <v>3</v>
      </c>
      <c r="R251">
        <v>4</v>
      </c>
      <c r="X251" t="s">
        <v>301</v>
      </c>
      <c r="Y251" t="s">
        <v>279</v>
      </c>
      <c r="BG251">
        <v>4</v>
      </c>
      <c r="BH251">
        <v>1787</v>
      </c>
      <c r="BI251">
        <f>($BH$280-$BH$277)/200</f>
        <v>0.115</v>
      </c>
    </row>
    <row r="252" spans="1:61" x14ac:dyDescent="0.25">
      <c r="A252">
        <v>251</v>
      </c>
      <c r="B252">
        <v>207.369506</v>
      </c>
      <c r="C252" s="4">
        <v>1</v>
      </c>
      <c r="F252">
        <v>185.84511900000001</v>
      </c>
      <c r="G252" s="3">
        <v>3</v>
      </c>
      <c r="P252">
        <v>2</v>
      </c>
      <c r="Q252" t="str">
        <f t="shared" si="4"/>
        <v>13</v>
      </c>
      <c r="R252">
        <v>2</v>
      </c>
      <c r="X252" t="s">
        <v>301</v>
      </c>
      <c r="Y252" t="s">
        <v>280</v>
      </c>
      <c r="BG252">
        <v>2</v>
      </c>
      <c r="BH252">
        <v>1800</v>
      </c>
      <c r="BI252">
        <f>($BH$281-$BH$278)/200</f>
        <v>0.17</v>
      </c>
    </row>
    <row r="253" spans="1:61" x14ac:dyDescent="0.25">
      <c r="A253">
        <v>252</v>
      </c>
      <c r="B253">
        <v>207.400271</v>
      </c>
      <c r="C253" s="4">
        <v>1</v>
      </c>
      <c r="F253">
        <v>185.58380399999999</v>
      </c>
      <c r="G253" s="3">
        <v>3</v>
      </c>
      <c r="P253">
        <v>2</v>
      </c>
      <c r="Q253" t="str">
        <f t="shared" si="4"/>
        <v>13</v>
      </c>
      <c r="R253">
        <v>3</v>
      </c>
      <c r="X253" t="s">
        <v>301</v>
      </c>
      <c r="Y253" t="s">
        <v>281</v>
      </c>
      <c r="BG253">
        <v>3</v>
      </c>
      <c r="BH253">
        <v>1804</v>
      </c>
      <c r="BI253">
        <f>($BH$282-$BH$279)/200</f>
        <v>0.1</v>
      </c>
    </row>
    <row r="254" spans="1:61" x14ac:dyDescent="0.25">
      <c r="A254">
        <v>253</v>
      </c>
      <c r="B254">
        <v>207.400271</v>
      </c>
      <c r="C254" s="4">
        <v>1</v>
      </c>
      <c r="P254">
        <v>1</v>
      </c>
      <c r="Q254" t="str">
        <f t="shared" si="4"/>
        <v>1</v>
      </c>
      <c r="R254">
        <v>1</v>
      </c>
      <c r="X254" t="s">
        <v>297</v>
      </c>
      <c r="Y254" t="s">
        <v>282</v>
      </c>
      <c r="AB254" t="s">
        <v>296</v>
      </c>
      <c r="AC254" t="str">
        <f>CONCATENATE($R254,$R255,$R256,$R257)</f>
        <v>1423</v>
      </c>
      <c r="BG254">
        <v>1</v>
      </c>
      <c r="BH254">
        <v>1815</v>
      </c>
      <c r="BI254">
        <f>($BH$283-$BH$280)/200</f>
        <v>0.16</v>
      </c>
    </row>
    <row r="255" spans="1:61" x14ac:dyDescent="0.25">
      <c r="A255">
        <v>254</v>
      </c>
      <c r="B255">
        <v>207.400271</v>
      </c>
      <c r="C255" s="4">
        <v>1</v>
      </c>
      <c r="P255">
        <v>1</v>
      </c>
      <c r="Q255" t="str">
        <f t="shared" si="4"/>
        <v>1</v>
      </c>
      <c r="R255">
        <v>4</v>
      </c>
      <c r="X255" t="s">
        <v>296</v>
      </c>
      <c r="Y255" t="s">
        <v>263</v>
      </c>
      <c r="BG255">
        <v>4</v>
      </c>
      <c r="BH255">
        <v>1817</v>
      </c>
      <c r="BI255">
        <f>($BH$284-$BH$281)/200</f>
        <v>0.1</v>
      </c>
    </row>
    <row r="256" spans="1:61" x14ac:dyDescent="0.25">
      <c r="A256">
        <v>255</v>
      </c>
      <c r="B256">
        <v>207.400271</v>
      </c>
      <c r="C256" s="4">
        <v>1</v>
      </c>
      <c r="H256">
        <v>197.444568</v>
      </c>
      <c r="I256" s="5">
        <v>4</v>
      </c>
      <c r="P256">
        <v>2</v>
      </c>
      <c r="Q256" t="str">
        <f t="shared" si="4"/>
        <v>14</v>
      </c>
      <c r="R256">
        <v>2</v>
      </c>
      <c r="X256" t="s">
        <v>296</v>
      </c>
      <c r="Y256" t="s">
        <v>264</v>
      </c>
      <c r="BG256">
        <v>2</v>
      </c>
      <c r="BH256">
        <v>1828</v>
      </c>
      <c r="BI256">
        <f>($BH$285-$BH$282)/200</f>
        <v>0.16</v>
      </c>
    </row>
    <row r="257" spans="1:61" x14ac:dyDescent="0.25">
      <c r="A257">
        <v>256</v>
      </c>
      <c r="B257">
        <v>207.400271</v>
      </c>
      <c r="C257" s="4">
        <v>1</v>
      </c>
      <c r="H257">
        <v>197.56206</v>
      </c>
      <c r="I257" s="5">
        <v>4</v>
      </c>
      <c r="P257">
        <v>2</v>
      </c>
      <c r="Q257" t="str">
        <f t="shared" si="4"/>
        <v>14</v>
      </c>
      <c r="R257">
        <v>3</v>
      </c>
      <c r="X257" t="s">
        <v>296</v>
      </c>
      <c r="Y257" t="s">
        <v>261</v>
      </c>
      <c r="BG257">
        <v>3</v>
      </c>
      <c r="BH257">
        <v>1833</v>
      </c>
      <c r="BI257">
        <f>($BH$286-$BH$283)/200</f>
        <v>8.5000000000000006E-2</v>
      </c>
    </row>
    <row r="258" spans="1:61" x14ac:dyDescent="0.25">
      <c r="A258">
        <v>257</v>
      </c>
      <c r="B258">
        <v>207.400271</v>
      </c>
      <c r="C258" s="4">
        <v>1</v>
      </c>
      <c r="H258">
        <v>197.56206</v>
      </c>
      <c r="I258" s="5">
        <v>4</v>
      </c>
      <c r="P258">
        <v>2</v>
      </c>
      <c r="Q258" t="str">
        <f t="shared" ref="Q258:Q321" si="5">CONCATENATE(C258,E258,G258,I258)</f>
        <v>14</v>
      </c>
      <c r="R258">
        <v>1</v>
      </c>
      <c r="X258" t="s">
        <v>296</v>
      </c>
      <c r="Y258" t="s">
        <v>262</v>
      </c>
      <c r="AB258" t="s">
        <v>296</v>
      </c>
      <c r="AC258" t="str">
        <f>CONCATENATE($R258,$R259,$R260,$R261)</f>
        <v>1423</v>
      </c>
      <c r="BG258">
        <v>1</v>
      </c>
      <c r="BH258">
        <v>1844</v>
      </c>
      <c r="BI258">
        <f>($BH$287-$BH$284)/200</f>
        <v>0.155</v>
      </c>
    </row>
    <row r="259" spans="1:61" x14ac:dyDescent="0.25">
      <c r="A259">
        <v>258</v>
      </c>
      <c r="B259">
        <v>207.400271</v>
      </c>
      <c r="C259" s="4">
        <v>1</v>
      </c>
      <c r="H259">
        <v>197.56206</v>
      </c>
      <c r="I259" s="5">
        <v>4</v>
      </c>
      <c r="P259">
        <v>2</v>
      </c>
      <c r="Q259" t="str">
        <f t="shared" si="5"/>
        <v>14</v>
      </c>
      <c r="R259">
        <v>4</v>
      </c>
      <c r="X259" t="s">
        <v>296</v>
      </c>
      <c r="Y259" t="s">
        <v>263</v>
      </c>
      <c r="BG259">
        <v>4</v>
      </c>
      <c r="BH259">
        <v>1848</v>
      </c>
      <c r="BI259">
        <f>($BH$288-$BH$285)/200</f>
        <v>9.5000000000000001E-2</v>
      </c>
    </row>
    <row r="260" spans="1:61" x14ac:dyDescent="0.25">
      <c r="A260">
        <v>259</v>
      </c>
      <c r="B260">
        <v>207.400271</v>
      </c>
      <c r="C260" s="4">
        <v>1</v>
      </c>
      <c r="H260">
        <v>197.56206</v>
      </c>
      <c r="I260" s="5">
        <v>4</v>
      </c>
      <c r="P260">
        <v>2</v>
      </c>
      <c r="Q260" t="str">
        <f t="shared" si="5"/>
        <v>14</v>
      </c>
      <c r="R260">
        <v>2</v>
      </c>
      <c r="X260" t="s">
        <v>296</v>
      </c>
      <c r="Y260" t="s">
        <v>264</v>
      </c>
      <c r="BG260">
        <v>2</v>
      </c>
      <c r="BH260">
        <v>1858</v>
      </c>
      <c r="BI260">
        <f>($BH$289-$BH$286)/200</f>
        <v>0.155</v>
      </c>
    </row>
    <row r="261" spans="1:61" x14ac:dyDescent="0.25">
      <c r="A261">
        <v>260</v>
      </c>
      <c r="B261">
        <v>207.400271</v>
      </c>
      <c r="C261" s="4">
        <v>1</v>
      </c>
      <c r="H261">
        <v>197.56206</v>
      </c>
      <c r="I261" s="5">
        <v>4</v>
      </c>
      <c r="P261">
        <v>2</v>
      </c>
      <c r="Q261" t="str">
        <f t="shared" si="5"/>
        <v>14</v>
      </c>
      <c r="R261">
        <v>3</v>
      </c>
      <c r="X261" t="s">
        <v>296</v>
      </c>
      <c r="Y261" t="s">
        <v>261</v>
      </c>
      <c r="BG261">
        <v>3</v>
      </c>
      <c r="BH261">
        <v>1864</v>
      </c>
      <c r="BI261">
        <f>($BH$290-$BH$287)/200</f>
        <v>0.1</v>
      </c>
    </row>
    <row r="262" spans="1:61" x14ac:dyDescent="0.25">
      <c r="A262">
        <v>261</v>
      </c>
      <c r="B262">
        <v>207.400271</v>
      </c>
      <c r="C262" s="4">
        <v>1</v>
      </c>
      <c r="H262">
        <v>197.56206</v>
      </c>
      <c r="I262" s="5">
        <v>4</v>
      </c>
      <c r="P262">
        <v>2</v>
      </c>
      <c r="Q262" t="str">
        <f t="shared" si="5"/>
        <v>14</v>
      </c>
      <c r="R262">
        <v>1</v>
      </c>
      <c r="X262" t="s">
        <v>296</v>
      </c>
      <c r="Y262" t="s">
        <v>262</v>
      </c>
      <c r="AB262" t="s">
        <v>296</v>
      </c>
      <c r="AC262" t="str">
        <f>CONCATENATE($R262,$R263,$R264,$R265)</f>
        <v>1423</v>
      </c>
      <c r="BG262">
        <v>1</v>
      </c>
      <c r="BH262">
        <v>1874</v>
      </c>
      <c r="BI262">
        <f>($BH$291-$BH$288)/200</f>
        <v>0.155</v>
      </c>
    </row>
    <row r="263" spans="1:61" x14ac:dyDescent="0.25">
      <c r="A263">
        <v>262</v>
      </c>
      <c r="B263">
        <v>207.400271</v>
      </c>
      <c r="C263" s="4">
        <v>1</v>
      </c>
      <c r="H263">
        <v>197.56206</v>
      </c>
      <c r="I263" s="5">
        <v>4</v>
      </c>
      <c r="P263">
        <v>2</v>
      </c>
      <c r="Q263" t="str">
        <f t="shared" si="5"/>
        <v>14</v>
      </c>
      <c r="R263">
        <v>4</v>
      </c>
      <c r="X263" t="s">
        <v>296</v>
      </c>
      <c r="Y263" t="s">
        <v>263</v>
      </c>
      <c r="BG263">
        <v>4</v>
      </c>
      <c r="BH263">
        <v>1879</v>
      </c>
      <c r="BI263">
        <f>($BH$292-$BH$289)/200</f>
        <v>0.09</v>
      </c>
    </row>
    <row r="264" spans="1:61" x14ac:dyDescent="0.25">
      <c r="A264">
        <v>263</v>
      </c>
      <c r="B264">
        <v>207.369506</v>
      </c>
      <c r="C264" s="4">
        <v>1</v>
      </c>
      <c r="D264">
        <v>217.09620000000001</v>
      </c>
      <c r="E264" s="2">
        <v>2</v>
      </c>
      <c r="H264">
        <v>197.56206</v>
      </c>
      <c r="I264" s="5">
        <v>4</v>
      </c>
      <c r="P264">
        <v>3</v>
      </c>
      <c r="Q264" t="str">
        <f t="shared" si="5"/>
        <v>124</v>
      </c>
      <c r="R264">
        <v>2</v>
      </c>
      <c r="X264" t="s">
        <v>296</v>
      </c>
      <c r="Y264" t="s">
        <v>264</v>
      </c>
      <c r="BG264">
        <v>2</v>
      </c>
      <c r="BH264">
        <v>1889</v>
      </c>
      <c r="BI264">
        <f>($BH$293-$BH$290)/200</f>
        <v>0.15</v>
      </c>
    </row>
    <row r="265" spans="1:61" x14ac:dyDescent="0.25">
      <c r="A265">
        <v>264</v>
      </c>
      <c r="B265">
        <v>207.369506</v>
      </c>
      <c r="C265" s="4">
        <v>1</v>
      </c>
      <c r="D265">
        <v>217.13099199999999</v>
      </c>
      <c r="E265" s="2">
        <v>2</v>
      </c>
      <c r="H265">
        <v>197.56206</v>
      </c>
      <c r="I265" s="5">
        <v>4</v>
      </c>
      <c r="P265">
        <v>3</v>
      </c>
      <c r="Q265" t="str">
        <f t="shared" si="5"/>
        <v>124</v>
      </c>
      <c r="R265">
        <v>3</v>
      </c>
      <c r="X265" t="s">
        <v>296</v>
      </c>
      <c r="Y265" t="s">
        <v>261</v>
      </c>
      <c r="BG265">
        <v>3</v>
      </c>
      <c r="BH265">
        <v>1895</v>
      </c>
      <c r="BI265">
        <f>($BH$294-$BH$291)/200</f>
        <v>0.09</v>
      </c>
    </row>
    <row r="266" spans="1:61" x14ac:dyDescent="0.25">
      <c r="A266">
        <v>265</v>
      </c>
      <c r="D266">
        <v>217.13099199999999</v>
      </c>
      <c r="E266" s="2">
        <v>2</v>
      </c>
      <c r="H266">
        <v>197.56206</v>
      </c>
      <c r="I266" s="5">
        <v>4</v>
      </c>
      <c r="P266">
        <v>2</v>
      </c>
      <c r="Q266" t="str">
        <f t="shared" si="5"/>
        <v>24</v>
      </c>
      <c r="R266">
        <v>1</v>
      </c>
      <c r="X266" t="s">
        <v>296</v>
      </c>
      <c r="Y266" t="s">
        <v>262</v>
      </c>
      <c r="BG266">
        <v>1</v>
      </c>
      <c r="BH266">
        <v>1907</v>
      </c>
      <c r="BI266">
        <f>($BH$295-$BH$292)/200</f>
        <v>0.15</v>
      </c>
    </row>
    <row r="267" spans="1:61" x14ac:dyDescent="0.25">
      <c r="A267">
        <v>266</v>
      </c>
      <c r="D267">
        <v>217.13099199999999</v>
      </c>
      <c r="E267" s="2">
        <v>2</v>
      </c>
      <c r="H267">
        <v>197.56206</v>
      </c>
      <c r="I267" s="5">
        <v>4</v>
      </c>
      <c r="P267">
        <v>2</v>
      </c>
      <c r="Q267" t="str">
        <f t="shared" si="5"/>
        <v>24</v>
      </c>
      <c r="R267">
        <v>4</v>
      </c>
      <c r="X267" t="s">
        <v>296</v>
      </c>
      <c r="Y267" t="s">
        <v>263</v>
      </c>
      <c r="BG267">
        <v>4</v>
      </c>
      <c r="BH267">
        <v>1913</v>
      </c>
      <c r="BI267">
        <f>($BH$296-$BH$293)/200</f>
        <v>9.5000000000000001E-2</v>
      </c>
    </row>
    <row r="268" spans="1:61" x14ac:dyDescent="0.25">
      <c r="A268">
        <v>267</v>
      </c>
      <c r="D268">
        <v>217.13099199999999</v>
      </c>
      <c r="E268" s="2">
        <v>2</v>
      </c>
      <c r="H268">
        <v>197.444568</v>
      </c>
      <c r="I268" s="5">
        <v>4</v>
      </c>
      <c r="P268">
        <v>2</v>
      </c>
      <c r="Q268" t="str">
        <f t="shared" si="5"/>
        <v>24</v>
      </c>
      <c r="R268" t="s">
        <v>22</v>
      </c>
      <c r="X268" t="s">
        <v>296</v>
      </c>
      <c r="Y268" t="s">
        <v>264</v>
      </c>
      <c r="BG268" t="s">
        <v>22</v>
      </c>
      <c r="BH268">
        <v>1915</v>
      </c>
      <c r="BI268">
        <f>($BH$297-$BH$294)/200</f>
        <v>0.155</v>
      </c>
    </row>
    <row r="269" spans="1:61" x14ac:dyDescent="0.25">
      <c r="A269">
        <v>268</v>
      </c>
      <c r="D269">
        <v>217.13099199999999</v>
      </c>
      <c r="E269" s="2">
        <v>2</v>
      </c>
      <c r="F269">
        <v>206.48879199999999</v>
      </c>
      <c r="G269" s="3">
        <v>3</v>
      </c>
      <c r="P269">
        <v>2</v>
      </c>
      <c r="Q269" t="str">
        <f t="shared" si="5"/>
        <v>23</v>
      </c>
      <c r="R269" t="s">
        <v>22</v>
      </c>
      <c r="X269" t="s">
        <v>296</v>
      </c>
      <c r="Y269" t="s">
        <v>261</v>
      </c>
      <c r="BG269" t="s">
        <v>22</v>
      </c>
      <c r="BH269">
        <v>1917</v>
      </c>
      <c r="BI269">
        <f>($BH$298-$BH$295)/200</f>
        <v>0.09</v>
      </c>
    </row>
    <row r="270" spans="1:61" x14ac:dyDescent="0.25">
      <c r="A270">
        <v>269</v>
      </c>
      <c r="D270">
        <v>217.13099199999999</v>
      </c>
      <c r="E270" s="2">
        <v>2</v>
      </c>
      <c r="F270">
        <v>206.70816300000001</v>
      </c>
      <c r="G270" s="3">
        <v>3</v>
      </c>
      <c r="P270">
        <v>2</v>
      </c>
      <c r="Q270" t="str">
        <f t="shared" si="5"/>
        <v>23</v>
      </c>
      <c r="R270">
        <v>1</v>
      </c>
      <c r="X270" t="s">
        <v>296</v>
      </c>
      <c r="Y270" t="s">
        <v>262</v>
      </c>
      <c r="AB270" t="s">
        <v>299</v>
      </c>
      <c r="AC270" t="str">
        <f>CONCATENATE($R270,$R271,$R272,$R273)</f>
        <v>1324</v>
      </c>
      <c r="BG270">
        <v>1</v>
      </c>
      <c r="BH270">
        <v>1918</v>
      </c>
      <c r="BI270">
        <f>($BH$299-$BH$296)/200</f>
        <v>0.13500000000000001</v>
      </c>
    </row>
    <row r="271" spans="1:61" x14ac:dyDescent="0.25">
      <c r="A271">
        <v>270</v>
      </c>
      <c r="D271">
        <v>217.13099199999999</v>
      </c>
      <c r="E271" s="2">
        <v>2</v>
      </c>
      <c r="F271">
        <v>206.70816300000001</v>
      </c>
      <c r="G271" s="3">
        <v>3</v>
      </c>
      <c r="P271">
        <v>2</v>
      </c>
      <c r="Q271" t="str">
        <f t="shared" si="5"/>
        <v>23</v>
      </c>
      <c r="R271">
        <v>3</v>
      </c>
      <c r="X271" t="s">
        <v>296</v>
      </c>
      <c r="Y271" t="s">
        <v>263</v>
      </c>
      <c r="BG271">
        <v>3</v>
      </c>
      <c r="BH271">
        <v>1929</v>
      </c>
      <c r="BI271">
        <f>($BH$300-$BH$297)/200</f>
        <v>8.5000000000000006E-2</v>
      </c>
    </row>
    <row r="272" spans="1:61" x14ac:dyDescent="0.25">
      <c r="A272">
        <v>271</v>
      </c>
      <c r="D272">
        <v>217.13099199999999</v>
      </c>
      <c r="E272" s="2">
        <v>2</v>
      </c>
      <c r="F272">
        <v>206.70816300000001</v>
      </c>
      <c r="G272" s="3">
        <v>3</v>
      </c>
      <c r="P272">
        <v>2</v>
      </c>
      <c r="Q272" t="str">
        <f t="shared" si="5"/>
        <v>23</v>
      </c>
      <c r="R272">
        <v>2</v>
      </c>
      <c r="X272" t="s">
        <v>296</v>
      </c>
      <c r="Y272" t="s">
        <v>264</v>
      </c>
      <c r="BG272">
        <v>2</v>
      </c>
      <c r="BH272">
        <v>1938</v>
      </c>
      <c r="BI272">
        <f>($BH$301-$BH$298)/200</f>
        <v>0.15</v>
      </c>
    </row>
    <row r="273" spans="1:61" x14ac:dyDescent="0.25">
      <c r="A273">
        <v>272</v>
      </c>
      <c r="D273">
        <v>217.13099199999999</v>
      </c>
      <c r="E273" s="2">
        <v>2</v>
      </c>
      <c r="F273">
        <v>206.70816300000001</v>
      </c>
      <c r="G273" s="3">
        <v>3</v>
      </c>
      <c r="P273">
        <v>2</v>
      </c>
      <c r="Q273" t="str">
        <f t="shared" si="5"/>
        <v>23</v>
      </c>
      <c r="R273">
        <v>4</v>
      </c>
      <c r="X273" t="s">
        <v>296</v>
      </c>
      <c r="Y273" t="s">
        <v>261</v>
      </c>
      <c r="BG273">
        <v>4</v>
      </c>
      <c r="BH273">
        <v>1951</v>
      </c>
      <c r="BI273">
        <f>($BH$302-$BH$299)/200</f>
        <v>8.5000000000000006E-2</v>
      </c>
    </row>
    <row r="274" spans="1:61" x14ac:dyDescent="0.25">
      <c r="A274">
        <v>273</v>
      </c>
      <c r="D274">
        <v>217.13099199999999</v>
      </c>
      <c r="E274" s="2">
        <v>2</v>
      </c>
      <c r="F274">
        <v>206.70816300000001</v>
      </c>
      <c r="G274" s="3">
        <v>3</v>
      </c>
      <c r="P274">
        <v>2</v>
      </c>
      <c r="Q274" t="str">
        <f t="shared" si="5"/>
        <v>23</v>
      </c>
      <c r="R274">
        <v>1</v>
      </c>
      <c r="X274" t="s">
        <v>296</v>
      </c>
      <c r="Y274" t="s">
        <v>262</v>
      </c>
      <c r="BG274">
        <v>1</v>
      </c>
      <c r="BH274">
        <v>1956</v>
      </c>
      <c r="BI274">
        <f>($BH$303-$BH$300)/200</f>
        <v>0.13500000000000001</v>
      </c>
    </row>
    <row r="275" spans="1:61" x14ac:dyDescent="0.25">
      <c r="A275">
        <v>274</v>
      </c>
      <c r="D275">
        <v>217.13099199999999</v>
      </c>
      <c r="E275" s="2">
        <v>2</v>
      </c>
      <c r="F275">
        <v>206.70816300000001</v>
      </c>
      <c r="G275" s="3">
        <v>3</v>
      </c>
      <c r="P275">
        <v>2</v>
      </c>
      <c r="Q275" t="str">
        <f t="shared" si="5"/>
        <v>23</v>
      </c>
      <c r="R275">
        <v>3</v>
      </c>
      <c r="X275" t="s">
        <v>296</v>
      </c>
      <c r="Y275" t="s">
        <v>263</v>
      </c>
      <c r="AB275" t="s">
        <v>301</v>
      </c>
      <c r="AC275" t="str">
        <f>CONCATENATE($R275,$R276,$R277,$R278)</f>
        <v>3214</v>
      </c>
      <c r="BG275">
        <v>3</v>
      </c>
      <c r="BH275">
        <v>1971</v>
      </c>
      <c r="BI275">
        <f>($BH$304-$BH$301)/200</f>
        <v>0.09</v>
      </c>
    </row>
    <row r="276" spans="1:61" x14ac:dyDescent="0.25">
      <c r="A276">
        <v>275</v>
      </c>
      <c r="D276">
        <v>217.13099199999999</v>
      </c>
      <c r="E276" s="2">
        <v>2</v>
      </c>
      <c r="F276">
        <v>206.70816300000001</v>
      </c>
      <c r="G276" s="3">
        <v>3</v>
      </c>
      <c r="P276">
        <v>2</v>
      </c>
      <c r="Q276" t="str">
        <f t="shared" si="5"/>
        <v>23</v>
      </c>
      <c r="R276">
        <v>2</v>
      </c>
      <c r="X276" t="s">
        <v>297</v>
      </c>
      <c r="Y276" t="s">
        <v>288</v>
      </c>
      <c r="BG276">
        <v>2</v>
      </c>
      <c r="BH276">
        <v>1979</v>
      </c>
      <c r="BI276">
        <f>($BH$305-$BH$302)/200</f>
        <v>0.14499999999999999</v>
      </c>
    </row>
    <row r="277" spans="1:61" x14ac:dyDescent="0.25">
      <c r="A277">
        <v>276</v>
      </c>
      <c r="D277">
        <v>217.09620000000001</v>
      </c>
      <c r="E277" s="2">
        <v>2</v>
      </c>
      <c r="F277">
        <v>206.70816300000001</v>
      </c>
      <c r="G277" s="3">
        <v>3</v>
      </c>
      <c r="P277">
        <v>2</v>
      </c>
      <c r="Q277" t="str">
        <f t="shared" si="5"/>
        <v>23</v>
      </c>
      <c r="R277">
        <v>1</v>
      </c>
      <c r="X277" t="s">
        <v>300</v>
      </c>
      <c r="Y277" t="s">
        <v>276</v>
      </c>
      <c r="BG277">
        <v>1</v>
      </c>
      <c r="BH277">
        <v>1994</v>
      </c>
      <c r="BI277">
        <f>($BH$306-$BH$303)/200</f>
        <v>8.5000000000000006E-2</v>
      </c>
    </row>
    <row r="278" spans="1:61" x14ac:dyDescent="0.25">
      <c r="A278">
        <v>277</v>
      </c>
      <c r="F278">
        <v>206.70816300000001</v>
      </c>
      <c r="G278" s="3">
        <v>3</v>
      </c>
      <c r="P278">
        <v>1</v>
      </c>
      <c r="Q278" t="str">
        <f t="shared" si="5"/>
        <v>3</v>
      </c>
      <c r="R278">
        <v>4</v>
      </c>
      <c r="X278" t="s">
        <v>300</v>
      </c>
      <c r="Y278" t="s">
        <v>277</v>
      </c>
      <c r="BG278">
        <v>4</v>
      </c>
      <c r="BH278">
        <v>1995</v>
      </c>
      <c r="BI278">
        <f>($BH$307-$BH$304)/200</f>
        <v>0.12</v>
      </c>
    </row>
    <row r="279" spans="1:61" x14ac:dyDescent="0.25">
      <c r="A279">
        <v>278</v>
      </c>
      <c r="B279">
        <v>226.39323200000001</v>
      </c>
      <c r="C279" s="4">
        <v>1</v>
      </c>
      <c r="F279">
        <v>206.48879199999999</v>
      </c>
      <c r="G279" s="3">
        <v>3</v>
      </c>
      <c r="P279">
        <v>2</v>
      </c>
      <c r="Q279" t="str">
        <f t="shared" si="5"/>
        <v>13</v>
      </c>
      <c r="R279">
        <v>3</v>
      </c>
      <c r="X279" t="s">
        <v>300</v>
      </c>
      <c r="Y279" t="s">
        <v>285</v>
      </c>
      <c r="AB279" t="s">
        <v>301</v>
      </c>
      <c r="AC279" t="str">
        <f>CONCATENATE($R279,$R280,$R281,$R282)</f>
        <v>3214</v>
      </c>
      <c r="BG279">
        <v>3</v>
      </c>
      <c r="BH279">
        <v>2012</v>
      </c>
      <c r="BI279">
        <f>($BH$308-$BH$305)/200</f>
        <v>8.5000000000000006E-2</v>
      </c>
    </row>
    <row r="280" spans="1:61" x14ac:dyDescent="0.25">
      <c r="A280">
        <v>279</v>
      </c>
      <c r="B280">
        <v>226.47127</v>
      </c>
      <c r="C280" s="4">
        <v>1</v>
      </c>
      <c r="P280">
        <v>1</v>
      </c>
      <c r="Q280" t="str">
        <f t="shared" si="5"/>
        <v>1</v>
      </c>
      <c r="R280">
        <v>2</v>
      </c>
      <c r="X280" t="s">
        <v>297</v>
      </c>
      <c r="Y280" t="s">
        <v>286</v>
      </c>
      <c r="BG280">
        <v>2</v>
      </c>
      <c r="BH280">
        <v>2017</v>
      </c>
      <c r="BI280">
        <f>($BH$309-$BH$306)/200</f>
        <v>0.13500000000000001</v>
      </c>
    </row>
    <row r="281" spans="1:61" x14ac:dyDescent="0.25">
      <c r="A281">
        <v>280</v>
      </c>
      <c r="B281">
        <v>226.47127</v>
      </c>
      <c r="C281" s="4">
        <v>1</v>
      </c>
      <c r="H281">
        <v>216.92997199999999</v>
      </c>
      <c r="I281" s="5">
        <v>4</v>
      </c>
      <c r="P281">
        <v>2</v>
      </c>
      <c r="Q281" t="str">
        <f t="shared" si="5"/>
        <v>14</v>
      </c>
      <c r="R281">
        <v>1</v>
      </c>
      <c r="X281" t="s">
        <v>296</v>
      </c>
      <c r="Y281" t="s">
        <v>261</v>
      </c>
      <c r="BG281">
        <v>1</v>
      </c>
      <c r="BH281">
        <v>2029</v>
      </c>
      <c r="BI281">
        <f>($BH$310-$BH$307)/200</f>
        <v>8.5000000000000006E-2</v>
      </c>
    </row>
    <row r="282" spans="1:61" x14ac:dyDescent="0.25">
      <c r="A282">
        <v>281</v>
      </c>
      <c r="B282">
        <v>226.47127</v>
      </c>
      <c r="C282" s="4">
        <v>1</v>
      </c>
      <c r="H282">
        <v>216.881212</v>
      </c>
      <c r="I282" s="5">
        <v>4</v>
      </c>
      <c r="P282">
        <v>2</v>
      </c>
      <c r="Q282" t="str">
        <f t="shared" si="5"/>
        <v>14</v>
      </c>
      <c r="R282">
        <v>4</v>
      </c>
      <c r="X282" t="s">
        <v>296</v>
      </c>
      <c r="Y282" t="s">
        <v>262</v>
      </c>
      <c r="BG282">
        <v>4</v>
      </c>
      <c r="BH282">
        <v>2032</v>
      </c>
      <c r="BI282">
        <f>($BH$311-$BH$308)/200</f>
        <v>0.13</v>
      </c>
    </row>
    <row r="283" spans="1:61" x14ac:dyDescent="0.25">
      <c r="A283">
        <v>282</v>
      </c>
      <c r="B283">
        <v>226.47127</v>
      </c>
      <c r="C283" s="4">
        <v>1</v>
      </c>
      <c r="H283">
        <v>216.881212</v>
      </c>
      <c r="I283" s="5">
        <v>4</v>
      </c>
      <c r="P283">
        <v>2</v>
      </c>
      <c r="Q283" t="str">
        <f t="shared" si="5"/>
        <v>14</v>
      </c>
      <c r="R283">
        <v>2</v>
      </c>
      <c r="X283" t="s">
        <v>296</v>
      </c>
      <c r="Y283" t="s">
        <v>263</v>
      </c>
      <c r="AB283" t="s">
        <v>296</v>
      </c>
      <c r="AC283" t="str">
        <f>CONCATENATE($R283,$R284,$R285,$R286)</f>
        <v>2314</v>
      </c>
      <c r="BG283">
        <v>2</v>
      </c>
      <c r="BH283">
        <v>2049</v>
      </c>
      <c r="BI283">
        <f>($BH$312-$BH$309)/200</f>
        <v>0.09</v>
      </c>
    </row>
    <row r="284" spans="1:61" x14ac:dyDescent="0.25">
      <c r="A284">
        <v>283</v>
      </c>
      <c r="B284">
        <v>226.47127</v>
      </c>
      <c r="C284" s="4">
        <v>1</v>
      </c>
      <c r="H284">
        <v>216.881212</v>
      </c>
      <c r="I284" s="5">
        <v>4</v>
      </c>
      <c r="P284">
        <v>2</v>
      </c>
      <c r="Q284" t="str">
        <f t="shared" si="5"/>
        <v>14</v>
      </c>
      <c r="R284">
        <v>3</v>
      </c>
      <c r="X284" t="s">
        <v>296</v>
      </c>
      <c r="Y284" t="s">
        <v>264</v>
      </c>
      <c r="BG284">
        <v>3</v>
      </c>
      <c r="BH284">
        <v>2049</v>
      </c>
      <c r="BI284">
        <f>($BH$313-$BH$310)/200</f>
        <v>0.14000000000000001</v>
      </c>
    </row>
    <row r="285" spans="1:61" x14ac:dyDescent="0.25">
      <c r="A285">
        <v>284</v>
      </c>
      <c r="B285">
        <v>226.47127</v>
      </c>
      <c r="C285" s="4">
        <v>1</v>
      </c>
      <c r="H285">
        <v>216.881212</v>
      </c>
      <c r="I285" s="5">
        <v>4</v>
      </c>
      <c r="P285">
        <v>2</v>
      </c>
      <c r="Q285" t="str">
        <f t="shared" si="5"/>
        <v>14</v>
      </c>
      <c r="R285">
        <v>1</v>
      </c>
      <c r="X285" t="s">
        <v>296</v>
      </c>
      <c r="Y285" t="s">
        <v>261</v>
      </c>
      <c r="BG285">
        <v>1</v>
      </c>
      <c r="BH285">
        <v>2064</v>
      </c>
      <c r="BI285">
        <f>($BH$314-$BH$311)/200</f>
        <v>9.5000000000000001E-2</v>
      </c>
    </row>
    <row r="286" spans="1:61" x14ac:dyDescent="0.25">
      <c r="A286">
        <v>285</v>
      </c>
      <c r="B286">
        <v>226.47127</v>
      </c>
      <c r="C286" s="4">
        <v>1</v>
      </c>
      <c r="H286">
        <v>216.881212</v>
      </c>
      <c r="I286" s="5">
        <v>4</v>
      </c>
      <c r="P286">
        <v>2</v>
      </c>
      <c r="Q286" t="str">
        <f t="shared" si="5"/>
        <v>14</v>
      </c>
      <c r="R286">
        <v>4</v>
      </c>
      <c r="X286" t="s">
        <v>296</v>
      </c>
      <c r="Y286" t="s">
        <v>262</v>
      </c>
      <c r="BG286">
        <v>4</v>
      </c>
      <c r="BH286">
        <v>2066</v>
      </c>
      <c r="BI286">
        <f>($BH$315-$BH$312)/200</f>
        <v>0.14499999999999999</v>
      </c>
    </row>
    <row r="287" spans="1:61" x14ac:dyDescent="0.25">
      <c r="A287">
        <v>286</v>
      </c>
      <c r="B287">
        <v>226.47127</v>
      </c>
      <c r="C287" s="4">
        <v>1</v>
      </c>
      <c r="H287">
        <v>216.881212</v>
      </c>
      <c r="I287" s="5">
        <v>4</v>
      </c>
      <c r="P287">
        <v>2</v>
      </c>
      <c r="Q287" t="str">
        <f t="shared" si="5"/>
        <v>14</v>
      </c>
      <c r="R287">
        <v>2</v>
      </c>
      <c r="X287" t="s">
        <v>296</v>
      </c>
      <c r="Y287" t="s">
        <v>263</v>
      </c>
      <c r="AB287" t="s">
        <v>296</v>
      </c>
      <c r="AC287" t="str">
        <f>CONCATENATE($R287,$R288,$R289,$R290)</f>
        <v>2314</v>
      </c>
      <c r="BG287">
        <v>2</v>
      </c>
      <c r="BH287">
        <v>2080</v>
      </c>
      <c r="BI287">
        <f>($BH$316-$BH$313)/200</f>
        <v>0.1</v>
      </c>
    </row>
    <row r="288" spans="1:61" x14ac:dyDescent="0.25">
      <c r="A288">
        <v>287</v>
      </c>
      <c r="B288">
        <v>226.47127</v>
      </c>
      <c r="C288" s="4">
        <v>1</v>
      </c>
      <c r="H288">
        <v>216.881212</v>
      </c>
      <c r="I288" s="5">
        <v>4</v>
      </c>
      <c r="P288">
        <v>2</v>
      </c>
      <c r="Q288" t="str">
        <f t="shared" si="5"/>
        <v>14</v>
      </c>
      <c r="R288">
        <v>3</v>
      </c>
      <c r="X288" t="s">
        <v>296</v>
      </c>
      <c r="Y288" t="s">
        <v>264</v>
      </c>
      <c r="BG288">
        <v>3</v>
      </c>
      <c r="BH288">
        <v>2083</v>
      </c>
      <c r="BI288">
        <f>($BH$317-$BH$314)/200</f>
        <v>0.14000000000000001</v>
      </c>
    </row>
    <row r="289" spans="1:61" x14ac:dyDescent="0.25">
      <c r="A289">
        <v>288</v>
      </c>
      <c r="B289">
        <v>226.47127</v>
      </c>
      <c r="C289" s="4">
        <v>1</v>
      </c>
      <c r="H289">
        <v>216.881212</v>
      </c>
      <c r="I289" s="5">
        <v>4</v>
      </c>
      <c r="P289">
        <v>2</v>
      </c>
      <c r="Q289" t="str">
        <f t="shared" si="5"/>
        <v>14</v>
      </c>
      <c r="R289">
        <v>1</v>
      </c>
      <c r="X289" t="s">
        <v>296</v>
      </c>
      <c r="Y289" t="s">
        <v>261</v>
      </c>
      <c r="BG289">
        <v>1</v>
      </c>
      <c r="BH289">
        <v>2097</v>
      </c>
      <c r="BI289">
        <f>($BH$318-$BH$315)/200</f>
        <v>0.09</v>
      </c>
    </row>
    <row r="290" spans="1:61" x14ac:dyDescent="0.25">
      <c r="A290">
        <v>289</v>
      </c>
      <c r="B290">
        <v>226.47127</v>
      </c>
      <c r="C290" s="4">
        <v>1</v>
      </c>
      <c r="H290">
        <v>216.881212</v>
      </c>
      <c r="I290" s="5">
        <v>4</v>
      </c>
      <c r="P290">
        <v>2</v>
      </c>
      <c r="Q290" t="str">
        <f t="shared" si="5"/>
        <v>14</v>
      </c>
      <c r="R290">
        <v>4</v>
      </c>
      <c r="X290" t="s">
        <v>296</v>
      </c>
      <c r="Y290" t="s">
        <v>262</v>
      </c>
      <c r="BG290">
        <v>4</v>
      </c>
      <c r="BH290">
        <v>2100</v>
      </c>
      <c r="BI290">
        <f>($BH$319-$BH$316)/200</f>
        <v>0.14000000000000001</v>
      </c>
    </row>
    <row r="291" spans="1:61" x14ac:dyDescent="0.25">
      <c r="A291">
        <v>290</v>
      </c>
      <c r="B291">
        <v>226.39323200000001</v>
      </c>
      <c r="C291" s="4">
        <v>1</v>
      </c>
      <c r="D291">
        <v>236.23770999999999</v>
      </c>
      <c r="E291" s="2">
        <v>2</v>
      </c>
      <c r="H291">
        <v>216.881212</v>
      </c>
      <c r="I291" s="5">
        <v>4</v>
      </c>
      <c r="P291">
        <v>3</v>
      </c>
      <c r="Q291" t="str">
        <f t="shared" si="5"/>
        <v>124</v>
      </c>
      <c r="R291">
        <v>2</v>
      </c>
      <c r="X291" t="s">
        <v>296</v>
      </c>
      <c r="Y291" t="s">
        <v>263</v>
      </c>
      <c r="AB291" t="s">
        <v>296</v>
      </c>
      <c r="AC291" t="str">
        <f>CONCATENATE($R291,$R292,$R293,$R294)</f>
        <v>2314</v>
      </c>
      <c r="BG291">
        <v>2</v>
      </c>
      <c r="BH291">
        <v>2114</v>
      </c>
      <c r="BI291">
        <f>($BH$320-$BH$317)/200</f>
        <v>0.1</v>
      </c>
    </row>
    <row r="292" spans="1:61" x14ac:dyDescent="0.25">
      <c r="A292">
        <v>291</v>
      </c>
      <c r="D292">
        <v>236.261109</v>
      </c>
      <c r="E292" s="2">
        <v>2</v>
      </c>
      <c r="H292">
        <v>216.881212</v>
      </c>
      <c r="I292" s="5">
        <v>4</v>
      </c>
      <c r="P292">
        <v>2</v>
      </c>
      <c r="Q292" t="str">
        <f t="shared" si="5"/>
        <v>24</v>
      </c>
      <c r="R292">
        <v>3</v>
      </c>
      <c r="X292" t="s">
        <v>296</v>
      </c>
      <c r="Y292" t="s">
        <v>264</v>
      </c>
      <c r="BG292">
        <v>3</v>
      </c>
      <c r="BH292">
        <v>2115</v>
      </c>
      <c r="BI292">
        <f>($BH$321-$BH$318)/200</f>
        <v>0.14000000000000001</v>
      </c>
    </row>
    <row r="293" spans="1:61" x14ac:dyDescent="0.25">
      <c r="A293">
        <v>292</v>
      </c>
      <c r="D293">
        <v>236.261109</v>
      </c>
      <c r="E293" s="2">
        <v>2</v>
      </c>
      <c r="H293">
        <v>216.881212</v>
      </c>
      <c r="I293" s="5">
        <v>4</v>
      </c>
      <c r="P293">
        <v>2</v>
      </c>
      <c r="Q293" t="str">
        <f t="shared" si="5"/>
        <v>24</v>
      </c>
      <c r="R293">
        <v>1</v>
      </c>
      <c r="X293" t="s">
        <v>296</v>
      </c>
      <c r="Y293" t="s">
        <v>261</v>
      </c>
      <c r="BG293">
        <v>1</v>
      </c>
      <c r="BH293">
        <v>2130</v>
      </c>
      <c r="BI293">
        <f>($BH$322-$BH$319)/200</f>
        <v>0.1</v>
      </c>
    </row>
    <row r="294" spans="1:61" x14ac:dyDescent="0.25">
      <c r="A294">
        <v>293</v>
      </c>
      <c r="D294">
        <v>236.261109</v>
      </c>
      <c r="E294" s="2">
        <v>2</v>
      </c>
      <c r="H294">
        <v>216.92997199999999</v>
      </c>
      <c r="I294" s="5">
        <v>4</v>
      </c>
      <c r="P294">
        <v>2</v>
      </c>
      <c r="Q294" t="str">
        <f t="shared" si="5"/>
        <v>24</v>
      </c>
      <c r="R294">
        <v>4</v>
      </c>
      <c r="X294" t="s">
        <v>296</v>
      </c>
      <c r="Y294" t="s">
        <v>263</v>
      </c>
      <c r="BG294">
        <v>4</v>
      </c>
      <c r="BH294">
        <v>2132</v>
      </c>
      <c r="BI294">
        <f>($BH$328-$BH$325)/200</f>
        <v>0.155</v>
      </c>
    </row>
    <row r="295" spans="1:61" x14ac:dyDescent="0.25">
      <c r="A295">
        <v>294</v>
      </c>
      <c r="D295">
        <v>236.261109</v>
      </c>
      <c r="E295" s="2">
        <v>2</v>
      </c>
      <c r="F295">
        <v>225.362977</v>
      </c>
      <c r="G295" s="3">
        <v>3</v>
      </c>
      <c r="P295">
        <v>2</v>
      </c>
      <c r="Q295" t="str">
        <f t="shared" si="5"/>
        <v>23</v>
      </c>
      <c r="R295">
        <v>2</v>
      </c>
      <c r="X295" t="s">
        <v>296</v>
      </c>
      <c r="Y295" t="s">
        <v>264</v>
      </c>
      <c r="AB295" t="s">
        <v>296</v>
      </c>
      <c r="AC295" t="str">
        <f>CONCATENATE($R295,$R296,$R297,$R298)</f>
        <v>2314</v>
      </c>
      <c r="BG295">
        <v>2</v>
      </c>
      <c r="BH295">
        <v>2145</v>
      </c>
      <c r="BI295">
        <f>($BH$329-$BH$326)/200</f>
        <v>0.13</v>
      </c>
    </row>
    <row r="296" spans="1:61" x14ac:dyDescent="0.25">
      <c r="A296">
        <v>295</v>
      </c>
      <c r="D296">
        <v>236.261109</v>
      </c>
      <c r="E296" s="2">
        <v>2</v>
      </c>
      <c r="F296">
        <v>225.67208500000001</v>
      </c>
      <c r="G296" s="3">
        <v>3</v>
      </c>
      <c r="P296">
        <v>2</v>
      </c>
      <c r="Q296" t="str">
        <f t="shared" si="5"/>
        <v>23</v>
      </c>
      <c r="R296">
        <v>3</v>
      </c>
      <c r="X296" t="s">
        <v>296</v>
      </c>
      <c r="Y296" t="s">
        <v>261</v>
      </c>
      <c r="BG296">
        <v>3</v>
      </c>
      <c r="BH296">
        <v>2149</v>
      </c>
      <c r="BI296">
        <f>($BH$330-$BH$327)/200</f>
        <v>0.13500000000000001</v>
      </c>
    </row>
    <row r="297" spans="1:61" x14ac:dyDescent="0.25">
      <c r="A297">
        <v>296</v>
      </c>
      <c r="D297">
        <v>236.261109</v>
      </c>
      <c r="E297" s="2">
        <v>2</v>
      </c>
      <c r="F297">
        <v>225.67208500000001</v>
      </c>
      <c r="G297" s="3">
        <v>3</v>
      </c>
      <c r="P297">
        <v>2</v>
      </c>
      <c r="Q297" t="str">
        <f t="shared" si="5"/>
        <v>23</v>
      </c>
      <c r="R297">
        <v>1</v>
      </c>
      <c r="X297" t="s">
        <v>296</v>
      </c>
      <c r="Y297" t="s">
        <v>262</v>
      </c>
      <c r="BG297">
        <v>1</v>
      </c>
      <c r="BH297">
        <v>2163</v>
      </c>
      <c r="BI297">
        <f>($BH$331-$BH$328)/200</f>
        <v>8.5000000000000006E-2</v>
      </c>
    </row>
    <row r="298" spans="1:61" x14ac:dyDescent="0.25">
      <c r="A298">
        <v>297</v>
      </c>
      <c r="D298">
        <v>236.261109</v>
      </c>
      <c r="E298" s="2">
        <v>2</v>
      </c>
      <c r="F298">
        <v>225.67208500000001</v>
      </c>
      <c r="G298" s="3">
        <v>3</v>
      </c>
      <c r="P298">
        <v>2</v>
      </c>
      <c r="Q298" t="str">
        <f t="shared" si="5"/>
        <v>23</v>
      </c>
      <c r="R298">
        <v>4</v>
      </c>
      <c r="X298" t="s">
        <v>297</v>
      </c>
      <c r="Y298" t="s">
        <v>289</v>
      </c>
      <c r="BG298">
        <v>4</v>
      </c>
      <c r="BH298">
        <v>2163</v>
      </c>
      <c r="BI298">
        <f>($BH$332-$BH$329)/200</f>
        <v>0.14499999999999999</v>
      </c>
    </row>
    <row r="299" spans="1:61" x14ac:dyDescent="0.25">
      <c r="A299">
        <v>298</v>
      </c>
      <c r="D299">
        <v>236.261109</v>
      </c>
      <c r="E299" s="2">
        <v>2</v>
      </c>
      <c r="F299">
        <v>225.67208500000001</v>
      </c>
      <c r="G299" s="3">
        <v>3</v>
      </c>
      <c r="P299">
        <v>2</v>
      </c>
      <c r="Q299" t="str">
        <f t="shared" si="5"/>
        <v>23</v>
      </c>
      <c r="R299">
        <v>2</v>
      </c>
      <c r="X299" t="s">
        <v>302</v>
      </c>
      <c r="Y299" t="s">
        <v>290</v>
      </c>
      <c r="AB299" t="s">
        <v>296</v>
      </c>
      <c r="AC299" t="str">
        <f>CONCATENATE($R299,$R300,$R301,$R302)</f>
        <v>2314</v>
      </c>
      <c r="BG299">
        <v>2</v>
      </c>
      <c r="BH299">
        <v>2176</v>
      </c>
      <c r="BI299">
        <f>($BH$333-$BH$330)/200</f>
        <v>0.105</v>
      </c>
    </row>
    <row r="300" spans="1:61" x14ac:dyDescent="0.25">
      <c r="A300">
        <v>299</v>
      </c>
      <c r="D300">
        <v>236.261109</v>
      </c>
      <c r="E300" s="2">
        <v>2</v>
      </c>
      <c r="F300">
        <v>225.67208500000001</v>
      </c>
      <c r="G300" s="3">
        <v>3</v>
      </c>
      <c r="P300">
        <v>2</v>
      </c>
      <c r="Q300" t="str">
        <f t="shared" si="5"/>
        <v>23</v>
      </c>
      <c r="R300">
        <v>3</v>
      </c>
      <c r="X300" t="s">
        <v>297</v>
      </c>
      <c r="Y300" t="s">
        <v>291</v>
      </c>
      <c r="BG300">
        <v>3</v>
      </c>
      <c r="BH300">
        <v>2180</v>
      </c>
      <c r="BI300">
        <f>($BH$334-$BH$331)/200</f>
        <v>0.17</v>
      </c>
    </row>
    <row r="301" spans="1:61" x14ac:dyDescent="0.25">
      <c r="A301">
        <v>300</v>
      </c>
      <c r="D301">
        <v>236.261109</v>
      </c>
      <c r="E301" s="2">
        <v>2</v>
      </c>
      <c r="F301">
        <v>225.67208500000001</v>
      </c>
      <c r="G301" s="3">
        <v>3</v>
      </c>
      <c r="P301">
        <v>2</v>
      </c>
      <c r="Q301" t="str">
        <f t="shared" si="5"/>
        <v>23</v>
      </c>
      <c r="R301">
        <v>1</v>
      </c>
      <c r="X301" t="s">
        <v>299</v>
      </c>
      <c r="Y301" t="s">
        <v>270</v>
      </c>
      <c r="BG301">
        <v>1</v>
      </c>
      <c r="BH301">
        <v>2193</v>
      </c>
      <c r="BI301">
        <f>($BH$335-$BH$332)/200</f>
        <v>9.5000000000000001E-2</v>
      </c>
    </row>
    <row r="302" spans="1:61" x14ac:dyDescent="0.25">
      <c r="A302">
        <v>301</v>
      </c>
      <c r="D302">
        <v>236.261109</v>
      </c>
      <c r="E302" s="2">
        <v>2</v>
      </c>
      <c r="F302">
        <v>225.67208500000001</v>
      </c>
      <c r="G302" s="3">
        <v>3</v>
      </c>
      <c r="P302">
        <v>2</v>
      </c>
      <c r="Q302" t="str">
        <f t="shared" si="5"/>
        <v>23</v>
      </c>
      <c r="R302">
        <v>4</v>
      </c>
      <c r="X302" t="s">
        <v>297</v>
      </c>
      <c r="Y302" t="s">
        <v>292</v>
      </c>
      <c r="BG302">
        <v>4</v>
      </c>
      <c r="BH302">
        <v>2193</v>
      </c>
      <c r="BI302">
        <f>($BH$336-$BH$333)/200</f>
        <v>0.15</v>
      </c>
    </row>
    <row r="303" spans="1:61" x14ac:dyDescent="0.25">
      <c r="A303">
        <v>302</v>
      </c>
      <c r="D303">
        <v>236.261109</v>
      </c>
      <c r="E303" s="2">
        <v>2</v>
      </c>
      <c r="F303">
        <v>225.67208500000001</v>
      </c>
      <c r="G303" s="3">
        <v>3</v>
      </c>
      <c r="P303">
        <v>2</v>
      </c>
      <c r="Q303" t="str">
        <f t="shared" si="5"/>
        <v>23</v>
      </c>
      <c r="R303">
        <v>2</v>
      </c>
      <c r="X303" t="s">
        <v>298</v>
      </c>
      <c r="Y303" t="s">
        <v>272</v>
      </c>
      <c r="AB303" t="s">
        <v>300</v>
      </c>
      <c r="AC303" t="str">
        <f>CONCATENATE($R303,$R304,$R305,$R306)</f>
        <v>2341</v>
      </c>
      <c r="BG303">
        <v>2</v>
      </c>
      <c r="BH303">
        <v>2207</v>
      </c>
      <c r="BI303">
        <f>($BH$337-$BH$334)/200</f>
        <v>0.08</v>
      </c>
    </row>
    <row r="304" spans="1:61" x14ac:dyDescent="0.25">
      <c r="A304">
        <v>303</v>
      </c>
      <c r="B304">
        <v>246.87776500000001</v>
      </c>
      <c r="C304" s="4">
        <v>1</v>
      </c>
      <c r="D304">
        <v>236.23770999999999</v>
      </c>
      <c r="E304" s="2">
        <v>2</v>
      </c>
      <c r="F304">
        <v>225.67208500000001</v>
      </c>
      <c r="G304" s="3">
        <v>3</v>
      </c>
      <c r="P304">
        <v>3</v>
      </c>
      <c r="Q304" t="str">
        <f t="shared" si="5"/>
        <v>123</v>
      </c>
      <c r="R304">
        <v>3</v>
      </c>
      <c r="X304" t="s">
        <v>298</v>
      </c>
      <c r="Y304" t="s">
        <v>273</v>
      </c>
      <c r="BG304">
        <v>3</v>
      </c>
      <c r="BH304">
        <v>2211</v>
      </c>
      <c r="BI304">
        <f>($BH$338-$BH$335)/200</f>
        <v>0.14499999999999999</v>
      </c>
    </row>
    <row r="305" spans="1:61" x14ac:dyDescent="0.25">
      <c r="A305">
        <v>304</v>
      </c>
      <c r="B305">
        <v>246.94997699999999</v>
      </c>
      <c r="C305" s="4">
        <v>1</v>
      </c>
      <c r="F305">
        <v>225.67208500000001</v>
      </c>
      <c r="G305" s="3">
        <v>3</v>
      </c>
      <c r="P305">
        <v>2</v>
      </c>
      <c r="Q305" t="str">
        <f t="shared" si="5"/>
        <v>13</v>
      </c>
      <c r="R305">
        <v>4</v>
      </c>
      <c r="X305" t="s">
        <v>298</v>
      </c>
      <c r="Y305" t="s">
        <v>266</v>
      </c>
      <c r="BG305">
        <v>4</v>
      </c>
      <c r="BH305">
        <v>2222</v>
      </c>
      <c r="BI305">
        <f>($BH$339-$BH$336)/200</f>
        <v>8.5000000000000006E-2</v>
      </c>
    </row>
    <row r="306" spans="1:61" x14ac:dyDescent="0.25">
      <c r="A306">
        <v>305</v>
      </c>
      <c r="B306">
        <v>246.94997699999999</v>
      </c>
      <c r="C306" s="4">
        <v>1</v>
      </c>
      <c r="F306">
        <v>225.67208500000001</v>
      </c>
      <c r="G306" s="3">
        <v>3</v>
      </c>
      <c r="P306">
        <v>2</v>
      </c>
      <c r="Q306" t="str">
        <f t="shared" si="5"/>
        <v>13</v>
      </c>
      <c r="R306">
        <v>1</v>
      </c>
      <c r="X306" t="s">
        <v>297</v>
      </c>
      <c r="Y306" t="s">
        <v>267</v>
      </c>
      <c r="BG306">
        <v>1</v>
      </c>
      <c r="BH306">
        <v>2224</v>
      </c>
      <c r="BI306">
        <f>($BH$340-$BH$337)/200</f>
        <v>0.16</v>
      </c>
    </row>
    <row r="307" spans="1:61" x14ac:dyDescent="0.25">
      <c r="A307">
        <v>306</v>
      </c>
      <c r="B307">
        <v>246.94997699999999</v>
      </c>
      <c r="C307" s="4">
        <v>1</v>
      </c>
      <c r="F307">
        <v>225.362977</v>
      </c>
      <c r="G307" s="3">
        <v>3</v>
      </c>
      <c r="P307">
        <v>2</v>
      </c>
      <c r="Q307" t="str">
        <f t="shared" si="5"/>
        <v>13</v>
      </c>
      <c r="R307">
        <v>2</v>
      </c>
      <c r="X307" t="s">
        <v>299</v>
      </c>
      <c r="Y307" t="s">
        <v>268</v>
      </c>
      <c r="AB307" t="s">
        <v>296</v>
      </c>
      <c r="AC307" t="str">
        <f>CONCATENATE($R307,$R308,$R309,$R310)</f>
        <v>2314</v>
      </c>
      <c r="BG307">
        <v>2</v>
      </c>
      <c r="BH307">
        <v>2235</v>
      </c>
      <c r="BI307">
        <f>($BH$341-$BH$338)/200</f>
        <v>8.5000000000000006E-2</v>
      </c>
    </row>
    <row r="308" spans="1:61" x14ac:dyDescent="0.25">
      <c r="A308">
        <v>307</v>
      </c>
      <c r="B308">
        <v>246.94997699999999</v>
      </c>
      <c r="C308" s="4">
        <v>1</v>
      </c>
      <c r="H308">
        <v>235.43275199999999</v>
      </c>
      <c r="I308" s="5">
        <v>4</v>
      </c>
      <c r="P308">
        <v>2</v>
      </c>
      <c r="Q308" t="str">
        <f t="shared" si="5"/>
        <v>14</v>
      </c>
      <c r="R308">
        <v>3</v>
      </c>
      <c r="X308" t="s">
        <v>297</v>
      </c>
      <c r="Y308" t="s">
        <v>293</v>
      </c>
      <c r="BG308">
        <v>3</v>
      </c>
      <c r="BH308">
        <v>2239</v>
      </c>
      <c r="BI308">
        <f>($BH$342-$BH$339)/200</f>
        <v>0.14000000000000001</v>
      </c>
    </row>
    <row r="309" spans="1:61" x14ac:dyDescent="0.25">
      <c r="A309">
        <v>308</v>
      </c>
      <c r="B309">
        <v>246.94997699999999</v>
      </c>
      <c r="C309" s="4">
        <v>1</v>
      </c>
      <c r="H309">
        <v>235.56181799999999</v>
      </c>
      <c r="I309" s="5">
        <v>4</v>
      </c>
      <c r="P309">
        <v>2</v>
      </c>
      <c r="Q309" t="str">
        <f t="shared" si="5"/>
        <v>14</v>
      </c>
      <c r="R309">
        <v>1</v>
      </c>
      <c r="X309" t="s">
        <v>302</v>
      </c>
      <c r="Y309" t="s">
        <v>294</v>
      </c>
      <c r="BG309">
        <v>1</v>
      </c>
      <c r="BH309">
        <v>2251</v>
      </c>
      <c r="BI309">
        <f>($BH$343-$BH$340)/200</f>
        <v>6.5000000000000002E-2</v>
      </c>
    </row>
    <row r="310" spans="1:61" x14ac:dyDescent="0.25">
      <c r="A310">
        <v>309</v>
      </c>
      <c r="B310">
        <v>246.94997699999999</v>
      </c>
      <c r="C310" s="4">
        <v>1</v>
      </c>
      <c r="H310">
        <v>235.56181799999999</v>
      </c>
      <c r="I310" s="5">
        <v>4</v>
      </c>
      <c r="P310">
        <v>2</v>
      </c>
      <c r="Q310" t="str">
        <f t="shared" si="5"/>
        <v>14</v>
      </c>
      <c r="R310">
        <v>4</v>
      </c>
      <c r="X310" t="s">
        <v>302</v>
      </c>
      <c r="Y310" t="s">
        <v>295</v>
      </c>
      <c r="BG310">
        <v>4</v>
      </c>
      <c r="BH310">
        <v>2252</v>
      </c>
      <c r="BI310">
        <f>($BH$344-$BH$341)/200</f>
        <v>0.14499999999999999</v>
      </c>
    </row>
    <row r="311" spans="1:61" x14ac:dyDescent="0.25">
      <c r="A311">
        <v>310</v>
      </c>
      <c r="B311">
        <v>246.94997699999999</v>
      </c>
      <c r="C311" s="4">
        <v>1</v>
      </c>
      <c r="H311">
        <v>235.56181799999999</v>
      </c>
      <c r="I311" s="5">
        <v>4</v>
      </c>
      <c r="P311">
        <v>2</v>
      </c>
      <c r="Q311" t="str">
        <f t="shared" si="5"/>
        <v>14</v>
      </c>
      <c r="R311">
        <v>2</v>
      </c>
      <c r="X311" t="s">
        <v>302</v>
      </c>
      <c r="Y311" t="s">
        <v>290</v>
      </c>
      <c r="AB311" t="s">
        <v>296</v>
      </c>
      <c r="AC311" t="str">
        <f>CONCATENATE($R311,$R312,$R313,$R314)</f>
        <v>2314</v>
      </c>
      <c r="BG311">
        <v>2</v>
      </c>
      <c r="BH311">
        <v>2265</v>
      </c>
      <c r="BI311">
        <f>($BH$345-$BH$342)/200</f>
        <v>0.09</v>
      </c>
    </row>
    <row r="312" spans="1:61" x14ac:dyDescent="0.25">
      <c r="A312">
        <v>311</v>
      </c>
      <c r="B312">
        <v>246.94997699999999</v>
      </c>
      <c r="C312" s="4">
        <v>1</v>
      </c>
      <c r="H312">
        <v>235.56181799999999</v>
      </c>
      <c r="I312" s="5">
        <v>4</v>
      </c>
      <c r="P312">
        <v>2</v>
      </c>
      <c r="Q312" t="str">
        <f t="shared" si="5"/>
        <v>14</v>
      </c>
      <c r="R312">
        <v>3</v>
      </c>
      <c r="X312" t="s">
        <v>297</v>
      </c>
      <c r="Y312" t="s">
        <v>291</v>
      </c>
      <c r="BG312">
        <v>3</v>
      </c>
      <c r="BH312">
        <v>2269</v>
      </c>
      <c r="BI312">
        <f>($BH$346-$BH$343)/200</f>
        <v>0.155</v>
      </c>
    </row>
    <row r="313" spans="1:61" x14ac:dyDescent="0.25">
      <c r="A313">
        <v>312</v>
      </c>
      <c r="B313">
        <v>246.94997699999999</v>
      </c>
      <c r="C313" s="4">
        <v>1</v>
      </c>
      <c r="H313">
        <v>235.56181799999999</v>
      </c>
      <c r="I313" s="5">
        <v>4</v>
      </c>
      <c r="P313">
        <v>2</v>
      </c>
      <c r="Q313" t="str">
        <f t="shared" si="5"/>
        <v>14</v>
      </c>
      <c r="R313">
        <v>1</v>
      </c>
      <c r="X313" t="s">
        <v>299</v>
      </c>
      <c r="Y313" t="s">
        <v>270</v>
      </c>
      <c r="BG313">
        <v>1</v>
      </c>
      <c r="BH313">
        <v>2280</v>
      </c>
      <c r="BI313">
        <f>($BH$347-$BH$344)/200</f>
        <v>0.09</v>
      </c>
    </row>
    <row r="314" spans="1:61" x14ac:dyDescent="0.25">
      <c r="A314">
        <v>313</v>
      </c>
      <c r="B314">
        <v>246.94997699999999</v>
      </c>
      <c r="C314" s="4">
        <v>1</v>
      </c>
      <c r="H314">
        <v>235.56181799999999</v>
      </c>
      <c r="I314" s="5">
        <v>4</v>
      </c>
      <c r="P314">
        <v>2</v>
      </c>
      <c r="Q314" t="str">
        <f t="shared" si="5"/>
        <v>14</v>
      </c>
      <c r="R314">
        <v>4</v>
      </c>
      <c r="X314" t="s">
        <v>299</v>
      </c>
      <c r="Y314" t="s">
        <v>271</v>
      </c>
      <c r="BG314">
        <v>4</v>
      </c>
      <c r="BH314">
        <v>2284</v>
      </c>
      <c r="BI314">
        <f>($BH$348-$BH$345)/200</f>
        <v>0.14000000000000001</v>
      </c>
    </row>
    <row r="315" spans="1:61" x14ac:dyDescent="0.25">
      <c r="A315">
        <v>314</v>
      </c>
      <c r="B315">
        <v>246.94997699999999</v>
      </c>
      <c r="C315" s="4">
        <v>1</v>
      </c>
      <c r="H315">
        <v>235.56181799999999</v>
      </c>
      <c r="I315" s="5">
        <v>4</v>
      </c>
      <c r="P315">
        <v>2</v>
      </c>
      <c r="Q315" t="str">
        <f t="shared" si="5"/>
        <v>14</v>
      </c>
      <c r="R315">
        <v>2</v>
      </c>
      <c r="X315" t="s">
        <v>299</v>
      </c>
      <c r="Y315" t="s">
        <v>268</v>
      </c>
      <c r="AB315" t="s">
        <v>296</v>
      </c>
      <c r="AC315" t="str">
        <f>CONCATENATE($R315,$R316,$R317,$R318)</f>
        <v>2314</v>
      </c>
      <c r="BG315">
        <v>2</v>
      </c>
      <c r="BH315">
        <v>2298</v>
      </c>
      <c r="BI315">
        <f>($BH$349-$BH$346)/200</f>
        <v>8.5000000000000006E-2</v>
      </c>
    </row>
    <row r="316" spans="1:61" x14ac:dyDescent="0.25">
      <c r="A316">
        <v>315</v>
      </c>
      <c r="B316">
        <v>246.94997699999999</v>
      </c>
      <c r="C316" s="4">
        <v>1</v>
      </c>
      <c r="H316">
        <v>235.56181799999999</v>
      </c>
      <c r="I316" s="5">
        <v>4</v>
      </c>
      <c r="P316">
        <v>2</v>
      </c>
      <c r="Q316" t="str">
        <f t="shared" si="5"/>
        <v>14</v>
      </c>
      <c r="R316">
        <v>3</v>
      </c>
      <c r="X316" t="s">
        <v>299</v>
      </c>
      <c r="Y316" t="s">
        <v>269</v>
      </c>
      <c r="BG316">
        <v>3</v>
      </c>
      <c r="BH316">
        <v>2300</v>
      </c>
      <c r="BI316">
        <f>($BH$350-$BH$347)/200</f>
        <v>0.125</v>
      </c>
    </row>
    <row r="317" spans="1:61" x14ac:dyDescent="0.25">
      <c r="A317">
        <v>316</v>
      </c>
      <c r="B317">
        <v>246.94997699999999</v>
      </c>
      <c r="C317" s="4">
        <v>1</v>
      </c>
      <c r="D317">
        <v>257.07015899999999</v>
      </c>
      <c r="E317" s="2">
        <v>2</v>
      </c>
      <c r="H317">
        <v>235.56181799999999</v>
      </c>
      <c r="I317" s="5">
        <v>4</v>
      </c>
      <c r="P317">
        <v>3</v>
      </c>
      <c r="Q317" t="str">
        <f t="shared" si="5"/>
        <v>124</v>
      </c>
      <c r="R317">
        <v>1</v>
      </c>
      <c r="X317" t="s">
        <v>299</v>
      </c>
      <c r="Y317" t="s">
        <v>270</v>
      </c>
      <c r="BG317">
        <v>1</v>
      </c>
      <c r="BH317">
        <v>2312</v>
      </c>
      <c r="BI317">
        <f>($BH$351-$BH$348)/200</f>
        <v>0.11</v>
      </c>
    </row>
    <row r="318" spans="1:61" x14ac:dyDescent="0.25">
      <c r="A318">
        <v>317</v>
      </c>
      <c r="B318">
        <v>246.87776500000001</v>
      </c>
      <c r="C318" s="4">
        <v>1</v>
      </c>
      <c r="D318">
        <v>257.23927600000002</v>
      </c>
      <c r="E318" s="2">
        <v>2</v>
      </c>
      <c r="H318">
        <v>235.56181799999999</v>
      </c>
      <c r="I318" s="5">
        <v>4</v>
      </c>
      <c r="P318">
        <v>3</v>
      </c>
      <c r="Q318" t="str">
        <f t="shared" si="5"/>
        <v>124</v>
      </c>
      <c r="R318">
        <v>4</v>
      </c>
      <c r="X318" t="s">
        <v>299</v>
      </c>
      <c r="Y318" t="s">
        <v>271</v>
      </c>
      <c r="BG318">
        <v>4</v>
      </c>
      <c r="BH318">
        <v>2316</v>
      </c>
      <c r="BI318">
        <f>($BH$352-$BH$349)/200</f>
        <v>0.14000000000000001</v>
      </c>
    </row>
    <row r="319" spans="1:61" x14ac:dyDescent="0.25">
      <c r="A319">
        <v>318</v>
      </c>
      <c r="D319">
        <v>257.23927600000002</v>
      </c>
      <c r="E319" s="2">
        <v>2</v>
      </c>
      <c r="H319">
        <v>235.56181799999999</v>
      </c>
      <c r="I319" s="5">
        <v>4</v>
      </c>
      <c r="P319">
        <v>2</v>
      </c>
      <c r="Q319" t="str">
        <f t="shared" si="5"/>
        <v>24</v>
      </c>
      <c r="R319">
        <v>2</v>
      </c>
      <c r="X319" t="s">
        <v>299</v>
      </c>
      <c r="Y319" t="s">
        <v>268</v>
      </c>
      <c r="AB319" t="s">
        <v>296</v>
      </c>
      <c r="AC319" t="str">
        <f>CONCATENATE($R319,$R320,$R321,$R322)</f>
        <v>2314</v>
      </c>
      <c r="BG319">
        <v>2</v>
      </c>
      <c r="BH319">
        <v>2328</v>
      </c>
      <c r="BI319">
        <f>($BH$353-$BH$350)/200</f>
        <v>0.12</v>
      </c>
    </row>
    <row r="320" spans="1:61" x14ac:dyDescent="0.25">
      <c r="A320">
        <v>319</v>
      </c>
      <c r="D320">
        <v>257.23927600000002</v>
      </c>
      <c r="E320" s="2">
        <v>2</v>
      </c>
      <c r="H320">
        <v>235.56181799999999</v>
      </c>
      <c r="I320" s="5">
        <v>4</v>
      </c>
      <c r="P320">
        <v>2</v>
      </c>
      <c r="Q320" t="str">
        <f t="shared" si="5"/>
        <v>24</v>
      </c>
      <c r="R320">
        <v>3</v>
      </c>
      <c r="X320" t="s">
        <v>299</v>
      </c>
      <c r="Y320" t="s">
        <v>269</v>
      </c>
      <c r="BG320">
        <v>3</v>
      </c>
      <c r="BH320">
        <v>2332</v>
      </c>
      <c r="BI320">
        <f>($BH$354-$BH$351)/200</f>
        <v>0.115</v>
      </c>
    </row>
    <row r="321" spans="1:61" x14ac:dyDescent="0.25">
      <c r="A321">
        <v>320</v>
      </c>
      <c r="D321">
        <v>257.23927600000002</v>
      </c>
      <c r="E321" s="2">
        <v>2</v>
      </c>
      <c r="H321">
        <v>235.56181799999999</v>
      </c>
      <c r="I321" s="5">
        <v>4</v>
      </c>
      <c r="P321">
        <v>2</v>
      </c>
      <c r="Q321" t="str">
        <f t="shared" si="5"/>
        <v>24</v>
      </c>
      <c r="R321">
        <v>1</v>
      </c>
      <c r="X321" t="s">
        <v>299</v>
      </c>
      <c r="Y321">
        <v>1324</v>
      </c>
      <c r="BG321">
        <v>1</v>
      </c>
      <c r="BH321">
        <v>2344</v>
      </c>
      <c r="BI321">
        <f>($BH$355-$BH$352)/200</f>
        <v>0.14000000000000001</v>
      </c>
    </row>
    <row r="322" spans="1:61" x14ac:dyDescent="0.25">
      <c r="A322">
        <v>321</v>
      </c>
      <c r="D322">
        <v>257.07015899999999</v>
      </c>
      <c r="E322" s="2">
        <v>2</v>
      </c>
      <c r="F322">
        <v>245.07899399999999</v>
      </c>
      <c r="G322" s="3">
        <v>3</v>
      </c>
      <c r="H322">
        <v>235.43275199999999</v>
      </c>
      <c r="I322" s="5">
        <v>4</v>
      </c>
      <c r="P322">
        <v>3</v>
      </c>
      <c r="Q322" t="str">
        <f t="shared" ref="Q322:Q385" si="6">CONCATENATE(C322,E322,G322,I322)</f>
        <v>234</v>
      </c>
      <c r="R322">
        <v>4</v>
      </c>
      <c r="X322" t="s">
        <v>299</v>
      </c>
      <c r="Y322">
        <v>3241</v>
      </c>
      <c r="BG322">
        <v>4</v>
      </c>
      <c r="BH322">
        <v>2348</v>
      </c>
      <c r="BI322">
        <f>($BH$356-$BH$353)/200</f>
        <v>0.115</v>
      </c>
    </row>
    <row r="323" spans="1:61" x14ac:dyDescent="0.25">
      <c r="A323">
        <v>322</v>
      </c>
      <c r="D323">
        <v>257.23927600000002</v>
      </c>
      <c r="E323" s="2">
        <v>2</v>
      </c>
      <c r="F323">
        <v>245.30171100000001</v>
      </c>
      <c r="G323" s="3">
        <v>3</v>
      </c>
      <c r="P323">
        <v>2</v>
      </c>
      <c r="Q323" t="str">
        <f t="shared" si="6"/>
        <v>23</v>
      </c>
      <c r="R323" t="s">
        <v>22</v>
      </c>
      <c r="X323" t="s">
        <v>299</v>
      </c>
      <c r="Y323">
        <v>2413</v>
      </c>
      <c r="BG323" t="s">
        <v>22</v>
      </c>
      <c r="BH323">
        <v>2354</v>
      </c>
      <c r="BI323">
        <f>($BH$357-$BH$354)/200</f>
        <v>0.11</v>
      </c>
    </row>
    <row r="324" spans="1:61" x14ac:dyDescent="0.25">
      <c r="A324">
        <v>323</v>
      </c>
      <c r="D324">
        <v>257.07015899999999</v>
      </c>
      <c r="E324" s="2">
        <v>2</v>
      </c>
      <c r="F324">
        <v>245.07899399999999</v>
      </c>
      <c r="G324" s="3">
        <v>3</v>
      </c>
      <c r="J324">
        <v>235.76469299999999</v>
      </c>
      <c r="K324" t="s">
        <v>22</v>
      </c>
      <c r="Q324" t="str">
        <f t="shared" si="6"/>
        <v>23</v>
      </c>
      <c r="R324" t="s">
        <v>22</v>
      </c>
      <c r="X324" t="s">
        <v>299</v>
      </c>
      <c r="Y324">
        <v>4132</v>
      </c>
      <c r="BG324" t="s">
        <v>22</v>
      </c>
      <c r="BH324">
        <v>2356</v>
      </c>
      <c r="BI324">
        <f>($BH$358-$BH$355)/200</f>
        <v>0.09</v>
      </c>
    </row>
    <row r="325" spans="1:61" x14ac:dyDescent="0.25">
      <c r="A325">
        <v>324</v>
      </c>
      <c r="Q325" t="str">
        <f t="shared" si="6"/>
        <v/>
      </c>
      <c r="R325">
        <v>1</v>
      </c>
      <c r="X325" t="s">
        <v>299</v>
      </c>
      <c r="Y325" t="s">
        <v>270</v>
      </c>
      <c r="AB325" t="s">
        <v>296</v>
      </c>
      <c r="AC325" t="str">
        <f>CONCATENATE($R325,$R326,$R327,$R328)</f>
        <v>1423</v>
      </c>
      <c r="BG325">
        <v>1</v>
      </c>
      <c r="BH325">
        <v>2357</v>
      </c>
      <c r="BI325">
        <f>($BH$359-$BH$356)/200</f>
        <v>0.13500000000000001</v>
      </c>
    </row>
    <row r="326" spans="1:61" x14ac:dyDescent="0.25">
      <c r="A326">
        <v>325</v>
      </c>
      <c r="J326">
        <v>235.807681</v>
      </c>
      <c r="K326" t="s">
        <v>22</v>
      </c>
      <c r="Q326" t="str">
        <f t="shared" si="6"/>
        <v/>
      </c>
      <c r="R326">
        <v>4</v>
      </c>
      <c r="X326" t="s">
        <v>299</v>
      </c>
      <c r="Y326" t="s">
        <v>271</v>
      </c>
      <c r="BG326">
        <v>4</v>
      </c>
      <c r="BH326">
        <v>2367</v>
      </c>
      <c r="BI326">
        <f>($BH$360-$BH$357)/200</f>
        <v>0.14499999999999999</v>
      </c>
    </row>
    <row r="327" spans="1:61" x14ac:dyDescent="0.25">
      <c r="A327">
        <v>326</v>
      </c>
      <c r="B327">
        <v>250.76373999999998</v>
      </c>
      <c r="C327" s="4">
        <v>1</v>
      </c>
      <c r="P327">
        <v>1</v>
      </c>
      <c r="Q327" t="str">
        <f t="shared" si="6"/>
        <v>1</v>
      </c>
      <c r="R327">
        <v>2</v>
      </c>
      <c r="X327" t="s">
        <v>299</v>
      </c>
      <c r="Y327" t="s">
        <v>268</v>
      </c>
      <c r="BG327">
        <v>2</v>
      </c>
      <c r="BH327">
        <v>2375</v>
      </c>
      <c r="BI327">
        <f>($BH$361-$BH$358)/200</f>
        <v>0.15</v>
      </c>
    </row>
    <row r="328" spans="1:61" x14ac:dyDescent="0.25">
      <c r="A328">
        <v>327</v>
      </c>
      <c r="B328">
        <v>250.74600899999999</v>
      </c>
      <c r="C328" s="4">
        <v>1</v>
      </c>
      <c r="P328">
        <v>1</v>
      </c>
      <c r="Q328" t="str">
        <f t="shared" si="6"/>
        <v>1</v>
      </c>
      <c r="R328">
        <v>3</v>
      </c>
      <c r="X328" t="s">
        <v>299</v>
      </c>
      <c r="Y328" t="s">
        <v>269</v>
      </c>
      <c r="BG328">
        <v>3</v>
      </c>
      <c r="BH328">
        <v>2388</v>
      </c>
      <c r="BI328">
        <f>($BH$362-$BH$359)/200</f>
        <v>0.12</v>
      </c>
    </row>
    <row r="329" spans="1:61" x14ac:dyDescent="0.25">
      <c r="A329">
        <v>328</v>
      </c>
      <c r="B329">
        <v>250.74600899999999</v>
      </c>
      <c r="C329" s="4">
        <v>1</v>
      </c>
      <c r="P329">
        <v>1</v>
      </c>
      <c r="Q329" t="str">
        <f t="shared" si="6"/>
        <v>1</v>
      </c>
      <c r="R329">
        <v>1</v>
      </c>
      <c r="X329" t="s">
        <v>299</v>
      </c>
      <c r="Y329" t="s">
        <v>270</v>
      </c>
      <c r="BG329">
        <v>1</v>
      </c>
      <c r="BH329">
        <v>2393</v>
      </c>
      <c r="BI329">
        <f>($BH$363-$BH$360)/200</f>
        <v>0.15</v>
      </c>
    </row>
    <row r="330" spans="1:61" x14ac:dyDescent="0.25">
      <c r="A330">
        <v>329</v>
      </c>
      <c r="B330">
        <v>250.74600899999999</v>
      </c>
      <c r="C330" s="4">
        <v>1</v>
      </c>
      <c r="P330">
        <v>1</v>
      </c>
      <c r="Q330" t="str">
        <f t="shared" si="6"/>
        <v>1</v>
      </c>
      <c r="R330">
        <v>4</v>
      </c>
      <c r="X330" t="s">
        <v>299</v>
      </c>
      <c r="Y330" t="s">
        <v>271</v>
      </c>
      <c r="AB330" t="s">
        <v>302</v>
      </c>
      <c r="AC330" t="str">
        <f>CONCATENATE($R330,$R331,$R332,$R333)</f>
        <v>4213</v>
      </c>
      <c r="BG330">
        <v>4</v>
      </c>
      <c r="BH330">
        <v>2402</v>
      </c>
      <c r="BI330">
        <f>($BH$364-$BH$361)/200</f>
        <v>9.5000000000000001E-2</v>
      </c>
    </row>
    <row r="331" spans="1:61" x14ac:dyDescent="0.25">
      <c r="A331">
        <v>330</v>
      </c>
      <c r="B331">
        <v>250.74600899999999</v>
      </c>
      <c r="C331" s="4">
        <v>1</v>
      </c>
      <c r="P331">
        <v>1</v>
      </c>
      <c r="Q331" t="str">
        <f t="shared" si="6"/>
        <v>1</v>
      </c>
      <c r="R331">
        <v>2</v>
      </c>
      <c r="X331" t="s">
        <v>297</v>
      </c>
      <c r="Y331" t="s">
        <v>284</v>
      </c>
      <c r="BG331">
        <v>2</v>
      </c>
      <c r="BH331">
        <v>2405</v>
      </c>
      <c r="BI331">
        <f>($BH$365-$BH$362)/200</f>
        <v>0.14499999999999999</v>
      </c>
    </row>
    <row r="332" spans="1:61" x14ac:dyDescent="0.25">
      <c r="A332">
        <v>331</v>
      </c>
      <c r="B332">
        <v>250.74600899999999</v>
      </c>
      <c r="C332" s="4">
        <v>1</v>
      </c>
      <c r="P332">
        <v>1</v>
      </c>
      <c r="Q332" t="str">
        <f t="shared" si="6"/>
        <v>1</v>
      </c>
      <c r="R332">
        <v>1</v>
      </c>
      <c r="X332" t="s">
        <v>300</v>
      </c>
      <c r="Y332" t="s">
        <v>285</v>
      </c>
      <c r="BG332">
        <v>1</v>
      </c>
      <c r="BH332">
        <v>2422</v>
      </c>
      <c r="BI332">
        <f>($BH$366-$BH$363)/200</f>
        <v>8.5000000000000006E-2</v>
      </c>
    </row>
    <row r="333" spans="1:61" x14ac:dyDescent="0.25">
      <c r="A333">
        <v>332</v>
      </c>
      <c r="B333">
        <v>250.74600899999999</v>
      </c>
      <c r="C333" s="4">
        <v>1</v>
      </c>
      <c r="P333">
        <v>1</v>
      </c>
      <c r="Q333" t="str">
        <f t="shared" si="6"/>
        <v>1</v>
      </c>
      <c r="R333">
        <v>3</v>
      </c>
      <c r="X333" t="s">
        <v>297</v>
      </c>
      <c r="Y333" t="s">
        <v>286</v>
      </c>
      <c r="BG333">
        <v>3</v>
      </c>
      <c r="BH333">
        <v>2423</v>
      </c>
      <c r="BI333">
        <f>($BH$367-$BH$364)/200</f>
        <v>0.14499999999999999</v>
      </c>
    </row>
    <row r="334" spans="1:61" x14ac:dyDescent="0.25">
      <c r="A334">
        <v>333</v>
      </c>
      <c r="B334">
        <v>250.74600899999999</v>
      </c>
      <c r="C334" s="4">
        <v>1</v>
      </c>
      <c r="P334">
        <v>1</v>
      </c>
      <c r="Q334" t="str">
        <f t="shared" si="6"/>
        <v>1</v>
      </c>
      <c r="R334">
        <v>2</v>
      </c>
      <c r="X334" t="s">
        <v>296</v>
      </c>
      <c r="Y334" t="s">
        <v>261</v>
      </c>
      <c r="AB334" t="s">
        <v>298</v>
      </c>
      <c r="AC334" t="str">
        <f>CONCATENATE($R334,$R335,$R336,$R337)</f>
        <v>2431</v>
      </c>
      <c r="BG334">
        <v>2</v>
      </c>
      <c r="BH334">
        <v>2439</v>
      </c>
      <c r="BI334">
        <f>($BH$368-$BH$365)/200</f>
        <v>8.5000000000000006E-2</v>
      </c>
    </row>
    <row r="335" spans="1:61" x14ac:dyDescent="0.25">
      <c r="A335">
        <v>334</v>
      </c>
      <c r="B335">
        <v>250.74600899999999</v>
      </c>
      <c r="C335" s="4">
        <v>1</v>
      </c>
      <c r="P335">
        <v>1</v>
      </c>
      <c r="Q335" t="str">
        <f t="shared" si="6"/>
        <v>1</v>
      </c>
      <c r="R335">
        <v>4</v>
      </c>
      <c r="X335" t="s">
        <v>296</v>
      </c>
      <c r="Y335" t="s">
        <v>262</v>
      </c>
      <c r="BG335">
        <v>4</v>
      </c>
      <c r="BH335">
        <v>2441</v>
      </c>
      <c r="BI335">
        <f>($BH$369-$BH$366)/200</f>
        <v>0.15</v>
      </c>
    </row>
    <row r="336" spans="1:61" x14ac:dyDescent="0.25">
      <c r="A336">
        <v>335</v>
      </c>
      <c r="B336">
        <v>250.74600899999999</v>
      </c>
      <c r="C336" s="4">
        <v>1</v>
      </c>
      <c r="P336">
        <v>1</v>
      </c>
      <c r="Q336" t="str">
        <f t="shared" si="6"/>
        <v>1</v>
      </c>
      <c r="R336">
        <v>3</v>
      </c>
      <c r="X336" t="s">
        <v>296</v>
      </c>
      <c r="Y336" t="s">
        <v>263</v>
      </c>
      <c r="BG336">
        <v>3</v>
      </c>
      <c r="BH336">
        <v>2453</v>
      </c>
      <c r="BI336">
        <f>($BH$370-$BH$367)/200</f>
        <v>0.105</v>
      </c>
    </row>
    <row r="337" spans="1:61" x14ac:dyDescent="0.25">
      <c r="A337">
        <v>336</v>
      </c>
      <c r="B337">
        <v>250.74600899999999</v>
      </c>
      <c r="C337" s="4">
        <v>1</v>
      </c>
      <c r="P337">
        <v>1</v>
      </c>
      <c r="Q337" t="str">
        <f t="shared" si="6"/>
        <v>1</v>
      </c>
      <c r="R337">
        <v>1</v>
      </c>
      <c r="X337" t="s">
        <v>296</v>
      </c>
      <c r="Y337" t="s">
        <v>264</v>
      </c>
      <c r="BG337">
        <v>1</v>
      </c>
      <c r="BH337">
        <v>2455</v>
      </c>
      <c r="BI337">
        <f>($BH$371-$BH$368)/200</f>
        <v>0.155</v>
      </c>
    </row>
    <row r="338" spans="1:61" x14ac:dyDescent="0.25">
      <c r="A338">
        <v>337</v>
      </c>
      <c r="B338">
        <v>250.74600899999999</v>
      </c>
      <c r="C338" s="4">
        <v>1</v>
      </c>
      <c r="P338">
        <v>1</v>
      </c>
      <c r="Q338" t="str">
        <f t="shared" si="6"/>
        <v>1</v>
      </c>
      <c r="R338">
        <v>2</v>
      </c>
      <c r="X338" t="s">
        <v>296</v>
      </c>
      <c r="Y338" t="s">
        <v>261</v>
      </c>
      <c r="AB338" t="s">
        <v>299</v>
      </c>
      <c r="AC338" t="str">
        <f>CONCATENATE($R338,$R339,$R340,$R341)</f>
        <v>2413</v>
      </c>
      <c r="BG338">
        <v>2</v>
      </c>
      <c r="BH338">
        <v>2470</v>
      </c>
      <c r="BI338">
        <f>($BH$372-$BH$369)/200</f>
        <v>9.5000000000000001E-2</v>
      </c>
    </row>
    <row r="339" spans="1:61" x14ac:dyDescent="0.25">
      <c r="A339">
        <v>338</v>
      </c>
      <c r="B339">
        <v>250.74600899999999</v>
      </c>
      <c r="C339" s="4">
        <v>1</v>
      </c>
      <c r="P339">
        <v>1</v>
      </c>
      <c r="Q339" t="str">
        <f t="shared" si="6"/>
        <v>1</v>
      </c>
      <c r="R339">
        <v>4</v>
      </c>
      <c r="X339" t="s">
        <v>296</v>
      </c>
      <c r="Y339" t="s">
        <v>262</v>
      </c>
      <c r="BG339">
        <v>4</v>
      </c>
      <c r="BH339">
        <v>2470</v>
      </c>
      <c r="BI339">
        <f>($BH$373-$BH$370)/200</f>
        <v>0.13500000000000001</v>
      </c>
    </row>
    <row r="340" spans="1:61" x14ac:dyDescent="0.25">
      <c r="A340">
        <v>339</v>
      </c>
      <c r="B340">
        <v>250.74600899999999</v>
      </c>
      <c r="C340" s="4">
        <v>1</v>
      </c>
      <c r="P340">
        <v>1</v>
      </c>
      <c r="Q340" t="str">
        <f t="shared" si="6"/>
        <v>1</v>
      </c>
      <c r="R340">
        <v>1</v>
      </c>
      <c r="X340" t="s">
        <v>296</v>
      </c>
      <c r="Y340" t="s">
        <v>263</v>
      </c>
      <c r="BG340">
        <v>1</v>
      </c>
      <c r="BH340">
        <v>2487</v>
      </c>
      <c r="BI340">
        <f>($BH$374-$BH$371)/200</f>
        <v>0.1</v>
      </c>
    </row>
    <row r="341" spans="1:61" x14ac:dyDescent="0.25">
      <c r="A341">
        <v>340</v>
      </c>
      <c r="B341">
        <v>250.74600899999999</v>
      </c>
      <c r="C341" s="4">
        <v>1</v>
      </c>
      <c r="P341">
        <v>1</v>
      </c>
      <c r="Q341" t="str">
        <f t="shared" si="6"/>
        <v>1</v>
      </c>
      <c r="R341">
        <v>3</v>
      </c>
      <c r="X341" t="s">
        <v>296</v>
      </c>
      <c r="Y341" t="s">
        <v>264</v>
      </c>
      <c r="BG341">
        <v>3</v>
      </c>
      <c r="BH341">
        <v>2487</v>
      </c>
      <c r="BI341">
        <f>($BH$375-$BH$372)/200</f>
        <v>0.14000000000000001</v>
      </c>
    </row>
    <row r="342" spans="1:61" x14ac:dyDescent="0.25">
      <c r="A342">
        <v>341</v>
      </c>
      <c r="B342">
        <v>250.74600899999999</v>
      </c>
      <c r="C342" s="4">
        <v>1</v>
      </c>
      <c r="H342">
        <v>258.20035799999999</v>
      </c>
      <c r="I342" s="5">
        <v>4</v>
      </c>
      <c r="P342">
        <v>2</v>
      </c>
      <c r="Q342" t="str">
        <f t="shared" si="6"/>
        <v>14</v>
      </c>
      <c r="R342">
        <v>4</v>
      </c>
      <c r="X342" t="s">
        <v>296</v>
      </c>
      <c r="Y342" t="s">
        <v>261</v>
      </c>
      <c r="AB342" t="s">
        <v>302</v>
      </c>
      <c r="AC342" t="str">
        <f>CONCATENATE($R342,$R343,$R344,$R345)</f>
        <v>4213</v>
      </c>
      <c r="BG342">
        <v>4</v>
      </c>
      <c r="BH342">
        <v>2498</v>
      </c>
      <c r="BI342">
        <f>($BH$376-$BH$373)/200</f>
        <v>0.1</v>
      </c>
    </row>
    <row r="343" spans="1:61" x14ac:dyDescent="0.25">
      <c r="A343">
        <v>342</v>
      </c>
      <c r="B343">
        <v>250.74600899999999</v>
      </c>
      <c r="C343" s="4">
        <v>1</v>
      </c>
      <c r="H343">
        <v>258.18829599999998</v>
      </c>
      <c r="I343" s="5">
        <v>4</v>
      </c>
      <c r="P343">
        <v>2</v>
      </c>
      <c r="Q343" t="str">
        <f t="shared" si="6"/>
        <v>14</v>
      </c>
      <c r="R343">
        <v>2</v>
      </c>
      <c r="X343" t="s">
        <v>296</v>
      </c>
      <c r="Y343" t="s">
        <v>262</v>
      </c>
      <c r="BG343">
        <v>2</v>
      </c>
      <c r="BH343">
        <v>2500</v>
      </c>
      <c r="BI343">
        <f>($BH$377-$BH$374)/200</f>
        <v>0.13500000000000001</v>
      </c>
    </row>
    <row r="344" spans="1:61" x14ac:dyDescent="0.25">
      <c r="A344">
        <v>343</v>
      </c>
      <c r="B344">
        <v>250.74600899999999</v>
      </c>
      <c r="C344" s="4">
        <v>1</v>
      </c>
      <c r="H344">
        <v>258.18829599999998</v>
      </c>
      <c r="I344" s="5">
        <v>4</v>
      </c>
      <c r="P344">
        <v>2</v>
      </c>
      <c r="Q344" t="str">
        <f t="shared" si="6"/>
        <v>14</v>
      </c>
      <c r="R344">
        <v>1</v>
      </c>
      <c r="X344" t="s">
        <v>296</v>
      </c>
      <c r="Y344" t="s">
        <v>263</v>
      </c>
      <c r="BG344">
        <v>1</v>
      </c>
      <c r="BH344">
        <v>2516</v>
      </c>
      <c r="BI344">
        <f>($BH$378-$BH$375)/200</f>
        <v>0.11</v>
      </c>
    </row>
    <row r="345" spans="1:61" x14ac:dyDescent="0.25">
      <c r="A345">
        <v>344</v>
      </c>
      <c r="B345">
        <v>250.74600899999999</v>
      </c>
      <c r="C345" s="4">
        <v>1</v>
      </c>
      <c r="D345">
        <v>241.96534299999999</v>
      </c>
      <c r="E345" s="2">
        <v>2</v>
      </c>
      <c r="H345">
        <v>258.18829599999998</v>
      </c>
      <c r="I345" s="5">
        <v>4</v>
      </c>
      <c r="P345">
        <v>3</v>
      </c>
      <c r="Q345" t="str">
        <f t="shared" si="6"/>
        <v>124</v>
      </c>
      <c r="R345">
        <v>3</v>
      </c>
      <c r="X345" t="s">
        <v>300</v>
      </c>
      <c r="Y345">
        <v>1234</v>
      </c>
      <c r="BG345">
        <v>3</v>
      </c>
      <c r="BH345">
        <v>2516</v>
      </c>
      <c r="BI345">
        <f>($BH$384-$BH$381)/200</f>
        <v>0.14499999999999999</v>
      </c>
    </row>
    <row r="346" spans="1:61" x14ac:dyDescent="0.25">
      <c r="A346">
        <v>345</v>
      </c>
      <c r="B346">
        <v>250.74600899999999</v>
      </c>
      <c r="C346" s="4">
        <v>1</v>
      </c>
      <c r="D346">
        <v>241.90524199999999</v>
      </c>
      <c r="E346" s="2">
        <v>2</v>
      </c>
      <c r="H346">
        <v>258.18829599999998</v>
      </c>
      <c r="I346" s="5">
        <v>4</v>
      </c>
      <c r="P346">
        <v>3</v>
      </c>
      <c r="Q346" t="str">
        <f t="shared" si="6"/>
        <v>124</v>
      </c>
      <c r="R346">
        <v>2</v>
      </c>
      <c r="X346" t="s">
        <v>300</v>
      </c>
      <c r="Y346">
        <v>2341</v>
      </c>
      <c r="AB346" t="s">
        <v>299</v>
      </c>
      <c r="AC346" t="str">
        <f>CONCATENATE($R346,$R347,$R348,$R349)</f>
        <v>2413</v>
      </c>
      <c r="BG346">
        <v>2</v>
      </c>
      <c r="BH346">
        <v>2531</v>
      </c>
      <c r="BI346">
        <f>($BH$385-$BH$382)/200</f>
        <v>8.5000000000000006E-2</v>
      </c>
    </row>
    <row r="347" spans="1:61" x14ac:dyDescent="0.25">
      <c r="A347">
        <v>346</v>
      </c>
      <c r="B347">
        <v>250.76373999999998</v>
      </c>
      <c r="C347" s="4">
        <v>1</v>
      </c>
      <c r="D347">
        <v>241.90524199999999</v>
      </c>
      <c r="E347" s="2">
        <v>2</v>
      </c>
      <c r="H347">
        <v>258.18829599999998</v>
      </c>
      <c r="I347" s="5">
        <v>4</v>
      </c>
      <c r="P347">
        <v>3</v>
      </c>
      <c r="Q347" t="str">
        <f t="shared" si="6"/>
        <v>124</v>
      </c>
      <c r="R347">
        <v>4</v>
      </c>
      <c r="X347" t="s">
        <v>300</v>
      </c>
      <c r="Y347">
        <v>3412</v>
      </c>
      <c r="BG347">
        <v>4</v>
      </c>
      <c r="BH347">
        <v>2534</v>
      </c>
      <c r="BI347">
        <f>($BH$386-$BH$383)/200</f>
        <v>0.14499999999999999</v>
      </c>
    </row>
    <row r="348" spans="1:61" x14ac:dyDescent="0.25">
      <c r="A348">
        <v>347</v>
      </c>
      <c r="D348">
        <v>241.90524199999999</v>
      </c>
      <c r="E348" s="2">
        <v>2</v>
      </c>
      <c r="H348">
        <v>258.18829599999998</v>
      </c>
      <c r="I348" s="5">
        <v>4</v>
      </c>
      <c r="P348">
        <v>2</v>
      </c>
      <c r="Q348" t="str">
        <f t="shared" si="6"/>
        <v>24</v>
      </c>
      <c r="R348">
        <v>1</v>
      </c>
      <c r="X348" t="s">
        <v>300</v>
      </c>
      <c r="Y348">
        <v>4123</v>
      </c>
      <c r="BG348">
        <v>1</v>
      </c>
      <c r="BH348">
        <v>2544</v>
      </c>
      <c r="BI348">
        <f>($BH$387-$BH$384)/200</f>
        <v>7.4999999999999997E-2</v>
      </c>
    </row>
    <row r="349" spans="1:61" x14ac:dyDescent="0.25">
      <c r="A349">
        <v>348</v>
      </c>
      <c r="D349">
        <v>241.90524199999999</v>
      </c>
      <c r="E349" s="2">
        <v>2</v>
      </c>
      <c r="H349">
        <v>258.18829599999998</v>
      </c>
      <c r="I349" s="5">
        <v>4</v>
      </c>
      <c r="P349">
        <v>2</v>
      </c>
      <c r="Q349" t="str">
        <f t="shared" si="6"/>
        <v>24</v>
      </c>
      <c r="R349">
        <v>3</v>
      </c>
      <c r="X349" t="s">
        <v>297</v>
      </c>
      <c r="Y349" t="s">
        <v>286</v>
      </c>
      <c r="BG349">
        <v>3</v>
      </c>
      <c r="BH349">
        <v>2548</v>
      </c>
      <c r="BI349">
        <f>($BH$388-$BH$385)/200</f>
        <v>0.14499999999999999</v>
      </c>
    </row>
    <row r="350" spans="1:61" x14ac:dyDescent="0.25">
      <c r="A350">
        <v>349</v>
      </c>
      <c r="D350">
        <v>241.90524199999999</v>
      </c>
      <c r="E350" s="2">
        <v>2</v>
      </c>
      <c r="H350">
        <v>258.18829599999998</v>
      </c>
      <c r="I350" s="5">
        <v>4</v>
      </c>
      <c r="P350">
        <v>2</v>
      </c>
      <c r="Q350" t="str">
        <f t="shared" si="6"/>
        <v>24</v>
      </c>
      <c r="R350">
        <v>2</v>
      </c>
      <c r="X350" t="s">
        <v>296</v>
      </c>
      <c r="Y350" t="s">
        <v>261</v>
      </c>
      <c r="AB350" t="s">
        <v>299</v>
      </c>
      <c r="AC350" t="str">
        <f>CONCATENATE($R350,$R351,$R352,$R353)</f>
        <v>2413</v>
      </c>
      <c r="BG350">
        <v>2</v>
      </c>
      <c r="BH350">
        <v>2559</v>
      </c>
      <c r="BI350">
        <f>($BH$389-$BH$386)/200</f>
        <v>0.09</v>
      </c>
    </row>
    <row r="351" spans="1:61" x14ac:dyDescent="0.25">
      <c r="A351">
        <v>350</v>
      </c>
      <c r="D351">
        <v>241.90524199999999</v>
      </c>
      <c r="E351" s="2">
        <v>2</v>
      </c>
      <c r="H351">
        <v>258.18829599999998</v>
      </c>
      <c r="I351" s="5">
        <v>4</v>
      </c>
      <c r="P351">
        <v>2</v>
      </c>
      <c r="Q351" t="str">
        <f t="shared" si="6"/>
        <v>24</v>
      </c>
      <c r="R351">
        <v>4</v>
      </c>
      <c r="X351" t="s">
        <v>296</v>
      </c>
      <c r="Y351" t="s">
        <v>262</v>
      </c>
      <c r="BG351">
        <v>4</v>
      </c>
      <c r="BH351">
        <v>2566</v>
      </c>
      <c r="BI351">
        <f>($BH$390-$BH$387)/200</f>
        <v>0.16</v>
      </c>
    </row>
    <row r="352" spans="1:61" x14ac:dyDescent="0.25">
      <c r="A352">
        <v>351</v>
      </c>
      <c r="D352">
        <v>241.90524199999999</v>
      </c>
      <c r="E352" s="2">
        <v>2</v>
      </c>
      <c r="H352">
        <v>258.18829599999998</v>
      </c>
      <c r="I352" s="5">
        <v>4</v>
      </c>
      <c r="P352">
        <v>2</v>
      </c>
      <c r="Q352" t="str">
        <f t="shared" si="6"/>
        <v>24</v>
      </c>
      <c r="R352">
        <v>1</v>
      </c>
      <c r="X352" t="s">
        <v>296</v>
      </c>
      <c r="Y352" t="s">
        <v>263</v>
      </c>
      <c r="BG352">
        <v>1</v>
      </c>
      <c r="BH352">
        <v>2576</v>
      </c>
      <c r="BI352">
        <f>($BH$391-$BH$388)/200</f>
        <v>0.09</v>
      </c>
    </row>
    <row r="353" spans="1:61" x14ac:dyDescent="0.25">
      <c r="A353">
        <v>352</v>
      </c>
      <c r="D353">
        <v>241.90524199999999</v>
      </c>
      <c r="E353" s="2">
        <v>2</v>
      </c>
      <c r="H353">
        <v>258.18829599999998</v>
      </c>
      <c r="I353" s="5">
        <v>4</v>
      </c>
      <c r="P353">
        <v>2</v>
      </c>
      <c r="Q353" t="str">
        <f t="shared" si="6"/>
        <v>24</v>
      </c>
      <c r="R353">
        <v>3</v>
      </c>
      <c r="X353" t="s">
        <v>296</v>
      </c>
      <c r="Y353" t="s">
        <v>264</v>
      </c>
      <c r="BG353">
        <v>3</v>
      </c>
      <c r="BH353">
        <v>2583</v>
      </c>
      <c r="BI353">
        <f>($BH$392-$BH$389)/200</f>
        <v>0.15</v>
      </c>
    </row>
    <row r="354" spans="1:61" x14ac:dyDescent="0.25">
      <c r="A354">
        <v>353</v>
      </c>
      <c r="D354">
        <v>241.90524199999999</v>
      </c>
      <c r="E354" s="2">
        <v>2</v>
      </c>
      <c r="H354">
        <v>258.18829599999998</v>
      </c>
      <c r="I354" s="5">
        <v>4</v>
      </c>
      <c r="P354">
        <v>2</v>
      </c>
      <c r="Q354" t="str">
        <f t="shared" si="6"/>
        <v>24</v>
      </c>
      <c r="R354">
        <v>2</v>
      </c>
      <c r="X354" t="s">
        <v>296</v>
      </c>
      <c r="Y354" t="s">
        <v>261</v>
      </c>
      <c r="BG354">
        <v>2</v>
      </c>
      <c r="BH354">
        <v>2589</v>
      </c>
      <c r="BI354">
        <f>($BH$393-$BH$390)/200</f>
        <v>0.09</v>
      </c>
    </row>
    <row r="355" spans="1:61" x14ac:dyDescent="0.25">
      <c r="A355">
        <v>354</v>
      </c>
      <c r="D355">
        <v>241.90524199999999</v>
      </c>
      <c r="E355" s="2">
        <v>2</v>
      </c>
      <c r="H355">
        <v>258.18829599999998</v>
      </c>
      <c r="I355" s="5">
        <v>4</v>
      </c>
      <c r="P355">
        <v>2</v>
      </c>
      <c r="Q355" t="str">
        <f t="shared" si="6"/>
        <v>24</v>
      </c>
      <c r="R355" t="s">
        <v>233</v>
      </c>
      <c r="X355" t="s">
        <v>296</v>
      </c>
      <c r="Y355" t="s">
        <v>262</v>
      </c>
      <c r="BG355" t="s">
        <v>233</v>
      </c>
      <c r="BH355">
        <v>2604</v>
      </c>
      <c r="BI355">
        <f>($BH$394-$BH$391)/200</f>
        <v>0.14499999999999999</v>
      </c>
    </row>
    <row r="356" spans="1:61" x14ac:dyDescent="0.25">
      <c r="A356">
        <v>355</v>
      </c>
      <c r="D356">
        <v>241.90524199999999</v>
      </c>
      <c r="E356" s="2">
        <v>2</v>
      </c>
      <c r="H356">
        <v>258.18829599999998</v>
      </c>
      <c r="I356" s="5">
        <v>4</v>
      </c>
      <c r="P356">
        <v>2</v>
      </c>
      <c r="Q356" t="str">
        <f t="shared" si="6"/>
        <v>24</v>
      </c>
      <c r="R356">
        <v>1</v>
      </c>
      <c r="X356" t="s">
        <v>296</v>
      </c>
      <c r="Y356" t="s">
        <v>263</v>
      </c>
      <c r="AB356" t="s">
        <v>299</v>
      </c>
      <c r="AC356" t="str">
        <f>CONCATENATE($R356,$R357,$R358,$R359)</f>
        <v>1324</v>
      </c>
      <c r="BG356">
        <v>1</v>
      </c>
      <c r="BH356">
        <v>2606</v>
      </c>
      <c r="BI356">
        <f>($BH$395-$BH$392)/200</f>
        <v>9.5000000000000001E-2</v>
      </c>
    </row>
    <row r="357" spans="1:61" x14ac:dyDescent="0.25">
      <c r="A357">
        <v>356</v>
      </c>
      <c r="D357">
        <v>241.90524199999999</v>
      </c>
      <c r="E357" s="2">
        <v>2</v>
      </c>
      <c r="H357">
        <v>258.18829599999998</v>
      </c>
      <c r="I357" s="5">
        <v>4</v>
      </c>
      <c r="P357">
        <v>2</v>
      </c>
      <c r="Q357" t="str">
        <f t="shared" si="6"/>
        <v>24</v>
      </c>
      <c r="R357">
        <v>3</v>
      </c>
      <c r="X357" t="s">
        <v>296</v>
      </c>
      <c r="Y357" t="s">
        <v>264</v>
      </c>
      <c r="BG357">
        <v>3</v>
      </c>
      <c r="BH357">
        <v>2611</v>
      </c>
      <c r="BI357">
        <f>($BH$396-$BH$393)/200</f>
        <v>0.14000000000000001</v>
      </c>
    </row>
    <row r="358" spans="1:61" x14ac:dyDescent="0.25">
      <c r="A358">
        <v>357</v>
      </c>
      <c r="D358">
        <v>241.90524199999999</v>
      </c>
      <c r="E358" s="2">
        <v>2</v>
      </c>
      <c r="F358">
        <v>248.94729100000001</v>
      </c>
      <c r="G358" s="3">
        <v>3</v>
      </c>
      <c r="H358">
        <v>258.18829599999998</v>
      </c>
      <c r="I358" s="5">
        <v>4</v>
      </c>
      <c r="P358">
        <v>3</v>
      </c>
      <c r="Q358" t="str">
        <f t="shared" si="6"/>
        <v>234</v>
      </c>
      <c r="R358">
        <v>2</v>
      </c>
      <c r="X358" t="s">
        <v>296</v>
      </c>
      <c r="Y358" t="s">
        <v>261</v>
      </c>
      <c r="BG358">
        <v>2</v>
      </c>
      <c r="BH358">
        <v>2622</v>
      </c>
      <c r="BI358">
        <f>($BH$397-$BH$394)/200</f>
        <v>9.5000000000000001E-2</v>
      </c>
    </row>
    <row r="359" spans="1:61" x14ac:dyDescent="0.25">
      <c r="A359">
        <v>358</v>
      </c>
      <c r="D359">
        <v>241.90524199999999</v>
      </c>
      <c r="E359" s="2">
        <v>2</v>
      </c>
      <c r="F359">
        <v>248.848018</v>
      </c>
      <c r="G359" s="3">
        <v>3</v>
      </c>
      <c r="H359">
        <v>258.20035799999999</v>
      </c>
      <c r="I359" s="5">
        <v>4</v>
      </c>
      <c r="P359">
        <v>3</v>
      </c>
      <c r="Q359" t="str">
        <f t="shared" si="6"/>
        <v>234</v>
      </c>
      <c r="R359">
        <v>4</v>
      </c>
      <c r="X359" t="s">
        <v>296</v>
      </c>
      <c r="Y359" t="s">
        <v>262</v>
      </c>
      <c r="BG359">
        <v>4</v>
      </c>
      <c r="BH359">
        <v>2633</v>
      </c>
      <c r="BI359">
        <f>($BH$398-$BH$395)/200</f>
        <v>0.14000000000000001</v>
      </c>
    </row>
    <row r="360" spans="1:61" x14ac:dyDescent="0.25">
      <c r="A360">
        <v>359</v>
      </c>
      <c r="B360">
        <v>232.61970400000001</v>
      </c>
      <c r="C360" s="4">
        <v>1</v>
      </c>
      <c r="D360">
        <v>241.90524199999999</v>
      </c>
      <c r="E360" s="2">
        <v>2</v>
      </c>
      <c r="F360">
        <v>248.848018</v>
      </c>
      <c r="G360" s="3">
        <v>3</v>
      </c>
      <c r="H360">
        <v>258.20035799999999</v>
      </c>
      <c r="I360" s="5">
        <v>4</v>
      </c>
      <c r="P360">
        <v>4</v>
      </c>
      <c r="Q360" t="str">
        <f t="shared" si="6"/>
        <v>1234</v>
      </c>
      <c r="R360">
        <v>1</v>
      </c>
      <c r="X360" t="s">
        <v>296</v>
      </c>
      <c r="Y360" t="s">
        <v>263</v>
      </c>
      <c r="AB360" t="s">
        <v>299</v>
      </c>
      <c r="AC360" t="str">
        <f>CONCATENATE($R360,$R361,$R362,$R363)</f>
        <v>1324</v>
      </c>
      <c r="BG360">
        <v>1</v>
      </c>
      <c r="BH360">
        <v>2640</v>
      </c>
      <c r="BI360">
        <f>($BH$399-$BH$396)/200</f>
        <v>9.5000000000000001E-2</v>
      </c>
    </row>
    <row r="361" spans="1:61" x14ac:dyDescent="0.25">
      <c r="A361">
        <v>360</v>
      </c>
      <c r="B361">
        <v>232.51497000000001</v>
      </c>
      <c r="C361" s="4">
        <v>1</v>
      </c>
      <c r="D361">
        <v>241.96534299999999</v>
      </c>
      <c r="E361" s="2">
        <v>2</v>
      </c>
      <c r="F361">
        <v>248.848018</v>
      </c>
      <c r="G361" s="3">
        <v>3</v>
      </c>
      <c r="P361">
        <v>3</v>
      </c>
      <c r="Q361" t="str">
        <f t="shared" si="6"/>
        <v>123</v>
      </c>
      <c r="R361">
        <v>3</v>
      </c>
      <c r="X361" t="s">
        <v>296</v>
      </c>
      <c r="Y361" t="s">
        <v>264</v>
      </c>
      <c r="BG361">
        <v>3</v>
      </c>
      <c r="BH361">
        <v>2652</v>
      </c>
      <c r="BI361">
        <f>($BH$400-$BH$397)/200</f>
        <v>0.13500000000000001</v>
      </c>
    </row>
    <row r="362" spans="1:61" x14ac:dyDescent="0.25">
      <c r="A362">
        <v>361</v>
      </c>
      <c r="B362">
        <v>232.51497000000001</v>
      </c>
      <c r="C362" s="4">
        <v>1</v>
      </c>
      <c r="F362">
        <v>248.848018</v>
      </c>
      <c r="G362" s="3">
        <v>3</v>
      </c>
      <c r="P362">
        <v>2</v>
      </c>
      <c r="Q362" t="str">
        <f t="shared" si="6"/>
        <v>13</v>
      </c>
      <c r="R362">
        <v>2</v>
      </c>
      <c r="X362" t="s">
        <v>296</v>
      </c>
      <c r="Y362" t="s">
        <v>261</v>
      </c>
      <c r="BG362">
        <v>2</v>
      </c>
      <c r="BH362">
        <v>2657</v>
      </c>
      <c r="BI362">
        <f>($BH$401-$BH$398)/200</f>
        <v>9.5000000000000001E-2</v>
      </c>
    </row>
    <row r="363" spans="1:61" x14ac:dyDescent="0.25">
      <c r="A363">
        <v>362</v>
      </c>
      <c r="B363">
        <v>232.51497000000001</v>
      </c>
      <c r="C363" s="4">
        <v>1</v>
      </c>
      <c r="F363">
        <v>248.848018</v>
      </c>
      <c r="G363" s="3">
        <v>3</v>
      </c>
      <c r="P363">
        <v>2</v>
      </c>
      <c r="Q363" t="str">
        <f t="shared" si="6"/>
        <v>13</v>
      </c>
      <c r="R363">
        <v>4</v>
      </c>
      <c r="X363" t="s">
        <v>296</v>
      </c>
      <c r="Y363" t="s">
        <v>262</v>
      </c>
      <c r="BG363">
        <v>4</v>
      </c>
      <c r="BH363">
        <v>2670</v>
      </c>
      <c r="BI363">
        <f>($BH$402-$BH$399)/200</f>
        <v>0.13</v>
      </c>
    </row>
    <row r="364" spans="1:61" x14ac:dyDescent="0.25">
      <c r="A364">
        <v>363</v>
      </c>
      <c r="B364">
        <v>232.51497000000001</v>
      </c>
      <c r="C364" s="4">
        <v>1</v>
      </c>
      <c r="F364">
        <v>248.848018</v>
      </c>
      <c r="G364" s="3">
        <v>3</v>
      </c>
      <c r="P364">
        <v>2</v>
      </c>
      <c r="Q364" t="str">
        <f t="shared" si="6"/>
        <v>13</v>
      </c>
      <c r="R364">
        <v>1</v>
      </c>
      <c r="X364" t="s">
        <v>296</v>
      </c>
      <c r="Y364" t="s">
        <v>263</v>
      </c>
      <c r="BG364">
        <v>1</v>
      </c>
      <c r="BH364">
        <v>2671</v>
      </c>
      <c r="BI364">
        <f>($BH$403-$BH$400)/200</f>
        <v>9.5000000000000001E-2</v>
      </c>
    </row>
    <row r="365" spans="1:61" x14ac:dyDescent="0.25">
      <c r="A365">
        <v>364</v>
      </c>
      <c r="B365">
        <v>232.51497000000001</v>
      </c>
      <c r="C365" s="4">
        <v>1</v>
      </c>
      <c r="F365">
        <v>248.848018</v>
      </c>
      <c r="G365" s="3">
        <v>3</v>
      </c>
      <c r="P365">
        <v>2</v>
      </c>
      <c r="Q365" t="str">
        <f t="shared" si="6"/>
        <v>13</v>
      </c>
      <c r="R365">
        <v>2</v>
      </c>
      <c r="X365" t="s">
        <v>296</v>
      </c>
      <c r="Y365" t="s">
        <v>264</v>
      </c>
      <c r="AB365" t="s">
        <v>296</v>
      </c>
      <c r="AC365" t="str">
        <f>CONCATENATE($R365,$R366,$R367,$R368)</f>
        <v>2314</v>
      </c>
      <c r="BG365">
        <v>2</v>
      </c>
      <c r="BH365">
        <v>2686</v>
      </c>
      <c r="BI365">
        <f>($BH$404-$BH$401)/200</f>
        <v>0.125</v>
      </c>
    </row>
    <row r="366" spans="1:61" x14ac:dyDescent="0.25">
      <c r="A366">
        <v>365</v>
      </c>
      <c r="B366">
        <v>232.51497000000001</v>
      </c>
      <c r="C366" s="4">
        <v>1</v>
      </c>
      <c r="F366">
        <v>248.848018</v>
      </c>
      <c r="G366" s="3">
        <v>3</v>
      </c>
      <c r="P366">
        <v>2</v>
      </c>
      <c r="Q366" t="str">
        <f t="shared" si="6"/>
        <v>13</v>
      </c>
      <c r="R366">
        <v>3</v>
      </c>
      <c r="X366" t="s">
        <v>296</v>
      </c>
      <c r="Y366" t="s">
        <v>261</v>
      </c>
      <c r="BG366">
        <v>3</v>
      </c>
      <c r="BH366">
        <v>2687</v>
      </c>
      <c r="BI366">
        <f>($BH$405-$BH$402)/200</f>
        <v>0.1</v>
      </c>
    </row>
    <row r="367" spans="1:61" x14ac:dyDescent="0.25">
      <c r="A367">
        <v>366</v>
      </c>
      <c r="B367">
        <v>232.51497000000001</v>
      </c>
      <c r="C367" s="4">
        <v>1</v>
      </c>
      <c r="F367">
        <v>248.848018</v>
      </c>
      <c r="G367" s="3">
        <v>3</v>
      </c>
      <c r="P367">
        <v>2</v>
      </c>
      <c r="Q367" t="str">
        <f t="shared" si="6"/>
        <v>13</v>
      </c>
      <c r="R367">
        <v>1</v>
      </c>
      <c r="X367" t="s">
        <v>296</v>
      </c>
      <c r="Y367" t="s">
        <v>262</v>
      </c>
      <c r="BG367">
        <v>1</v>
      </c>
      <c r="BH367">
        <v>2700</v>
      </c>
      <c r="BI367">
        <f>($BH$406-$BH$403)/200</f>
        <v>0.14000000000000001</v>
      </c>
    </row>
    <row r="368" spans="1:61" x14ac:dyDescent="0.25">
      <c r="A368">
        <v>367</v>
      </c>
      <c r="B368">
        <v>232.51497000000001</v>
      </c>
      <c r="C368" s="4">
        <v>1</v>
      </c>
      <c r="F368">
        <v>248.848018</v>
      </c>
      <c r="G368" s="3">
        <v>3</v>
      </c>
      <c r="P368">
        <v>2</v>
      </c>
      <c r="Q368" t="str">
        <f t="shared" si="6"/>
        <v>13</v>
      </c>
      <c r="R368">
        <v>4</v>
      </c>
      <c r="X368" t="s">
        <v>296</v>
      </c>
      <c r="Y368" t="s">
        <v>263</v>
      </c>
      <c r="BG368">
        <v>4</v>
      </c>
      <c r="BH368">
        <v>2703</v>
      </c>
      <c r="BI368">
        <f>($BH$407-$BH$404)/200</f>
        <v>0.11</v>
      </c>
    </row>
    <row r="369" spans="1:61" x14ac:dyDescent="0.25">
      <c r="A369">
        <v>368</v>
      </c>
      <c r="B369">
        <v>232.51497000000001</v>
      </c>
      <c r="C369" s="4">
        <v>1</v>
      </c>
      <c r="F369">
        <v>248.848018</v>
      </c>
      <c r="G369" s="3">
        <v>3</v>
      </c>
      <c r="P369">
        <v>2</v>
      </c>
      <c r="Q369" t="str">
        <f t="shared" si="6"/>
        <v>13</v>
      </c>
      <c r="R369">
        <v>2</v>
      </c>
      <c r="X369" t="s">
        <v>296</v>
      </c>
      <c r="Y369" t="s">
        <v>264</v>
      </c>
      <c r="AB369" t="s">
        <v>296</v>
      </c>
      <c r="AC369" t="str">
        <f>CONCATENATE($R369,$R370,$R371,$R372)</f>
        <v>2314</v>
      </c>
      <c r="BG369">
        <v>2</v>
      </c>
      <c r="BH369">
        <v>2717</v>
      </c>
      <c r="BI369">
        <f>($BH$408-$BH$405)/200</f>
        <v>0.14000000000000001</v>
      </c>
    </row>
    <row r="370" spans="1:61" x14ac:dyDescent="0.25">
      <c r="A370">
        <v>369</v>
      </c>
      <c r="B370">
        <v>232.51497000000001</v>
      </c>
      <c r="C370" s="4">
        <v>1</v>
      </c>
      <c r="F370">
        <v>248.848018</v>
      </c>
      <c r="G370" s="3">
        <v>3</v>
      </c>
      <c r="P370">
        <v>2</v>
      </c>
      <c r="Q370" t="str">
        <f t="shared" si="6"/>
        <v>13</v>
      </c>
      <c r="R370">
        <v>3</v>
      </c>
      <c r="X370" t="s">
        <v>296</v>
      </c>
      <c r="Y370" t="s">
        <v>261</v>
      </c>
      <c r="BG370">
        <v>3</v>
      </c>
      <c r="BH370">
        <v>2721</v>
      </c>
      <c r="BI370">
        <f>($BH$409-$BH$406)/200</f>
        <v>0.1</v>
      </c>
    </row>
    <row r="371" spans="1:61" x14ac:dyDescent="0.25">
      <c r="A371">
        <v>370</v>
      </c>
      <c r="B371">
        <v>232.51497000000001</v>
      </c>
      <c r="C371" s="4">
        <v>1</v>
      </c>
      <c r="F371">
        <v>248.848018</v>
      </c>
      <c r="G371" s="3">
        <v>3</v>
      </c>
      <c r="P371">
        <v>2</v>
      </c>
      <c r="Q371" t="str">
        <f t="shared" si="6"/>
        <v>13</v>
      </c>
      <c r="R371">
        <v>1</v>
      </c>
      <c r="X371" t="s">
        <v>296</v>
      </c>
      <c r="Y371" t="s">
        <v>262</v>
      </c>
      <c r="BG371">
        <v>1</v>
      </c>
      <c r="BH371">
        <v>2734</v>
      </c>
      <c r="BI371">
        <f>($BH$410-$BH$407)/200</f>
        <v>0.13</v>
      </c>
    </row>
    <row r="372" spans="1:61" x14ac:dyDescent="0.25">
      <c r="A372">
        <v>371</v>
      </c>
      <c r="B372">
        <v>232.51497000000001</v>
      </c>
      <c r="C372" s="4">
        <v>1</v>
      </c>
      <c r="F372">
        <v>248.848018</v>
      </c>
      <c r="G372" s="3">
        <v>3</v>
      </c>
      <c r="P372">
        <v>2</v>
      </c>
      <c r="Q372" t="str">
        <f t="shared" si="6"/>
        <v>13</v>
      </c>
      <c r="R372">
        <v>4</v>
      </c>
      <c r="X372" t="s">
        <v>296</v>
      </c>
      <c r="Y372" t="s">
        <v>263</v>
      </c>
      <c r="BG372">
        <v>4</v>
      </c>
      <c r="BH372">
        <v>2736</v>
      </c>
      <c r="BI372">
        <f>($BH$411-$BH$408)/200</f>
        <v>9.5000000000000001E-2</v>
      </c>
    </row>
    <row r="373" spans="1:61" x14ac:dyDescent="0.25">
      <c r="A373">
        <v>372</v>
      </c>
      <c r="B373">
        <v>232.51497000000001</v>
      </c>
      <c r="C373" s="4">
        <v>1</v>
      </c>
      <c r="F373">
        <v>248.848018</v>
      </c>
      <c r="G373" s="3">
        <v>3</v>
      </c>
      <c r="P373">
        <v>2</v>
      </c>
      <c r="Q373" t="str">
        <f t="shared" si="6"/>
        <v>13</v>
      </c>
      <c r="R373">
        <v>2</v>
      </c>
      <c r="X373" t="s">
        <v>296</v>
      </c>
      <c r="Y373" t="s">
        <v>264</v>
      </c>
      <c r="AB373" t="s">
        <v>296</v>
      </c>
      <c r="AC373" t="str">
        <f>CONCATENATE($R373,$R374,$R375,$R376)</f>
        <v>2314</v>
      </c>
      <c r="BG373">
        <v>2</v>
      </c>
      <c r="BH373">
        <v>2748</v>
      </c>
      <c r="BI373">
        <f>($BH$412-$BH$409)/200</f>
        <v>0.125</v>
      </c>
    </row>
    <row r="374" spans="1:61" x14ac:dyDescent="0.25">
      <c r="A374">
        <v>373</v>
      </c>
      <c r="B374">
        <v>232.51497000000001</v>
      </c>
      <c r="C374" s="4">
        <v>1</v>
      </c>
      <c r="D374">
        <v>225.52941200000001</v>
      </c>
      <c r="E374" s="2">
        <v>2</v>
      </c>
      <c r="F374">
        <v>248.848018</v>
      </c>
      <c r="G374" s="3">
        <v>3</v>
      </c>
      <c r="I374" s="5" t="s">
        <v>233</v>
      </c>
      <c r="N374">
        <v>238.758914</v>
      </c>
      <c r="O374">
        <v>373</v>
      </c>
      <c r="P374">
        <v>4</v>
      </c>
      <c r="Q374" t="str">
        <f t="shared" si="6"/>
        <v>1234D</v>
      </c>
      <c r="R374">
        <v>3</v>
      </c>
      <c r="X374" t="s">
        <v>296</v>
      </c>
      <c r="Y374" t="s">
        <v>261</v>
      </c>
      <c r="BG374">
        <v>3</v>
      </c>
      <c r="BH374">
        <v>2754</v>
      </c>
      <c r="BI374">
        <f>($BH$413-$BH$410)/200</f>
        <v>9.5000000000000001E-2</v>
      </c>
    </row>
    <row r="375" spans="1:61" x14ac:dyDescent="0.25">
      <c r="A375">
        <v>374</v>
      </c>
      <c r="B375">
        <v>232.51497000000001</v>
      </c>
      <c r="C375" s="4">
        <v>1</v>
      </c>
      <c r="D375">
        <v>225.47230099999999</v>
      </c>
      <c r="E375" s="2">
        <v>2</v>
      </c>
      <c r="F375">
        <v>248.94729100000001</v>
      </c>
      <c r="G375" s="3">
        <v>3</v>
      </c>
      <c r="I375" s="5" t="s">
        <v>233</v>
      </c>
      <c r="N375">
        <v>238.90834100000001</v>
      </c>
      <c r="P375">
        <v>4</v>
      </c>
      <c r="Q375" t="str">
        <f t="shared" si="6"/>
        <v>1234D</v>
      </c>
      <c r="R375">
        <v>1</v>
      </c>
      <c r="X375" t="s">
        <v>296</v>
      </c>
      <c r="Y375" t="s">
        <v>262</v>
      </c>
      <c r="BG375">
        <v>1</v>
      </c>
      <c r="BH375">
        <v>2764</v>
      </c>
      <c r="BI375">
        <f>($BH$414-$BH$411)/200</f>
        <v>0.13</v>
      </c>
    </row>
    <row r="376" spans="1:61" x14ac:dyDescent="0.25">
      <c r="A376">
        <v>375</v>
      </c>
      <c r="B376">
        <v>232.61970400000001</v>
      </c>
      <c r="C376" s="4">
        <v>1</v>
      </c>
      <c r="D376">
        <v>225.47230099999999</v>
      </c>
      <c r="E376" s="2">
        <v>2</v>
      </c>
      <c r="I376" s="5" t="s">
        <v>233</v>
      </c>
      <c r="N376">
        <v>238.90834100000001</v>
      </c>
      <c r="P376">
        <v>3</v>
      </c>
      <c r="Q376" t="str">
        <f t="shared" si="6"/>
        <v>124D</v>
      </c>
      <c r="R376">
        <v>4</v>
      </c>
      <c r="X376" t="s">
        <v>296</v>
      </c>
      <c r="Y376" t="s">
        <v>263</v>
      </c>
      <c r="BG376">
        <v>4</v>
      </c>
      <c r="BH376">
        <v>2768</v>
      </c>
      <c r="BI376">
        <f>($BH$415-$BH$412)/200</f>
        <v>9.5000000000000001E-2</v>
      </c>
    </row>
    <row r="377" spans="1:61" x14ac:dyDescent="0.25">
      <c r="A377">
        <v>376</v>
      </c>
      <c r="B377">
        <v>232.61970400000001</v>
      </c>
      <c r="C377" s="4">
        <v>1</v>
      </c>
      <c r="D377">
        <v>225.47230099999999</v>
      </c>
      <c r="E377" s="2">
        <v>2</v>
      </c>
      <c r="I377" s="5" t="s">
        <v>233</v>
      </c>
      <c r="N377">
        <v>238.90834100000001</v>
      </c>
      <c r="P377">
        <v>3</v>
      </c>
      <c r="Q377" t="str">
        <f t="shared" si="6"/>
        <v>124D</v>
      </c>
      <c r="R377">
        <v>2</v>
      </c>
      <c r="X377" t="s">
        <v>296</v>
      </c>
      <c r="Y377" t="s">
        <v>264</v>
      </c>
      <c r="BG377">
        <v>2</v>
      </c>
      <c r="BH377">
        <v>2781</v>
      </c>
      <c r="BI377">
        <f>($BH$416-$BH$413)/200</f>
        <v>0.13500000000000001</v>
      </c>
    </row>
    <row r="378" spans="1:61" x14ac:dyDescent="0.25">
      <c r="A378">
        <v>377</v>
      </c>
      <c r="D378">
        <v>225.47230099999999</v>
      </c>
      <c r="E378" s="2">
        <v>2</v>
      </c>
      <c r="I378" s="5" t="s">
        <v>233</v>
      </c>
      <c r="N378">
        <v>238.90834100000001</v>
      </c>
      <c r="P378">
        <v>2</v>
      </c>
      <c r="Q378" t="str">
        <f t="shared" si="6"/>
        <v>24D</v>
      </c>
      <c r="R378">
        <v>3</v>
      </c>
      <c r="X378" t="s">
        <v>296</v>
      </c>
      <c r="Y378" t="s">
        <v>261</v>
      </c>
      <c r="BG378">
        <v>3</v>
      </c>
      <c r="BH378">
        <v>2786</v>
      </c>
      <c r="BI378">
        <f>($BH$417-$BH$414)/200</f>
        <v>0.09</v>
      </c>
    </row>
    <row r="379" spans="1:61" x14ac:dyDescent="0.25">
      <c r="A379">
        <v>378</v>
      </c>
      <c r="D379">
        <v>225.47230099999999</v>
      </c>
      <c r="E379" s="2">
        <v>2</v>
      </c>
      <c r="I379" s="5" t="s">
        <v>233</v>
      </c>
      <c r="N379">
        <v>238.90834100000001</v>
      </c>
      <c r="P379">
        <v>2</v>
      </c>
      <c r="Q379" t="str">
        <f t="shared" si="6"/>
        <v>24D</v>
      </c>
      <c r="R379" t="s">
        <v>22</v>
      </c>
      <c r="X379" t="s">
        <v>296</v>
      </c>
      <c r="Y379" t="s">
        <v>262</v>
      </c>
      <c r="BG379" t="s">
        <v>22</v>
      </c>
      <c r="BH379">
        <v>2790</v>
      </c>
      <c r="BI379">
        <f>($BH$418-$BH$415)/200</f>
        <v>0.13500000000000001</v>
      </c>
    </row>
    <row r="380" spans="1:61" x14ac:dyDescent="0.25">
      <c r="A380">
        <v>379</v>
      </c>
      <c r="D380">
        <v>225.47230099999999</v>
      </c>
      <c r="E380" s="2">
        <v>2</v>
      </c>
      <c r="I380" s="5" t="s">
        <v>233</v>
      </c>
      <c r="N380">
        <v>238.90834100000001</v>
      </c>
      <c r="P380">
        <v>2</v>
      </c>
      <c r="Q380" t="str">
        <f t="shared" si="6"/>
        <v>24D</v>
      </c>
      <c r="R380" t="s">
        <v>22</v>
      </c>
      <c r="X380" t="s">
        <v>296</v>
      </c>
      <c r="Y380" t="s">
        <v>263</v>
      </c>
      <c r="BG380" t="s">
        <v>22</v>
      </c>
      <c r="BH380">
        <v>2805</v>
      </c>
      <c r="BI380">
        <f>($BH$419-$BH$416)/200</f>
        <v>9.5000000000000001E-2</v>
      </c>
    </row>
    <row r="381" spans="1:61" x14ac:dyDescent="0.25">
      <c r="A381">
        <v>380</v>
      </c>
      <c r="D381">
        <v>225.47230099999999</v>
      </c>
      <c r="E381" s="2">
        <v>2</v>
      </c>
      <c r="I381" s="5" t="s">
        <v>233</v>
      </c>
      <c r="N381">
        <v>238.90834100000001</v>
      </c>
      <c r="P381">
        <v>2</v>
      </c>
      <c r="Q381" t="str">
        <f t="shared" si="6"/>
        <v>24D</v>
      </c>
      <c r="R381">
        <v>1</v>
      </c>
      <c r="X381" t="s">
        <v>296</v>
      </c>
      <c r="Y381" t="s">
        <v>264</v>
      </c>
      <c r="BG381">
        <v>1</v>
      </c>
      <c r="BH381">
        <v>2806</v>
      </c>
      <c r="BI381">
        <f>($BH$420-$BH$417)/200</f>
        <v>0.14000000000000001</v>
      </c>
    </row>
    <row r="382" spans="1:61" x14ac:dyDescent="0.25">
      <c r="A382">
        <v>381</v>
      </c>
      <c r="D382">
        <v>225.47230099999999</v>
      </c>
      <c r="E382" s="2">
        <v>2</v>
      </c>
      <c r="I382" s="5" t="s">
        <v>233</v>
      </c>
      <c r="N382">
        <v>238.90834100000001</v>
      </c>
      <c r="P382">
        <v>2</v>
      </c>
      <c r="Q382" t="str">
        <f t="shared" si="6"/>
        <v>24D</v>
      </c>
      <c r="R382">
        <v>2</v>
      </c>
      <c r="X382" t="s">
        <v>296</v>
      </c>
      <c r="Y382" t="s">
        <v>261</v>
      </c>
      <c r="BG382">
        <v>2</v>
      </c>
      <c r="BH382">
        <v>2819</v>
      </c>
      <c r="BI382">
        <f>($BH$421-$BH$418)/200</f>
        <v>8.5000000000000006E-2</v>
      </c>
    </row>
    <row r="383" spans="1:61" x14ac:dyDescent="0.25">
      <c r="A383">
        <v>382</v>
      </c>
      <c r="D383">
        <v>225.47230099999999</v>
      </c>
      <c r="E383" s="2">
        <v>2</v>
      </c>
      <c r="I383" s="5" t="s">
        <v>233</v>
      </c>
      <c r="N383">
        <v>238.90834100000001</v>
      </c>
      <c r="O383">
        <v>382</v>
      </c>
      <c r="P383">
        <v>2</v>
      </c>
      <c r="Q383" t="str">
        <f t="shared" si="6"/>
        <v>24D</v>
      </c>
      <c r="R383">
        <v>3</v>
      </c>
      <c r="X383" t="s">
        <v>296</v>
      </c>
      <c r="Y383" t="s">
        <v>262</v>
      </c>
      <c r="BG383">
        <v>3</v>
      </c>
      <c r="BH383">
        <v>2820</v>
      </c>
      <c r="BI383">
        <f>($BH$422-$BH$419)/200</f>
        <v>0.125</v>
      </c>
    </row>
    <row r="384" spans="1:61" x14ac:dyDescent="0.25">
      <c r="A384">
        <v>383</v>
      </c>
      <c r="D384">
        <v>225.47230099999999</v>
      </c>
      <c r="E384" s="2">
        <v>2</v>
      </c>
      <c r="P384">
        <v>1</v>
      </c>
      <c r="Q384" t="str">
        <f t="shared" si="6"/>
        <v>2</v>
      </c>
      <c r="R384" t="s">
        <v>233</v>
      </c>
      <c r="X384" t="s">
        <v>296</v>
      </c>
      <c r="Y384" t="s">
        <v>263</v>
      </c>
      <c r="BG384" t="s">
        <v>233</v>
      </c>
      <c r="BH384">
        <v>2835</v>
      </c>
      <c r="BI384">
        <f>($BH$423-$BH$420)/200</f>
        <v>0.1</v>
      </c>
    </row>
    <row r="385" spans="1:61" x14ac:dyDescent="0.25">
      <c r="A385">
        <v>384</v>
      </c>
      <c r="D385">
        <v>225.47230099999999</v>
      </c>
      <c r="E385" s="2">
        <v>2</v>
      </c>
      <c r="P385">
        <v>1</v>
      </c>
      <c r="Q385" t="str">
        <f t="shared" si="6"/>
        <v>2</v>
      </c>
      <c r="R385">
        <v>1</v>
      </c>
      <c r="X385" t="s">
        <v>296</v>
      </c>
      <c r="Y385" t="s">
        <v>264</v>
      </c>
      <c r="BG385">
        <v>1</v>
      </c>
      <c r="BH385">
        <v>2836</v>
      </c>
      <c r="BI385">
        <f>($BH$424-$BH$421)/200</f>
        <v>0.14499999999999999</v>
      </c>
    </row>
    <row r="386" spans="1:61" x14ac:dyDescent="0.25">
      <c r="A386">
        <v>385</v>
      </c>
      <c r="D386">
        <v>225.47230099999999</v>
      </c>
      <c r="E386" s="2">
        <v>2</v>
      </c>
      <c r="F386">
        <v>233.015458</v>
      </c>
      <c r="G386" s="3">
        <v>3</v>
      </c>
      <c r="P386">
        <v>2</v>
      </c>
      <c r="Q386" t="str">
        <f t="shared" ref="Q386:Q449" si="7">CONCATENATE(C386,E386,G386,I386)</f>
        <v>23</v>
      </c>
      <c r="R386">
        <v>2</v>
      </c>
      <c r="X386" t="s">
        <v>296</v>
      </c>
      <c r="Y386" t="s">
        <v>261</v>
      </c>
      <c r="AB386" t="s">
        <v>296</v>
      </c>
      <c r="AC386" t="str">
        <f>CONCATENATE($R386,$R387,$R388,$R389)</f>
        <v>2314</v>
      </c>
      <c r="BG386">
        <v>2</v>
      </c>
      <c r="BH386">
        <v>2849</v>
      </c>
      <c r="BI386">
        <f>($BH$425-$BH$422)/200</f>
        <v>0.105</v>
      </c>
    </row>
    <row r="387" spans="1:61" x14ac:dyDescent="0.25">
      <c r="A387">
        <v>386</v>
      </c>
      <c r="D387">
        <v>225.47230099999999</v>
      </c>
      <c r="E387" s="2">
        <v>2</v>
      </c>
      <c r="F387">
        <v>232.96453199999999</v>
      </c>
      <c r="G387" s="3">
        <v>3</v>
      </c>
      <c r="P387">
        <v>2</v>
      </c>
      <c r="Q387" t="str">
        <f t="shared" si="7"/>
        <v>23</v>
      </c>
      <c r="R387">
        <v>3</v>
      </c>
      <c r="X387" t="s">
        <v>296</v>
      </c>
      <c r="Y387" t="s">
        <v>262</v>
      </c>
      <c r="BG387">
        <v>3</v>
      </c>
      <c r="BH387">
        <v>2850</v>
      </c>
      <c r="BI387">
        <f>($BH$426-$BH$423)/200</f>
        <v>0.12</v>
      </c>
    </row>
    <row r="388" spans="1:61" x14ac:dyDescent="0.25">
      <c r="A388">
        <v>387</v>
      </c>
      <c r="D388">
        <v>225.47230099999999</v>
      </c>
      <c r="E388" s="2">
        <v>2</v>
      </c>
      <c r="F388">
        <v>232.96453199999999</v>
      </c>
      <c r="G388" s="3">
        <v>3</v>
      </c>
      <c r="P388">
        <v>2</v>
      </c>
      <c r="Q388" t="str">
        <f t="shared" si="7"/>
        <v>23</v>
      </c>
      <c r="R388">
        <v>1</v>
      </c>
      <c r="X388" t="s">
        <v>296</v>
      </c>
      <c r="Y388" t="s">
        <v>263</v>
      </c>
      <c r="BG388">
        <v>1</v>
      </c>
      <c r="BH388">
        <v>2865</v>
      </c>
      <c r="BI388">
        <f>($BH$427-$BH$424)/200</f>
        <v>0.115</v>
      </c>
    </row>
    <row r="389" spans="1:61" x14ac:dyDescent="0.25">
      <c r="A389">
        <v>388</v>
      </c>
      <c r="D389">
        <v>225.47230099999999</v>
      </c>
      <c r="E389" s="2">
        <v>2</v>
      </c>
      <c r="F389">
        <v>232.96453199999999</v>
      </c>
      <c r="G389" s="3">
        <v>3</v>
      </c>
      <c r="P389">
        <v>2</v>
      </c>
      <c r="Q389" t="str">
        <f t="shared" si="7"/>
        <v>23</v>
      </c>
      <c r="R389">
        <v>4</v>
      </c>
      <c r="X389" t="s">
        <v>296</v>
      </c>
      <c r="Y389" t="s">
        <v>264</v>
      </c>
      <c r="BG389">
        <v>4</v>
      </c>
      <c r="BH389">
        <v>2867</v>
      </c>
      <c r="BI389">
        <f>($BH$428-$BH$425)/200</f>
        <v>0.14000000000000001</v>
      </c>
    </row>
    <row r="390" spans="1:61" x14ac:dyDescent="0.25">
      <c r="A390">
        <v>389</v>
      </c>
      <c r="D390">
        <v>225.47230099999999</v>
      </c>
      <c r="E390" s="2">
        <v>2</v>
      </c>
      <c r="F390">
        <v>232.96453199999999</v>
      </c>
      <c r="G390" s="3">
        <v>3</v>
      </c>
      <c r="P390">
        <v>2</v>
      </c>
      <c r="Q390" t="str">
        <f t="shared" si="7"/>
        <v>23</v>
      </c>
      <c r="R390">
        <v>2</v>
      </c>
      <c r="X390" t="s">
        <v>296</v>
      </c>
      <c r="Y390" t="s">
        <v>261</v>
      </c>
      <c r="AB390" t="s">
        <v>296</v>
      </c>
      <c r="AC390" t="str">
        <f>CONCATENATE($R390,$R391,$R392,$R393)</f>
        <v>2314</v>
      </c>
      <c r="BG390">
        <v>2</v>
      </c>
      <c r="BH390">
        <v>2882</v>
      </c>
      <c r="BI390">
        <f>($BH$429-$BH$426)/200</f>
        <v>0.13</v>
      </c>
    </row>
    <row r="391" spans="1:61" x14ac:dyDescent="0.25">
      <c r="A391">
        <v>390</v>
      </c>
      <c r="B391">
        <v>218.08898300000001</v>
      </c>
      <c r="C391" s="4">
        <v>1</v>
      </c>
      <c r="D391">
        <v>225.47230099999999</v>
      </c>
      <c r="E391" s="2">
        <v>2</v>
      </c>
      <c r="F391">
        <v>232.96453199999999</v>
      </c>
      <c r="G391" s="3">
        <v>3</v>
      </c>
      <c r="P391">
        <v>3</v>
      </c>
      <c r="Q391" t="str">
        <f t="shared" si="7"/>
        <v>123</v>
      </c>
      <c r="R391">
        <v>3</v>
      </c>
      <c r="X391" t="s">
        <v>296</v>
      </c>
      <c r="Y391" t="s">
        <v>263</v>
      </c>
      <c r="BG391">
        <v>3</v>
      </c>
      <c r="BH391">
        <v>2883</v>
      </c>
      <c r="BI391">
        <f>($BH$435-$BH$432)/200</f>
        <v>0.14000000000000001</v>
      </c>
    </row>
    <row r="392" spans="1:61" x14ac:dyDescent="0.25">
      <c r="A392">
        <v>391</v>
      </c>
      <c r="B392">
        <v>218.03001699999999</v>
      </c>
      <c r="C392" s="4">
        <v>1</v>
      </c>
      <c r="D392">
        <v>225.47230099999999</v>
      </c>
      <c r="E392" s="2">
        <v>2</v>
      </c>
      <c r="F392">
        <v>232.96453199999999</v>
      </c>
      <c r="G392" s="3">
        <v>3</v>
      </c>
      <c r="P392">
        <v>3</v>
      </c>
      <c r="Q392" t="str">
        <f t="shared" si="7"/>
        <v>123</v>
      </c>
      <c r="R392">
        <v>1</v>
      </c>
      <c r="X392" t="s">
        <v>296</v>
      </c>
      <c r="Y392" t="s">
        <v>264</v>
      </c>
      <c r="BG392">
        <v>1</v>
      </c>
      <c r="BH392">
        <v>2897</v>
      </c>
      <c r="BI392">
        <f>($BH$436-$BH$433)/200</f>
        <v>0.1</v>
      </c>
    </row>
    <row r="393" spans="1:61" x14ac:dyDescent="0.25">
      <c r="A393">
        <v>392</v>
      </c>
      <c r="B393">
        <v>218.03001699999999</v>
      </c>
      <c r="C393" s="4">
        <v>1</v>
      </c>
      <c r="D393">
        <v>225.52941200000001</v>
      </c>
      <c r="E393" s="2">
        <v>2</v>
      </c>
      <c r="F393">
        <v>232.96453199999999</v>
      </c>
      <c r="G393" s="3">
        <v>3</v>
      </c>
      <c r="P393">
        <v>3</v>
      </c>
      <c r="Q393" t="str">
        <f t="shared" si="7"/>
        <v>123</v>
      </c>
      <c r="R393">
        <v>4</v>
      </c>
      <c r="X393" t="s">
        <v>296</v>
      </c>
      <c r="Y393" t="s">
        <v>261</v>
      </c>
      <c r="BG393">
        <v>4</v>
      </c>
      <c r="BH393">
        <v>2900</v>
      </c>
      <c r="BI393">
        <f>($BH$437-$BH$434)/200</f>
        <v>0.13</v>
      </c>
    </row>
    <row r="394" spans="1:61" x14ac:dyDescent="0.25">
      <c r="A394">
        <v>393</v>
      </c>
      <c r="B394">
        <v>218.03001699999999</v>
      </c>
      <c r="C394" s="4">
        <v>1</v>
      </c>
      <c r="F394">
        <v>232.96453199999999</v>
      </c>
      <c r="G394" s="3">
        <v>3</v>
      </c>
      <c r="P394">
        <v>2</v>
      </c>
      <c r="Q394" t="str">
        <f t="shared" si="7"/>
        <v>13</v>
      </c>
      <c r="R394">
        <v>2</v>
      </c>
      <c r="X394" t="s">
        <v>296</v>
      </c>
      <c r="Y394" t="s">
        <v>262</v>
      </c>
      <c r="AB394" t="s">
        <v>296</v>
      </c>
      <c r="AC394" t="str">
        <f>CONCATENATE($R394,$R395,$R396,$R397)</f>
        <v>2314</v>
      </c>
      <c r="BG394">
        <v>2</v>
      </c>
      <c r="BH394">
        <v>2912</v>
      </c>
      <c r="BI394">
        <f>($BH$438-$BH$435)/200</f>
        <v>0.08</v>
      </c>
    </row>
    <row r="395" spans="1:61" x14ac:dyDescent="0.25">
      <c r="A395">
        <v>394</v>
      </c>
      <c r="B395">
        <v>218.03001699999999</v>
      </c>
      <c r="C395" s="4">
        <v>1</v>
      </c>
      <c r="F395">
        <v>232.96453199999999</v>
      </c>
      <c r="G395" s="3">
        <v>3</v>
      </c>
      <c r="P395">
        <v>2</v>
      </c>
      <c r="Q395" t="str">
        <f t="shared" si="7"/>
        <v>13</v>
      </c>
      <c r="R395">
        <v>3</v>
      </c>
      <c r="X395" t="s">
        <v>296</v>
      </c>
      <c r="Y395" t="s">
        <v>263</v>
      </c>
      <c r="BG395">
        <v>3</v>
      </c>
      <c r="BH395">
        <v>2916</v>
      </c>
      <c r="BI395">
        <f>($BH$439-$BH$436)/200</f>
        <v>0.13</v>
      </c>
    </row>
    <row r="396" spans="1:61" x14ac:dyDescent="0.25">
      <c r="A396">
        <v>395</v>
      </c>
      <c r="B396">
        <v>218.03001699999999</v>
      </c>
      <c r="C396" s="4">
        <v>1</v>
      </c>
      <c r="F396">
        <v>232.96453199999999</v>
      </c>
      <c r="G396" s="3">
        <v>3</v>
      </c>
      <c r="H396">
        <v>226.863877</v>
      </c>
      <c r="I396" s="5">
        <v>4</v>
      </c>
      <c r="P396">
        <v>3</v>
      </c>
      <c r="Q396" t="str">
        <f t="shared" si="7"/>
        <v>134</v>
      </c>
      <c r="R396">
        <v>1</v>
      </c>
      <c r="X396" t="s">
        <v>296</v>
      </c>
      <c r="Y396" t="s">
        <v>264</v>
      </c>
      <c r="BG396">
        <v>1</v>
      </c>
      <c r="BH396">
        <v>2928</v>
      </c>
      <c r="BI396">
        <f>($BH$440-$BH$437)/200</f>
        <v>0.09</v>
      </c>
    </row>
    <row r="397" spans="1:61" x14ac:dyDescent="0.25">
      <c r="A397">
        <v>396</v>
      </c>
      <c r="B397">
        <v>218.03001699999999</v>
      </c>
      <c r="C397" s="4">
        <v>1</v>
      </c>
      <c r="F397">
        <v>232.96453199999999</v>
      </c>
      <c r="G397" s="3">
        <v>3</v>
      </c>
      <c r="H397">
        <v>226.82088899999999</v>
      </c>
      <c r="I397" s="5">
        <v>4</v>
      </c>
      <c r="P397">
        <v>3</v>
      </c>
      <c r="Q397" t="str">
        <f t="shared" si="7"/>
        <v>134</v>
      </c>
      <c r="R397">
        <v>4</v>
      </c>
      <c r="X397" t="s">
        <v>296</v>
      </c>
      <c r="Y397" t="s">
        <v>261</v>
      </c>
      <c r="BG397">
        <v>4</v>
      </c>
      <c r="BH397">
        <v>2931</v>
      </c>
      <c r="BI397">
        <f>($BH$441-$BH$438)/200</f>
        <v>0.14499999999999999</v>
      </c>
    </row>
    <row r="398" spans="1:61" x14ac:dyDescent="0.25">
      <c r="A398">
        <v>397</v>
      </c>
      <c r="B398">
        <v>218.03001699999999</v>
      </c>
      <c r="C398" s="4">
        <v>1</v>
      </c>
      <c r="F398">
        <v>232.96453199999999</v>
      </c>
      <c r="G398" s="3">
        <v>3</v>
      </c>
      <c r="H398">
        <v>226.82088899999999</v>
      </c>
      <c r="I398" s="5">
        <v>4</v>
      </c>
      <c r="P398">
        <v>3</v>
      </c>
      <c r="Q398" t="str">
        <f t="shared" si="7"/>
        <v>134</v>
      </c>
      <c r="R398">
        <v>2</v>
      </c>
      <c r="X398" t="s">
        <v>296</v>
      </c>
      <c r="Y398" t="s">
        <v>262</v>
      </c>
      <c r="AB398" t="s">
        <v>296</v>
      </c>
      <c r="AC398" t="str">
        <f>CONCATENATE($R398,$R399,$R400,$R401)</f>
        <v>2314</v>
      </c>
      <c r="BG398">
        <v>2</v>
      </c>
      <c r="BH398">
        <v>2944</v>
      </c>
      <c r="BI398">
        <f>($BH$442-$BH$439)/200</f>
        <v>9.5000000000000001E-2</v>
      </c>
    </row>
    <row r="399" spans="1:61" x14ac:dyDescent="0.25">
      <c r="A399">
        <v>398</v>
      </c>
      <c r="B399">
        <v>218.03001699999999</v>
      </c>
      <c r="C399" s="4">
        <v>1</v>
      </c>
      <c r="F399">
        <v>232.96453199999999</v>
      </c>
      <c r="G399" s="3">
        <v>3</v>
      </c>
      <c r="H399">
        <v>226.82088899999999</v>
      </c>
      <c r="I399" s="5">
        <v>4</v>
      </c>
      <c r="P399">
        <v>3</v>
      </c>
      <c r="Q399" t="str">
        <f t="shared" si="7"/>
        <v>134</v>
      </c>
      <c r="R399">
        <v>3</v>
      </c>
      <c r="X399" t="s">
        <v>296</v>
      </c>
      <c r="Y399" t="s">
        <v>263</v>
      </c>
      <c r="BG399">
        <v>3</v>
      </c>
      <c r="BH399">
        <v>2947</v>
      </c>
      <c r="BI399">
        <f>($BH$443-$BH$440)/200</f>
        <v>0.115</v>
      </c>
    </row>
    <row r="400" spans="1:61" x14ac:dyDescent="0.25">
      <c r="A400">
        <v>399</v>
      </c>
      <c r="B400">
        <v>218.03001699999999</v>
      </c>
      <c r="C400" s="4">
        <v>1</v>
      </c>
      <c r="F400">
        <v>232.96453199999999</v>
      </c>
      <c r="G400" s="3">
        <v>3</v>
      </c>
      <c r="H400">
        <v>226.82088899999999</v>
      </c>
      <c r="I400" s="5">
        <v>4</v>
      </c>
      <c r="P400">
        <v>3</v>
      </c>
      <c r="Q400" t="str">
        <f t="shared" si="7"/>
        <v>134</v>
      </c>
      <c r="R400">
        <v>1</v>
      </c>
      <c r="X400" t="s">
        <v>296</v>
      </c>
      <c r="Y400" t="s">
        <v>264</v>
      </c>
      <c r="BG400">
        <v>1</v>
      </c>
      <c r="BH400">
        <v>2958</v>
      </c>
      <c r="BI400">
        <f>($BH$444-$BH$441)/200</f>
        <v>7.0000000000000007E-2</v>
      </c>
    </row>
    <row r="401" spans="1:61" x14ac:dyDescent="0.25">
      <c r="A401">
        <v>400</v>
      </c>
      <c r="B401">
        <v>218.03001699999999</v>
      </c>
      <c r="C401" s="4">
        <v>1</v>
      </c>
      <c r="F401">
        <v>232.96453199999999</v>
      </c>
      <c r="G401" s="3">
        <v>3</v>
      </c>
      <c r="H401">
        <v>226.82088899999999</v>
      </c>
      <c r="I401" s="5">
        <v>4</v>
      </c>
      <c r="P401">
        <v>3</v>
      </c>
      <c r="Q401" t="str">
        <f t="shared" si="7"/>
        <v>134</v>
      </c>
      <c r="R401">
        <v>4</v>
      </c>
      <c r="X401" t="s">
        <v>296</v>
      </c>
      <c r="Y401" t="s">
        <v>261</v>
      </c>
      <c r="BG401">
        <v>4</v>
      </c>
      <c r="BH401">
        <v>2963</v>
      </c>
      <c r="BI401">
        <f>($BH$445-$BH$442)/200</f>
        <v>0.12</v>
      </c>
    </row>
    <row r="402" spans="1:61" x14ac:dyDescent="0.25">
      <c r="A402">
        <v>401</v>
      </c>
      <c r="B402">
        <v>218.03001699999999</v>
      </c>
      <c r="C402" s="4">
        <v>1</v>
      </c>
      <c r="F402">
        <v>232.96453199999999</v>
      </c>
      <c r="G402" s="3">
        <v>3</v>
      </c>
      <c r="H402">
        <v>226.82088899999999</v>
      </c>
      <c r="I402" s="5">
        <v>4</v>
      </c>
      <c r="P402">
        <v>3</v>
      </c>
      <c r="Q402" t="str">
        <f t="shared" si="7"/>
        <v>134</v>
      </c>
      <c r="R402">
        <v>2</v>
      </c>
      <c r="X402" t="s">
        <v>296</v>
      </c>
      <c r="Y402" t="s">
        <v>262</v>
      </c>
      <c r="AB402" t="s">
        <v>296</v>
      </c>
      <c r="AC402" t="str">
        <f>CONCATENATE($R402,$R403,$R404,$R405)</f>
        <v>2314</v>
      </c>
      <c r="BG402">
        <v>2</v>
      </c>
      <c r="BH402">
        <v>2973</v>
      </c>
      <c r="BI402">
        <f>($BH$446-$BH$443)/200</f>
        <v>0.11</v>
      </c>
    </row>
    <row r="403" spans="1:61" x14ac:dyDescent="0.25">
      <c r="A403">
        <v>402</v>
      </c>
      <c r="B403">
        <v>218.03001699999999</v>
      </c>
      <c r="C403" s="4">
        <v>1</v>
      </c>
      <c r="F403">
        <v>232.96453199999999</v>
      </c>
      <c r="G403" s="3">
        <v>3</v>
      </c>
      <c r="H403">
        <v>226.82088899999999</v>
      </c>
      <c r="I403" s="5">
        <v>4</v>
      </c>
      <c r="P403">
        <v>3</v>
      </c>
      <c r="Q403" t="str">
        <f t="shared" si="7"/>
        <v>134</v>
      </c>
      <c r="R403">
        <v>3</v>
      </c>
      <c r="X403" t="s">
        <v>297</v>
      </c>
      <c r="Y403" t="s">
        <v>289</v>
      </c>
      <c r="BG403">
        <v>3</v>
      </c>
      <c r="BH403">
        <v>2977</v>
      </c>
      <c r="BI403">
        <f>($BH$447-$BH$444)/200</f>
        <v>0.14499999999999999</v>
      </c>
    </row>
    <row r="404" spans="1:61" x14ac:dyDescent="0.25">
      <c r="A404">
        <v>403</v>
      </c>
      <c r="B404">
        <v>218.03001699999999</v>
      </c>
      <c r="C404" s="4">
        <v>1</v>
      </c>
      <c r="F404">
        <v>232.96453199999999</v>
      </c>
      <c r="G404" s="3">
        <v>3</v>
      </c>
      <c r="H404">
        <v>226.82088899999999</v>
      </c>
      <c r="I404" s="5">
        <v>4</v>
      </c>
      <c r="P404">
        <v>3</v>
      </c>
      <c r="Q404" t="str">
        <f t="shared" si="7"/>
        <v>134</v>
      </c>
      <c r="R404">
        <v>1</v>
      </c>
      <c r="X404" t="s">
        <v>302</v>
      </c>
      <c r="Y404" t="s">
        <v>290</v>
      </c>
      <c r="BG404">
        <v>1</v>
      </c>
      <c r="BH404">
        <v>2988</v>
      </c>
      <c r="BI404">
        <f>($BH$448-$BH$445)/200</f>
        <v>8.5000000000000006E-2</v>
      </c>
    </row>
    <row r="405" spans="1:61" x14ac:dyDescent="0.25">
      <c r="A405">
        <v>404</v>
      </c>
      <c r="B405">
        <v>218.03001699999999</v>
      </c>
      <c r="C405" s="4">
        <v>1</v>
      </c>
      <c r="F405">
        <v>233.015458</v>
      </c>
      <c r="G405" s="3">
        <v>3</v>
      </c>
      <c r="H405">
        <v>226.82088899999999</v>
      </c>
      <c r="I405" s="5">
        <v>4</v>
      </c>
      <c r="P405">
        <v>3</v>
      </c>
      <c r="Q405" t="str">
        <f t="shared" si="7"/>
        <v>134</v>
      </c>
      <c r="R405">
        <v>4</v>
      </c>
      <c r="X405" t="s">
        <v>297</v>
      </c>
      <c r="Y405" t="s">
        <v>291</v>
      </c>
      <c r="BG405">
        <v>4</v>
      </c>
      <c r="BH405">
        <v>2993</v>
      </c>
      <c r="BI405">
        <f>($BH$449-$BH$446)/200</f>
        <v>0.14499999999999999</v>
      </c>
    </row>
    <row r="406" spans="1:61" x14ac:dyDescent="0.25">
      <c r="A406">
        <v>405</v>
      </c>
      <c r="B406">
        <v>218.03001699999999</v>
      </c>
      <c r="C406" s="4">
        <v>1</v>
      </c>
      <c r="H406">
        <v>226.82088899999999</v>
      </c>
      <c r="I406" s="5">
        <v>4</v>
      </c>
      <c r="P406">
        <v>2</v>
      </c>
      <c r="Q406" t="str">
        <f t="shared" si="7"/>
        <v>14</v>
      </c>
      <c r="R406">
        <v>2</v>
      </c>
      <c r="X406" t="s">
        <v>299</v>
      </c>
      <c r="Y406" t="s">
        <v>270</v>
      </c>
      <c r="AB406" t="s">
        <v>296</v>
      </c>
      <c r="AC406" t="str">
        <f>CONCATENATE($R406,$R407,$R408,$R409)</f>
        <v>2314</v>
      </c>
      <c r="BG406">
        <v>2</v>
      </c>
      <c r="BH406">
        <v>3005</v>
      </c>
      <c r="BI406">
        <f>($BH$450-$BH$447)/200</f>
        <v>8.5000000000000006E-2</v>
      </c>
    </row>
    <row r="407" spans="1:61" x14ac:dyDescent="0.25">
      <c r="A407">
        <v>406</v>
      </c>
      <c r="B407">
        <v>218.03001699999999</v>
      </c>
      <c r="C407" s="4">
        <v>1</v>
      </c>
      <c r="H407">
        <v>226.82088899999999</v>
      </c>
      <c r="I407" s="5">
        <v>4</v>
      </c>
      <c r="P407">
        <v>2</v>
      </c>
      <c r="Q407" t="str">
        <f t="shared" si="7"/>
        <v>14</v>
      </c>
      <c r="R407">
        <v>3</v>
      </c>
      <c r="X407" t="s">
        <v>299</v>
      </c>
      <c r="Y407" t="s">
        <v>271</v>
      </c>
      <c r="BG407">
        <v>3</v>
      </c>
      <c r="BH407">
        <v>3010</v>
      </c>
      <c r="BI407">
        <f>($BH$451-$BH$448)/200</f>
        <v>0.16500000000000001</v>
      </c>
    </row>
    <row r="408" spans="1:61" x14ac:dyDescent="0.25">
      <c r="A408">
        <v>407</v>
      </c>
      <c r="B408">
        <v>218.03001699999999</v>
      </c>
      <c r="C408" s="4">
        <v>1</v>
      </c>
      <c r="H408">
        <v>226.82088899999999</v>
      </c>
      <c r="I408" s="5">
        <v>4</v>
      </c>
      <c r="P408">
        <v>2</v>
      </c>
      <c r="Q408" t="str">
        <f t="shared" si="7"/>
        <v>14</v>
      </c>
      <c r="R408">
        <v>1</v>
      </c>
      <c r="X408" t="s">
        <v>299</v>
      </c>
      <c r="Y408" t="s">
        <v>268</v>
      </c>
      <c r="BG408">
        <v>1</v>
      </c>
      <c r="BH408">
        <v>3021</v>
      </c>
      <c r="BI408">
        <f>($BH$452-$BH$449)/200</f>
        <v>0.09</v>
      </c>
    </row>
    <row r="409" spans="1:61" x14ac:dyDescent="0.25">
      <c r="A409">
        <v>408</v>
      </c>
      <c r="B409">
        <v>218.03001699999999</v>
      </c>
      <c r="C409" s="4">
        <v>1</v>
      </c>
      <c r="D409">
        <v>211.57175100000001</v>
      </c>
      <c r="E409" s="2">
        <v>2</v>
      </c>
      <c r="H409">
        <v>226.82088899999999</v>
      </c>
      <c r="I409" s="5">
        <v>4</v>
      </c>
      <c r="P409">
        <v>3</v>
      </c>
      <c r="Q409" t="str">
        <f t="shared" si="7"/>
        <v>124</v>
      </c>
      <c r="R409">
        <v>4</v>
      </c>
      <c r="X409" t="s">
        <v>299</v>
      </c>
      <c r="Y409" t="s">
        <v>269</v>
      </c>
      <c r="BG409">
        <v>4</v>
      </c>
      <c r="BH409">
        <v>3025</v>
      </c>
      <c r="BI409">
        <f>($BH$453-$BH$450)/200</f>
        <v>0.15</v>
      </c>
    </row>
    <row r="410" spans="1:61" x14ac:dyDescent="0.25">
      <c r="A410">
        <v>409</v>
      </c>
      <c r="B410">
        <v>218.08898300000001</v>
      </c>
      <c r="C410" s="4">
        <v>1</v>
      </c>
      <c r="D410">
        <v>211.58675099999999</v>
      </c>
      <c r="E410" s="2">
        <v>2</v>
      </c>
      <c r="H410">
        <v>226.82088899999999</v>
      </c>
      <c r="I410" s="5">
        <v>4</v>
      </c>
      <c r="P410">
        <v>3</v>
      </c>
      <c r="Q410" t="str">
        <f t="shared" si="7"/>
        <v>124</v>
      </c>
      <c r="R410">
        <v>2</v>
      </c>
      <c r="X410" t="s">
        <v>299</v>
      </c>
      <c r="Y410" t="s">
        <v>270</v>
      </c>
      <c r="AB410" t="s">
        <v>296</v>
      </c>
      <c r="AC410" t="str">
        <f>CONCATENATE($R410,$R411,$R412,$R413)</f>
        <v>2314</v>
      </c>
      <c r="BG410">
        <v>2</v>
      </c>
      <c r="BH410">
        <v>3036</v>
      </c>
      <c r="BI410">
        <f>($BH$454-$BH$451)/200</f>
        <v>0.09</v>
      </c>
    </row>
    <row r="411" spans="1:61" x14ac:dyDescent="0.25">
      <c r="A411">
        <v>410</v>
      </c>
      <c r="D411">
        <v>211.58675099999999</v>
      </c>
      <c r="E411" s="2">
        <v>2</v>
      </c>
      <c r="H411">
        <v>226.82088899999999</v>
      </c>
      <c r="I411" s="5">
        <v>4</v>
      </c>
      <c r="P411">
        <v>2</v>
      </c>
      <c r="Q411" t="str">
        <f t="shared" si="7"/>
        <v>24</v>
      </c>
      <c r="R411">
        <v>3</v>
      </c>
      <c r="X411" t="s">
        <v>299</v>
      </c>
      <c r="Y411" t="s">
        <v>271</v>
      </c>
      <c r="BG411">
        <v>3</v>
      </c>
      <c r="BH411">
        <v>3040</v>
      </c>
      <c r="BI411">
        <f>($BH$455-$BH$452)/200</f>
        <v>0.13500000000000001</v>
      </c>
    </row>
    <row r="412" spans="1:61" x14ac:dyDescent="0.25">
      <c r="A412">
        <v>411</v>
      </c>
      <c r="D412">
        <v>211.58675099999999</v>
      </c>
      <c r="E412" s="2">
        <v>2</v>
      </c>
      <c r="H412">
        <v>226.82088899999999</v>
      </c>
      <c r="I412" s="5">
        <v>4</v>
      </c>
      <c r="P412">
        <v>2</v>
      </c>
      <c r="Q412" t="str">
        <f t="shared" si="7"/>
        <v>24</v>
      </c>
      <c r="R412">
        <v>1</v>
      </c>
      <c r="X412" t="s">
        <v>299</v>
      </c>
      <c r="Y412" t="s">
        <v>268</v>
      </c>
      <c r="BG412">
        <v>1</v>
      </c>
      <c r="BH412">
        <v>3050</v>
      </c>
      <c r="BI412">
        <f>($BH$456-$BH$453)/200</f>
        <v>0.105</v>
      </c>
    </row>
    <row r="413" spans="1:61" x14ac:dyDescent="0.25">
      <c r="A413">
        <v>412</v>
      </c>
      <c r="D413">
        <v>211.58675099999999</v>
      </c>
      <c r="E413" s="2">
        <v>2</v>
      </c>
      <c r="H413">
        <v>226.82088899999999</v>
      </c>
      <c r="I413" s="5">
        <v>4</v>
      </c>
      <c r="P413">
        <v>2</v>
      </c>
      <c r="Q413" t="str">
        <f t="shared" si="7"/>
        <v>24</v>
      </c>
      <c r="R413">
        <v>4</v>
      </c>
      <c r="X413" t="s">
        <v>299</v>
      </c>
      <c r="Y413" t="s">
        <v>269</v>
      </c>
      <c r="BG413">
        <v>4</v>
      </c>
      <c r="BH413">
        <v>3055</v>
      </c>
      <c r="BI413">
        <f>($BH$457-$BH$454)/200</f>
        <v>0.115</v>
      </c>
    </row>
    <row r="414" spans="1:61" x14ac:dyDescent="0.25">
      <c r="A414">
        <v>413</v>
      </c>
      <c r="D414">
        <v>211.58675099999999</v>
      </c>
      <c r="E414" s="2">
        <v>2</v>
      </c>
      <c r="H414">
        <v>226.82088899999999</v>
      </c>
      <c r="I414" s="5">
        <v>4</v>
      </c>
      <c r="P414">
        <v>2</v>
      </c>
      <c r="Q414" t="str">
        <f t="shared" si="7"/>
        <v>24</v>
      </c>
      <c r="R414">
        <v>2</v>
      </c>
      <c r="X414" t="s">
        <v>299</v>
      </c>
      <c r="Y414" t="s">
        <v>270</v>
      </c>
      <c r="AB414" t="s">
        <v>296</v>
      </c>
      <c r="AC414" t="str">
        <f>CONCATENATE($R414,$R415,$R416,$R417)</f>
        <v>2314</v>
      </c>
      <c r="BG414">
        <v>2</v>
      </c>
      <c r="BH414">
        <v>3066</v>
      </c>
      <c r="BI414">
        <f>($BH$458-$BH$455)/200</f>
        <v>0.115</v>
      </c>
    </row>
    <row r="415" spans="1:61" x14ac:dyDescent="0.25">
      <c r="A415">
        <v>414</v>
      </c>
      <c r="D415">
        <v>211.58675099999999</v>
      </c>
      <c r="E415" s="2">
        <v>2</v>
      </c>
      <c r="H415">
        <v>226.82088899999999</v>
      </c>
      <c r="I415" s="5">
        <v>4</v>
      </c>
      <c r="P415">
        <v>2</v>
      </c>
      <c r="Q415" t="str">
        <f t="shared" si="7"/>
        <v>24</v>
      </c>
      <c r="R415">
        <v>3</v>
      </c>
      <c r="X415" t="s">
        <v>299</v>
      </c>
      <c r="Y415" t="s">
        <v>271</v>
      </c>
      <c r="BG415">
        <v>3</v>
      </c>
      <c r="BH415">
        <v>3069</v>
      </c>
      <c r="BI415">
        <f>($BH$459-$BH$456)/200</f>
        <v>0.12</v>
      </c>
    </row>
    <row r="416" spans="1:61" x14ac:dyDescent="0.25">
      <c r="A416">
        <v>415</v>
      </c>
      <c r="D416">
        <v>211.58675099999999</v>
      </c>
      <c r="E416" s="2">
        <v>2</v>
      </c>
      <c r="F416">
        <v>219.29092900000001</v>
      </c>
      <c r="G416" s="3">
        <v>3</v>
      </c>
      <c r="H416">
        <v>226.82088899999999</v>
      </c>
      <c r="I416" s="5">
        <v>4</v>
      </c>
      <c r="P416">
        <v>3</v>
      </c>
      <c r="Q416" t="str">
        <f t="shared" si="7"/>
        <v>234</v>
      </c>
      <c r="R416">
        <v>1</v>
      </c>
      <c r="X416" t="s">
        <v>299</v>
      </c>
      <c r="Y416" t="s">
        <v>268</v>
      </c>
      <c r="BG416">
        <v>1</v>
      </c>
      <c r="BH416">
        <v>3082</v>
      </c>
      <c r="BI416">
        <f>($BH$460-$BH$457)/200</f>
        <v>0.14499999999999999</v>
      </c>
    </row>
    <row r="417" spans="1:61" x14ac:dyDescent="0.25">
      <c r="A417">
        <v>416</v>
      </c>
      <c r="D417">
        <v>211.58675099999999</v>
      </c>
      <c r="E417" s="2">
        <v>2</v>
      </c>
      <c r="F417">
        <v>219.42860200000001</v>
      </c>
      <c r="G417" s="3">
        <v>3</v>
      </c>
      <c r="H417">
        <v>226.82088899999999</v>
      </c>
      <c r="I417" s="5">
        <v>4</v>
      </c>
      <c r="P417">
        <v>3</v>
      </c>
      <c r="Q417" t="str">
        <f t="shared" si="7"/>
        <v>234</v>
      </c>
      <c r="R417">
        <v>4</v>
      </c>
      <c r="X417" t="s">
        <v>299</v>
      </c>
      <c r="Y417" t="s">
        <v>269</v>
      </c>
      <c r="BG417">
        <v>4</v>
      </c>
      <c r="BH417">
        <v>3084</v>
      </c>
      <c r="BI417">
        <f>($BH$461-$BH$458)/200</f>
        <v>0.115</v>
      </c>
    </row>
    <row r="418" spans="1:61" x14ac:dyDescent="0.25">
      <c r="A418">
        <v>417</v>
      </c>
      <c r="D418">
        <v>211.58675099999999</v>
      </c>
      <c r="E418" s="2">
        <v>2</v>
      </c>
      <c r="F418">
        <v>219.42860200000001</v>
      </c>
      <c r="G418" s="3">
        <v>3</v>
      </c>
      <c r="H418">
        <v>226.863877</v>
      </c>
      <c r="I418" s="5">
        <v>4</v>
      </c>
      <c r="P418">
        <v>3</v>
      </c>
      <c r="Q418" t="str">
        <f t="shared" si="7"/>
        <v>234</v>
      </c>
      <c r="R418">
        <v>2</v>
      </c>
      <c r="X418" t="s">
        <v>297</v>
      </c>
      <c r="Y418" t="s">
        <v>283</v>
      </c>
      <c r="AB418" t="s">
        <v>296</v>
      </c>
      <c r="AC418" t="str">
        <f>CONCATENATE($R418,$R419,$R420,$R421)</f>
        <v>2314</v>
      </c>
      <c r="BG418">
        <v>2</v>
      </c>
      <c r="BH418">
        <v>3096</v>
      </c>
      <c r="BI418">
        <f>($BH$462-$BH$459)/200</f>
        <v>0.155</v>
      </c>
    </row>
    <row r="419" spans="1:61" x14ac:dyDescent="0.25">
      <c r="A419">
        <v>418</v>
      </c>
      <c r="D419">
        <v>211.58675099999999</v>
      </c>
      <c r="E419" s="2">
        <v>2</v>
      </c>
      <c r="F419">
        <v>219.42860200000001</v>
      </c>
      <c r="G419" s="3">
        <v>3</v>
      </c>
      <c r="P419">
        <v>2</v>
      </c>
      <c r="Q419" t="str">
        <f t="shared" si="7"/>
        <v>23</v>
      </c>
      <c r="R419">
        <v>3</v>
      </c>
      <c r="X419" t="s">
        <v>301</v>
      </c>
      <c r="Y419" t="s">
        <v>281</v>
      </c>
      <c r="BG419">
        <v>3</v>
      </c>
      <c r="BH419">
        <v>3101</v>
      </c>
      <c r="BI419">
        <f>($BH$463-$BH$460)/200</f>
        <v>0.11</v>
      </c>
    </row>
    <row r="420" spans="1:61" x14ac:dyDescent="0.25">
      <c r="A420">
        <v>419</v>
      </c>
      <c r="D420">
        <v>211.58675099999999</v>
      </c>
      <c r="E420" s="2">
        <v>2</v>
      </c>
      <c r="F420">
        <v>219.42860200000001</v>
      </c>
      <c r="G420" s="3">
        <v>3</v>
      </c>
      <c r="P420">
        <v>2</v>
      </c>
      <c r="Q420" t="str">
        <f t="shared" si="7"/>
        <v>23</v>
      </c>
      <c r="R420">
        <v>1</v>
      </c>
      <c r="X420" t="s">
        <v>301</v>
      </c>
      <c r="Y420" t="s">
        <v>287</v>
      </c>
      <c r="BG420">
        <v>1</v>
      </c>
      <c r="BH420">
        <v>3112</v>
      </c>
      <c r="BI420">
        <f>($BH$464-$BH$461)/200</f>
        <v>0.17</v>
      </c>
    </row>
    <row r="421" spans="1:61" x14ac:dyDescent="0.25">
      <c r="A421">
        <v>420</v>
      </c>
      <c r="D421">
        <v>211.58675099999999</v>
      </c>
      <c r="E421" s="2">
        <v>2</v>
      </c>
      <c r="F421">
        <v>219.42860200000001</v>
      </c>
      <c r="G421" s="3">
        <v>3</v>
      </c>
      <c r="P421">
        <v>2</v>
      </c>
      <c r="Q421" t="str">
        <f t="shared" si="7"/>
        <v>23</v>
      </c>
      <c r="R421">
        <v>4</v>
      </c>
      <c r="X421" t="s">
        <v>301</v>
      </c>
      <c r="Y421" t="s">
        <v>279</v>
      </c>
      <c r="BG421">
        <v>4</v>
      </c>
      <c r="BH421">
        <v>3113</v>
      </c>
      <c r="BI421">
        <f>($BH$465-$BH$462)/200</f>
        <v>9.5000000000000001E-2</v>
      </c>
    </row>
    <row r="422" spans="1:61" x14ac:dyDescent="0.25">
      <c r="A422">
        <v>421</v>
      </c>
      <c r="D422">
        <v>211.58675099999999</v>
      </c>
      <c r="E422" s="2">
        <v>2</v>
      </c>
      <c r="F422">
        <v>219.42860200000001</v>
      </c>
      <c r="G422" s="3">
        <v>3</v>
      </c>
      <c r="P422">
        <v>2</v>
      </c>
      <c r="Q422" t="str">
        <f t="shared" si="7"/>
        <v>23</v>
      </c>
      <c r="R422">
        <v>2</v>
      </c>
      <c r="X422" t="s">
        <v>297</v>
      </c>
      <c r="Y422">
        <v>4324</v>
      </c>
      <c r="AB422" t="s">
        <v>296</v>
      </c>
      <c r="AC422" t="str">
        <f>CONCATENATE($R422,$R423,$R424,$R425)</f>
        <v>2314</v>
      </c>
      <c r="BG422">
        <v>2</v>
      </c>
      <c r="BH422">
        <v>3126</v>
      </c>
      <c r="BI422">
        <f>($BH$466-$BH$463)/200</f>
        <v>0.17</v>
      </c>
    </row>
    <row r="423" spans="1:61" x14ac:dyDescent="0.25">
      <c r="A423">
        <v>422</v>
      </c>
      <c r="D423">
        <v>211.58675099999999</v>
      </c>
      <c r="E423" s="2">
        <v>2</v>
      </c>
      <c r="F423">
        <v>219.42860200000001</v>
      </c>
      <c r="G423" s="3">
        <v>3</v>
      </c>
      <c r="P423">
        <v>2</v>
      </c>
      <c r="Q423" t="str">
        <f t="shared" si="7"/>
        <v>23</v>
      </c>
      <c r="R423">
        <v>3</v>
      </c>
      <c r="X423" t="s">
        <v>299</v>
      </c>
      <c r="Y423">
        <v>3241</v>
      </c>
      <c r="BG423">
        <v>3</v>
      </c>
      <c r="BH423">
        <v>3132</v>
      </c>
      <c r="BI423">
        <f>($BH$467-$BH$464)/200</f>
        <v>0.105</v>
      </c>
    </row>
    <row r="424" spans="1:61" x14ac:dyDescent="0.25">
      <c r="A424">
        <v>423</v>
      </c>
      <c r="D424">
        <v>211.58675099999999</v>
      </c>
      <c r="E424" s="2">
        <v>2</v>
      </c>
      <c r="F424">
        <v>219.42860200000001</v>
      </c>
      <c r="G424" s="3">
        <v>3</v>
      </c>
      <c r="P424">
        <v>2</v>
      </c>
      <c r="Q424" t="str">
        <f t="shared" si="7"/>
        <v>23</v>
      </c>
      <c r="R424">
        <v>1</v>
      </c>
      <c r="X424" t="s">
        <v>299</v>
      </c>
      <c r="Y424">
        <v>2413</v>
      </c>
      <c r="BG424">
        <v>1</v>
      </c>
      <c r="BH424">
        <v>3142</v>
      </c>
      <c r="BI424">
        <f>($BH$468-$BH$465)/200</f>
        <v>0.16500000000000001</v>
      </c>
    </row>
    <row r="425" spans="1:61" x14ac:dyDescent="0.25">
      <c r="A425">
        <v>424</v>
      </c>
      <c r="D425">
        <v>211.58675099999999</v>
      </c>
      <c r="E425" s="2">
        <v>2</v>
      </c>
      <c r="F425">
        <v>219.42860200000001</v>
      </c>
      <c r="G425" s="3">
        <v>3</v>
      </c>
      <c r="P425">
        <v>2</v>
      </c>
      <c r="Q425" t="str">
        <f t="shared" si="7"/>
        <v>23</v>
      </c>
      <c r="R425">
        <v>4</v>
      </c>
      <c r="X425" t="s">
        <v>299</v>
      </c>
      <c r="Y425">
        <v>4132</v>
      </c>
      <c r="BG425">
        <v>4</v>
      </c>
      <c r="BH425">
        <v>3147</v>
      </c>
      <c r="BI425">
        <f>($BH$469-$BH$466)/200</f>
        <v>8.5000000000000006E-2</v>
      </c>
    </row>
    <row r="426" spans="1:61" x14ac:dyDescent="0.25">
      <c r="A426">
        <v>425</v>
      </c>
      <c r="D426">
        <v>211.57175100000001</v>
      </c>
      <c r="E426" s="2">
        <v>2</v>
      </c>
      <c r="F426">
        <v>219.42860200000001</v>
      </c>
      <c r="G426" s="3">
        <v>3</v>
      </c>
      <c r="P426">
        <v>2</v>
      </c>
      <c r="Q426" t="str">
        <f t="shared" si="7"/>
        <v>23</v>
      </c>
      <c r="R426">
        <v>2</v>
      </c>
      <c r="X426" t="s">
        <v>299</v>
      </c>
      <c r="Y426" t="s">
        <v>270</v>
      </c>
      <c r="AB426" t="s">
        <v>296</v>
      </c>
      <c r="AC426" t="str">
        <f>CONCATENATE($R426,$R427,$R428,$R429)</f>
        <v>2314</v>
      </c>
      <c r="BG426">
        <v>2</v>
      </c>
      <c r="BH426">
        <v>3156</v>
      </c>
      <c r="BI426">
        <f>($BH$470-$BH$467)/200</f>
        <v>0.15</v>
      </c>
    </row>
    <row r="427" spans="1:61" x14ac:dyDescent="0.25">
      <c r="A427">
        <v>426</v>
      </c>
      <c r="B427">
        <v>201.02973500000002</v>
      </c>
      <c r="C427" s="4">
        <v>1</v>
      </c>
      <c r="F427">
        <v>219.42860200000001</v>
      </c>
      <c r="G427" s="3">
        <v>3</v>
      </c>
      <c r="P427">
        <v>2</v>
      </c>
      <c r="Q427" t="str">
        <f t="shared" si="7"/>
        <v>13</v>
      </c>
      <c r="R427">
        <v>3</v>
      </c>
      <c r="X427" t="s">
        <v>299</v>
      </c>
      <c r="Y427" t="s">
        <v>271</v>
      </c>
      <c r="BG427">
        <v>3</v>
      </c>
      <c r="BH427">
        <v>3165</v>
      </c>
      <c r="BI427">
        <f>($BH$471-$BH$468)/200</f>
        <v>0.1</v>
      </c>
    </row>
    <row r="428" spans="1:61" x14ac:dyDescent="0.25">
      <c r="A428">
        <v>427</v>
      </c>
      <c r="B428">
        <v>200.973311</v>
      </c>
      <c r="C428" s="4">
        <v>1</v>
      </c>
      <c r="F428">
        <v>219.42860200000001</v>
      </c>
      <c r="G428" s="3">
        <v>3</v>
      </c>
      <c r="P428">
        <v>2</v>
      </c>
      <c r="Q428" t="str">
        <f t="shared" si="7"/>
        <v>13</v>
      </c>
      <c r="R428">
        <v>1</v>
      </c>
      <c r="X428" t="s">
        <v>297</v>
      </c>
      <c r="Y428" t="s">
        <v>284</v>
      </c>
      <c r="BG428">
        <v>1</v>
      </c>
      <c r="BH428">
        <v>3175</v>
      </c>
      <c r="BI428">
        <f>($BH$472-$BH$469)/200</f>
        <v>0.16</v>
      </c>
    </row>
    <row r="429" spans="1:61" x14ac:dyDescent="0.25">
      <c r="A429">
        <v>428</v>
      </c>
      <c r="B429">
        <v>200.973311</v>
      </c>
      <c r="C429" s="4">
        <v>1</v>
      </c>
      <c r="F429">
        <v>219.42860200000001</v>
      </c>
      <c r="G429" s="3">
        <v>3</v>
      </c>
      <c r="P429">
        <v>2</v>
      </c>
      <c r="Q429" t="str">
        <f t="shared" si="7"/>
        <v>13</v>
      </c>
      <c r="R429">
        <v>4</v>
      </c>
      <c r="X429" t="s">
        <v>300</v>
      </c>
      <c r="Y429" t="s">
        <v>285</v>
      </c>
      <c r="BG429">
        <v>4</v>
      </c>
      <c r="BH429">
        <v>3182</v>
      </c>
      <c r="BI429">
        <f>($BH$473-$BH$470)/200</f>
        <v>0.08</v>
      </c>
    </row>
    <row r="430" spans="1:61" x14ac:dyDescent="0.25">
      <c r="A430">
        <v>429</v>
      </c>
      <c r="B430">
        <v>200.973311</v>
      </c>
      <c r="C430" s="4">
        <v>1</v>
      </c>
      <c r="F430">
        <v>219.42860200000001</v>
      </c>
      <c r="G430" s="3">
        <v>3</v>
      </c>
      <c r="P430">
        <v>2</v>
      </c>
      <c r="Q430" t="str">
        <f t="shared" si="7"/>
        <v>13</v>
      </c>
      <c r="R430" t="s">
        <v>22</v>
      </c>
      <c r="X430" t="s">
        <v>297</v>
      </c>
      <c r="Y430" t="s">
        <v>286</v>
      </c>
      <c r="BG430" t="s">
        <v>22</v>
      </c>
      <c r="BH430">
        <v>3189</v>
      </c>
      <c r="BI430">
        <f>($BH$474-$BH$471)/200</f>
        <v>0.14000000000000001</v>
      </c>
    </row>
    <row r="431" spans="1:61" x14ac:dyDescent="0.25">
      <c r="A431">
        <v>430</v>
      </c>
      <c r="B431">
        <v>200.973311</v>
      </c>
      <c r="C431" s="4">
        <v>1</v>
      </c>
      <c r="F431">
        <v>219.42860200000001</v>
      </c>
      <c r="G431" s="3">
        <v>3</v>
      </c>
      <c r="H431">
        <v>211.979668</v>
      </c>
      <c r="I431" s="5">
        <v>4</v>
      </c>
      <c r="P431">
        <v>3</v>
      </c>
      <c r="Q431" t="str">
        <f t="shared" si="7"/>
        <v>134</v>
      </c>
      <c r="R431" t="s">
        <v>22</v>
      </c>
      <c r="X431" t="s">
        <v>296</v>
      </c>
      <c r="Y431" t="s">
        <v>261</v>
      </c>
      <c r="BG431" t="s">
        <v>22</v>
      </c>
      <c r="BH431">
        <v>3191</v>
      </c>
      <c r="BI431">
        <f>($BH$475-$BH$472)/200</f>
        <v>8.5000000000000006E-2</v>
      </c>
    </row>
    <row r="432" spans="1:61" x14ac:dyDescent="0.25">
      <c r="A432">
        <v>431</v>
      </c>
      <c r="B432">
        <v>200.973311</v>
      </c>
      <c r="C432" s="4">
        <v>1</v>
      </c>
      <c r="F432">
        <v>219.42860200000001</v>
      </c>
      <c r="G432" s="3">
        <v>3</v>
      </c>
      <c r="H432">
        <v>211.98631699999999</v>
      </c>
      <c r="I432" s="5">
        <v>4</v>
      </c>
      <c r="P432">
        <v>3</v>
      </c>
      <c r="Q432" t="str">
        <f t="shared" si="7"/>
        <v>134</v>
      </c>
      <c r="R432">
        <v>1</v>
      </c>
      <c r="X432" t="s">
        <v>296</v>
      </c>
      <c r="Y432" t="s">
        <v>262</v>
      </c>
      <c r="AB432" t="s">
        <v>296</v>
      </c>
      <c r="AC432" t="str">
        <f>CONCATENATE($R432,$R433,$R434,$R435)</f>
        <v>1423</v>
      </c>
      <c r="BG432">
        <v>1</v>
      </c>
      <c r="BH432">
        <v>3192</v>
      </c>
      <c r="BI432">
        <f>($BH$476-$BH$473)/200</f>
        <v>0.16</v>
      </c>
    </row>
    <row r="433" spans="1:61" x14ac:dyDescent="0.25">
      <c r="A433">
        <v>432</v>
      </c>
      <c r="B433">
        <v>200.973311</v>
      </c>
      <c r="C433" s="4">
        <v>1</v>
      </c>
      <c r="F433">
        <v>219.29092900000001</v>
      </c>
      <c r="G433" s="3">
        <v>3</v>
      </c>
      <c r="H433">
        <v>211.98631699999999</v>
      </c>
      <c r="I433" s="5">
        <v>4</v>
      </c>
      <c r="P433">
        <v>3</v>
      </c>
      <c r="Q433" t="str">
        <f t="shared" si="7"/>
        <v>134</v>
      </c>
      <c r="R433">
        <v>4</v>
      </c>
      <c r="X433" t="s">
        <v>296</v>
      </c>
      <c r="Y433" t="s">
        <v>263</v>
      </c>
      <c r="BG433">
        <v>4</v>
      </c>
      <c r="BH433">
        <v>3202</v>
      </c>
      <c r="BI433">
        <f>($BH$477-$BH$474)/200</f>
        <v>8.5000000000000006E-2</v>
      </c>
    </row>
    <row r="434" spans="1:61" x14ac:dyDescent="0.25">
      <c r="A434">
        <v>433</v>
      </c>
      <c r="B434">
        <v>200.973311</v>
      </c>
      <c r="C434" s="4">
        <v>1</v>
      </c>
      <c r="H434">
        <v>211.98631699999999</v>
      </c>
      <c r="I434" s="5">
        <v>4</v>
      </c>
      <c r="P434">
        <v>2</v>
      </c>
      <c r="Q434" t="str">
        <f t="shared" si="7"/>
        <v>14</v>
      </c>
      <c r="R434">
        <v>2</v>
      </c>
      <c r="X434" t="s">
        <v>296</v>
      </c>
      <c r="Y434" t="s">
        <v>264</v>
      </c>
      <c r="BG434">
        <v>2</v>
      </c>
      <c r="BH434">
        <v>3206</v>
      </c>
      <c r="BI434">
        <f>($BH$478-$BH$475)/200</f>
        <v>0.14499999999999999</v>
      </c>
    </row>
    <row r="435" spans="1:61" x14ac:dyDescent="0.25">
      <c r="A435">
        <v>434</v>
      </c>
      <c r="B435">
        <v>200.973311</v>
      </c>
      <c r="C435" s="4">
        <v>1</v>
      </c>
      <c r="H435">
        <v>211.98631699999999</v>
      </c>
      <c r="I435" s="5">
        <v>4</v>
      </c>
      <c r="P435">
        <v>2</v>
      </c>
      <c r="Q435" t="str">
        <f t="shared" si="7"/>
        <v>14</v>
      </c>
      <c r="R435">
        <v>3</v>
      </c>
      <c r="X435" t="s">
        <v>296</v>
      </c>
      <c r="Y435" t="s">
        <v>261</v>
      </c>
      <c r="BG435">
        <v>3</v>
      </c>
      <c r="BH435">
        <v>3220</v>
      </c>
      <c r="BI435">
        <f>($BH$479-$BH$476)/200</f>
        <v>0.09</v>
      </c>
    </row>
    <row r="436" spans="1:61" x14ac:dyDescent="0.25">
      <c r="A436">
        <v>435</v>
      </c>
      <c r="B436">
        <v>200.973311</v>
      </c>
      <c r="C436" s="4">
        <v>1</v>
      </c>
      <c r="H436">
        <v>211.98631699999999</v>
      </c>
      <c r="I436" s="5">
        <v>4</v>
      </c>
      <c r="P436">
        <v>2</v>
      </c>
      <c r="Q436" t="str">
        <f t="shared" si="7"/>
        <v>14</v>
      </c>
      <c r="R436">
        <v>1</v>
      </c>
      <c r="X436" t="s">
        <v>296</v>
      </c>
      <c r="Y436" t="s">
        <v>262</v>
      </c>
      <c r="AB436" t="s">
        <v>296</v>
      </c>
      <c r="AC436" t="str">
        <f>CONCATENATE($R436,$R437,$R438,$R439)</f>
        <v>1423</v>
      </c>
      <c r="BG436">
        <v>1</v>
      </c>
      <c r="BH436">
        <v>3222</v>
      </c>
      <c r="BI436">
        <f>($BH$480-$BH$477)/200</f>
        <v>0.15</v>
      </c>
    </row>
    <row r="437" spans="1:61" x14ac:dyDescent="0.25">
      <c r="A437">
        <v>436</v>
      </c>
      <c r="B437">
        <v>200.973311</v>
      </c>
      <c r="C437" s="4">
        <v>1</v>
      </c>
      <c r="H437">
        <v>211.98631699999999</v>
      </c>
      <c r="I437" s="5">
        <v>4</v>
      </c>
      <c r="P437">
        <v>2</v>
      </c>
      <c r="Q437" t="str">
        <f t="shared" si="7"/>
        <v>14</v>
      </c>
      <c r="R437">
        <v>4</v>
      </c>
      <c r="X437" t="s">
        <v>296</v>
      </c>
      <c r="Y437" t="s">
        <v>263</v>
      </c>
      <c r="BG437">
        <v>4</v>
      </c>
      <c r="BH437">
        <v>3232</v>
      </c>
      <c r="BI437">
        <f>($BH$481-$BH$478)/200</f>
        <v>0.1</v>
      </c>
    </row>
    <row r="438" spans="1:61" x14ac:dyDescent="0.25">
      <c r="A438">
        <v>437</v>
      </c>
      <c r="B438">
        <v>200.973311</v>
      </c>
      <c r="C438" s="4">
        <v>1</v>
      </c>
      <c r="H438">
        <v>211.98631699999999</v>
      </c>
      <c r="I438" s="5">
        <v>4</v>
      </c>
      <c r="P438">
        <v>2</v>
      </c>
      <c r="Q438" t="str">
        <f t="shared" si="7"/>
        <v>14</v>
      </c>
      <c r="R438">
        <v>2</v>
      </c>
      <c r="X438" t="s">
        <v>296</v>
      </c>
      <c r="Y438" t="s">
        <v>264</v>
      </c>
      <c r="BG438">
        <v>2</v>
      </c>
      <c r="BH438">
        <v>3236</v>
      </c>
      <c r="BI438">
        <f>($BH$482-$BH$479)/200</f>
        <v>0.15</v>
      </c>
    </row>
    <row r="439" spans="1:61" x14ac:dyDescent="0.25">
      <c r="A439">
        <v>438</v>
      </c>
      <c r="B439">
        <v>200.973311</v>
      </c>
      <c r="C439" s="4">
        <v>1</v>
      </c>
      <c r="H439">
        <v>211.98631699999999</v>
      </c>
      <c r="I439" s="5">
        <v>4</v>
      </c>
      <c r="P439">
        <v>2</v>
      </c>
      <c r="Q439" t="str">
        <f t="shared" si="7"/>
        <v>14</v>
      </c>
      <c r="R439">
        <v>3</v>
      </c>
      <c r="X439" t="s">
        <v>296</v>
      </c>
      <c r="Y439" t="s">
        <v>261</v>
      </c>
      <c r="BG439">
        <v>3</v>
      </c>
      <c r="BH439">
        <v>3248</v>
      </c>
      <c r="BI439">
        <f>($BH$483-$BH$480)/200</f>
        <v>9.5000000000000001E-2</v>
      </c>
    </row>
    <row r="440" spans="1:61" x14ac:dyDescent="0.25">
      <c r="A440">
        <v>439</v>
      </c>
      <c r="B440">
        <v>200.973311</v>
      </c>
      <c r="C440" s="4">
        <v>1</v>
      </c>
      <c r="H440">
        <v>211.98631699999999</v>
      </c>
      <c r="I440" s="5">
        <v>4</v>
      </c>
      <c r="P440">
        <v>2</v>
      </c>
      <c r="Q440" t="str">
        <f t="shared" si="7"/>
        <v>14</v>
      </c>
      <c r="R440">
        <v>1</v>
      </c>
      <c r="X440" t="s">
        <v>296</v>
      </c>
      <c r="Y440" t="s">
        <v>262</v>
      </c>
      <c r="AB440" t="s">
        <v>296</v>
      </c>
      <c r="AC440" t="str">
        <f>CONCATENATE($R440,$R441,$R442,$R443)</f>
        <v>1423</v>
      </c>
      <c r="BG440">
        <v>1</v>
      </c>
      <c r="BH440">
        <v>3250</v>
      </c>
      <c r="BI440">
        <f>($BH$484-$BH$481)/200</f>
        <v>0.15</v>
      </c>
    </row>
    <row r="441" spans="1:61" x14ac:dyDescent="0.25">
      <c r="A441">
        <v>440</v>
      </c>
      <c r="B441">
        <v>200.973311</v>
      </c>
      <c r="C441" s="4">
        <v>1</v>
      </c>
      <c r="H441">
        <v>211.98631699999999</v>
      </c>
      <c r="I441" s="5">
        <v>4</v>
      </c>
      <c r="P441">
        <v>2</v>
      </c>
      <c r="Q441" t="str">
        <f t="shared" si="7"/>
        <v>14</v>
      </c>
      <c r="R441">
        <v>4</v>
      </c>
      <c r="X441" t="s">
        <v>296</v>
      </c>
      <c r="Y441" t="s">
        <v>263</v>
      </c>
      <c r="BG441">
        <v>4</v>
      </c>
      <c r="BH441">
        <v>3265</v>
      </c>
      <c r="BI441">
        <f>($BH$485-$BH$482)/200</f>
        <v>9.5000000000000001E-2</v>
      </c>
    </row>
    <row r="442" spans="1:61" x14ac:dyDescent="0.25">
      <c r="A442">
        <v>441</v>
      </c>
      <c r="B442">
        <v>200.973311</v>
      </c>
      <c r="C442" s="4">
        <v>1</v>
      </c>
      <c r="H442">
        <v>211.98631699999999</v>
      </c>
      <c r="I442" s="5">
        <v>4</v>
      </c>
      <c r="P442">
        <v>2</v>
      </c>
      <c r="Q442" t="str">
        <f t="shared" si="7"/>
        <v>14</v>
      </c>
      <c r="R442">
        <v>2</v>
      </c>
      <c r="BG442">
        <v>2</v>
      </c>
      <c r="BH442">
        <v>3267</v>
      </c>
    </row>
    <row r="443" spans="1:61" x14ac:dyDescent="0.25">
      <c r="A443">
        <v>442</v>
      </c>
      <c r="B443">
        <v>201.02973500000002</v>
      </c>
      <c r="C443" s="4">
        <v>1</v>
      </c>
      <c r="D443">
        <v>191.60190900000001</v>
      </c>
      <c r="E443" s="2">
        <v>2</v>
      </c>
      <c r="H443">
        <v>211.98631699999999</v>
      </c>
      <c r="I443" s="5">
        <v>4</v>
      </c>
      <c r="P443">
        <v>3</v>
      </c>
      <c r="Q443" t="str">
        <f t="shared" si="7"/>
        <v>124</v>
      </c>
      <c r="R443">
        <v>3</v>
      </c>
      <c r="BG443">
        <v>3</v>
      </c>
      <c r="BH443">
        <v>3273</v>
      </c>
    </row>
    <row r="444" spans="1:61" x14ac:dyDescent="0.25">
      <c r="A444">
        <v>443</v>
      </c>
      <c r="D444">
        <v>191.62940900000001</v>
      </c>
      <c r="E444" s="2">
        <v>2</v>
      </c>
      <c r="H444">
        <v>211.98631699999999</v>
      </c>
      <c r="I444" s="5">
        <v>4</v>
      </c>
      <c r="P444">
        <v>2</v>
      </c>
      <c r="Q444" t="str">
        <f t="shared" si="7"/>
        <v>24</v>
      </c>
      <c r="R444">
        <v>1</v>
      </c>
      <c r="BG444">
        <v>1</v>
      </c>
      <c r="BH444">
        <v>3279</v>
      </c>
    </row>
    <row r="445" spans="1:61" x14ac:dyDescent="0.25">
      <c r="A445">
        <v>444</v>
      </c>
      <c r="D445">
        <v>191.62940900000001</v>
      </c>
      <c r="E445" s="2">
        <v>2</v>
      </c>
      <c r="H445">
        <v>211.98631699999999</v>
      </c>
      <c r="I445" s="5">
        <v>4</v>
      </c>
      <c r="P445">
        <v>2</v>
      </c>
      <c r="Q445" t="str">
        <f t="shared" si="7"/>
        <v>24</v>
      </c>
      <c r="R445">
        <v>4</v>
      </c>
      <c r="AB445" t="s">
        <v>302</v>
      </c>
      <c r="AC445" t="str">
        <f>CONCATENATE($R445,$R446,$R447,$R448)</f>
        <v>4213</v>
      </c>
      <c r="BG445">
        <v>4</v>
      </c>
      <c r="BH445">
        <v>3291</v>
      </c>
    </row>
    <row r="446" spans="1:61" x14ac:dyDescent="0.25">
      <c r="A446">
        <v>445</v>
      </c>
      <c r="D446">
        <v>191.62940900000001</v>
      </c>
      <c r="E446" s="2">
        <v>2</v>
      </c>
      <c r="H446">
        <v>211.98631699999999</v>
      </c>
      <c r="I446" s="5">
        <v>4</v>
      </c>
      <c r="P446">
        <v>2</v>
      </c>
      <c r="Q446" t="str">
        <f t="shared" si="7"/>
        <v>24</v>
      </c>
      <c r="R446">
        <v>2</v>
      </c>
      <c r="BG446">
        <v>2</v>
      </c>
      <c r="BH446">
        <v>3295</v>
      </c>
    </row>
    <row r="447" spans="1:61" x14ac:dyDescent="0.25">
      <c r="A447">
        <v>446</v>
      </c>
      <c r="D447">
        <v>191.62940900000001</v>
      </c>
      <c r="E447" s="2">
        <v>2</v>
      </c>
      <c r="H447">
        <v>211.979668</v>
      </c>
      <c r="I447" s="5">
        <v>4</v>
      </c>
      <c r="P447">
        <v>2</v>
      </c>
      <c r="Q447" t="str">
        <f t="shared" si="7"/>
        <v>24</v>
      </c>
      <c r="R447">
        <v>1</v>
      </c>
      <c r="BG447">
        <v>1</v>
      </c>
      <c r="BH447">
        <v>3308</v>
      </c>
    </row>
    <row r="448" spans="1:61" x14ac:dyDescent="0.25">
      <c r="A448">
        <v>447</v>
      </c>
      <c r="D448">
        <v>191.62940900000001</v>
      </c>
      <c r="E448" s="2">
        <v>2</v>
      </c>
      <c r="F448">
        <v>203.04606200000001</v>
      </c>
      <c r="G448" s="3">
        <v>3</v>
      </c>
      <c r="H448">
        <v>211.979668</v>
      </c>
      <c r="I448" s="5">
        <v>4</v>
      </c>
      <c r="P448">
        <v>3</v>
      </c>
      <c r="Q448" t="str">
        <f t="shared" si="7"/>
        <v>234</v>
      </c>
      <c r="R448">
        <v>3</v>
      </c>
      <c r="BG448">
        <v>3</v>
      </c>
      <c r="BH448">
        <v>3308</v>
      </c>
    </row>
    <row r="449" spans="1:60" x14ac:dyDescent="0.25">
      <c r="A449">
        <v>448</v>
      </c>
      <c r="D449">
        <v>191.62940900000001</v>
      </c>
      <c r="E449" s="2">
        <v>2</v>
      </c>
      <c r="F449">
        <v>203.04968199999999</v>
      </c>
      <c r="G449" s="3">
        <v>3</v>
      </c>
      <c r="H449">
        <v>211.979668</v>
      </c>
      <c r="I449" s="5">
        <v>4</v>
      </c>
      <c r="P449">
        <v>3</v>
      </c>
      <c r="Q449" t="str">
        <f t="shared" si="7"/>
        <v>234</v>
      </c>
      <c r="R449">
        <v>2</v>
      </c>
      <c r="AB449" t="s">
        <v>299</v>
      </c>
      <c r="AC449" t="str">
        <f>CONCATENATE($R449,$R450,$R451,$R452)</f>
        <v>2413</v>
      </c>
      <c r="BG449">
        <v>2</v>
      </c>
      <c r="BH449">
        <v>3324</v>
      </c>
    </row>
    <row r="450" spans="1:60" x14ac:dyDescent="0.25">
      <c r="A450">
        <v>449</v>
      </c>
      <c r="D450">
        <v>191.62940900000001</v>
      </c>
      <c r="E450" s="2">
        <v>2</v>
      </c>
      <c r="F450">
        <v>203.04968199999999</v>
      </c>
      <c r="G450" s="3">
        <v>3</v>
      </c>
      <c r="H450">
        <v>211.979668</v>
      </c>
      <c r="I450" s="5">
        <v>4</v>
      </c>
      <c r="P450">
        <v>3</v>
      </c>
      <c r="Q450" t="str">
        <f t="shared" ref="Q450:Q513" si="8">CONCATENATE(C450,E450,G450,I450)</f>
        <v>234</v>
      </c>
      <c r="R450">
        <v>4</v>
      </c>
      <c r="BG450">
        <v>4</v>
      </c>
      <c r="BH450">
        <v>3325</v>
      </c>
    </row>
    <row r="451" spans="1:60" x14ac:dyDescent="0.25">
      <c r="A451">
        <v>450</v>
      </c>
      <c r="D451">
        <v>191.62940900000001</v>
      </c>
      <c r="E451" s="2">
        <v>2</v>
      </c>
      <c r="F451">
        <v>203.04968199999999</v>
      </c>
      <c r="G451" s="3">
        <v>3</v>
      </c>
      <c r="H451">
        <v>211.979668</v>
      </c>
      <c r="I451" s="5">
        <v>4</v>
      </c>
      <c r="P451">
        <v>3</v>
      </c>
      <c r="Q451" t="str">
        <f t="shared" si="8"/>
        <v>234</v>
      </c>
      <c r="R451">
        <v>1</v>
      </c>
      <c r="BG451">
        <v>1</v>
      </c>
      <c r="BH451">
        <v>3341</v>
      </c>
    </row>
    <row r="452" spans="1:60" x14ac:dyDescent="0.25">
      <c r="A452">
        <v>451</v>
      </c>
      <c r="D452">
        <v>191.62940900000001</v>
      </c>
      <c r="E452" s="2">
        <v>2</v>
      </c>
      <c r="F452">
        <v>203.04968199999999</v>
      </c>
      <c r="G452" s="3">
        <v>3</v>
      </c>
      <c r="P452">
        <v>2</v>
      </c>
      <c r="Q452" t="str">
        <f t="shared" si="8"/>
        <v>23</v>
      </c>
      <c r="R452">
        <v>3</v>
      </c>
      <c r="BG452">
        <v>3</v>
      </c>
      <c r="BH452">
        <v>3342</v>
      </c>
    </row>
    <row r="453" spans="1:60" x14ac:dyDescent="0.25">
      <c r="A453">
        <v>452</v>
      </c>
      <c r="D453">
        <v>191.62940900000001</v>
      </c>
      <c r="E453" s="2">
        <v>2</v>
      </c>
      <c r="F453">
        <v>203.04968199999999</v>
      </c>
      <c r="G453" s="3">
        <v>3</v>
      </c>
      <c r="P453">
        <v>2</v>
      </c>
      <c r="Q453" t="str">
        <f t="shared" si="8"/>
        <v>23</v>
      </c>
      <c r="R453">
        <v>2</v>
      </c>
      <c r="AB453" t="s">
        <v>299</v>
      </c>
      <c r="AC453" t="str">
        <f>CONCATENATE($R453,$R454,$R455,$R456)</f>
        <v>2413</v>
      </c>
      <c r="BG453">
        <v>2</v>
      </c>
      <c r="BH453">
        <v>3355</v>
      </c>
    </row>
    <row r="454" spans="1:60" x14ac:dyDescent="0.25">
      <c r="A454">
        <v>453</v>
      </c>
      <c r="D454">
        <v>191.62940900000001</v>
      </c>
      <c r="E454" s="2">
        <v>2</v>
      </c>
      <c r="F454">
        <v>203.04968199999999</v>
      </c>
      <c r="G454" s="3">
        <v>3</v>
      </c>
      <c r="P454">
        <v>2</v>
      </c>
      <c r="Q454" t="str">
        <f t="shared" si="8"/>
        <v>23</v>
      </c>
      <c r="R454">
        <v>4</v>
      </c>
      <c r="BG454">
        <v>4</v>
      </c>
      <c r="BH454">
        <v>3359</v>
      </c>
    </row>
    <row r="455" spans="1:60" x14ac:dyDescent="0.25">
      <c r="A455">
        <v>454</v>
      </c>
      <c r="D455">
        <v>191.62940900000001</v>
      </c>
      <c r="E455" s="2">
        <v>2</v>
      </c>
      <c r="F455">
        <v>203.04968199999999</v>
      </c>
      <c r="G455" s="3">
        <v>3</v>
      </c>
      <c r="P455">
        <v>2</v>
      </c>
      <c r="Q455" t="str">
        <f t="shared" si="8"/>
        <v>23</v>
      </c>
      <c r="R455">
        <v>1</v>
      </c>
      <c r="BG455">
        <v>1</v>
      </c>
      <c r="BH455">
        <v>3369</v>
      </c>
    </row>
    <row r="456" spans="1:60" x14ac:dyDescent="0.25">
      <c r="A456">
        <v>455</v>
      </c>
      <c r="D456">
        <v>191.62940900000001</v>
      </c>
      <c r="E456" s="2">
        <v>2</v>
      </c>
      <c r="F456">
        <v>203.04968199999999</v>
      </c>
      <c r="G456" s="3">
        <v>3</v>
      </c>
      <c r="P456">
        <v>2</v>
      </c>
      <c r="Q456" t="str">
        <f t="shared" si="8"/>
        <v>23</v>
      </c>
      <c r="R456">
        <v>3</v>
      </c>
      <c r="BG456">
        <v>3</v>
      </c>
      <c r="BH456">
        <v>3376</v>
      </c>
    </row>
    <row r="457" spans="1:60" x14ac:dyDescent="0.25">
      <c r="A457">
        <v>456</v>
      </c>
      <c r="D457">
        <v>191.62940900000001</v>
      </c>
      <c r="E457" s="2">
        <v>2</v>
      </c>
      <c r="F457">
        <v>203.04968199999999</v>
      </c>
      <c r="G457" s="3">
        <v>3</v>
      </c>
      <c r="P457">
        <v>2</v>
      </c>
      <c r="Q457" t="str">
        <f t="shared" si="8"/>
        <v>23</v>
      </c>
      <c r="R457">
        <v>2</v>
      </c>
      <c r="AB457" t="s">
        <v>299</v>
      </c>
      <c r="AC457" t="str">
        <f>CONCATENATE($R457,$R458,$R459,$R460)</f>
        <v>2413</v>
      </c>
      <c r="BG457">
        <v>2</v>
      </c>
      <c r="BH457">
        <v>3382</v>
      </c>
    </row>
    <row r="458" spans="1:60" x14ac:dyDescent="0.25">
      <c r="A458">
        <v>457</v>
      </c>
      <c r="D458">
        <v>191.62940900000001</v>
      </c>
      <c r="E458" s="2">
        <v>2</v>
      </c>
      <c r="F458">
        <v>203.04968199999999</v>
      </c>
      <c r="G458" s="3">
        <v>3</v>
      </c>
      <c r="P458">
        <v>2</v>
      </c>
      <c r="Q458" t="str">
        <f t="shared" si="8"/>
        <v>23</v>
      </c>
      <c r="R458">
        <v>4</v>
      </c>
      <c r="BG458">
        <v>4</v>
      </c>
      <c r="BH458">
        <v>3392</v>
      </c>
    </row>
    <row r="459" spans="1:60" x14ac:dyDescent="0.25">
      <c r="A459">
        <v>458</v>
      </c>
      <c r="B459">
        <v>182.661868</v>
      </c>
      <c r="C459" s="4">
        <v>1</v>
      </c>
      <c r="D459">
        <v>191.60190900000001</v>
      </c>
      <c r="E459" s="2">
        <v>2</v>
      </c>
      <c r="F459">
        <v>203.04968199999999</v>
      </c>
      <c r="G459" s="3">
        <v>3</v>
      </c>
      <c r="P459">
        <v>3</v>
      </c>
      <c r="Q459" t="str">
        <f t="shared" si="8"/>
        <v>123</v>
      </c>
      <c r="R459">
        <v>1</v>
      </c>
      <c r="BG459">
        <v>1</v>
      </c>
      <c r="BH459">
        <v>3400</v>
      </c>
    </row>
    <row r="460" spans="1:60" x14ac:dyDescent="0.25">
      <c r="A460">
        <v>459</v>
      </c>
      <c r="B460">
        <v>182.681048</v>
      </c>
      <c r="C460" s="4">
        <v>1</v>
      </c>
      <c r="F460">
        <v>203.04968199999999</v>
      </c>
      <c r="G460" s="3">
        <v>3</v>
      </c>
      <c r="P460">
        <v>2</v>
      </c>
      <c r="Q460" t="str">
        <f t="shared" si="8"/>
        <v>13</v>
      </c>
      <c r="R460">
        <v>3</v>
      </c>
      <c r="BG460">
        <v>3</v>
      </c>
      <c r="BH460">
        <v>3411</v>
      </c>
    </row>
    <row r="461" spans="1:60" x14ac:dyDescent="0.25">
      <c r="A461">
        <v>460</v>
      </c>
      <c r="B461">
        <v>182.681048</v>
      </c>
      <c r="C461" s="4">
        <v>1</v>
      </c>
      <c r="F461">
        <v>203.04968199999999</v>
      </c>
      <c r="G461" s="3">
        <v>3</v>
      </c>
      <c r="P461">
        <v>2</v>
      </c>
      <c r="Q461" t="str">
        <f t="shared" si="8"/>
        <v>13</v>
      </c>
      <c r="R461">
        <v>2</v>
      </c>
      <c r="AB461" t="s">
        <v>301</v>
      </c>
      <c r="AC461" t="str">
        <f>CONCATENATE($R461,$R462,$R463,$R464)</f>
        <v>2143</v>
      </c>
      <c r="BG461">
        <v>2</v>
      </c>
      <c r="BH461">
        <v>3415</v>
      </c>
    </row>
    <row r="462" spans="1:60" x14ac:dyDescent="0.25">
      <c r="A462">
        <v>461</v>
      </c>
      <c r="B462">
        <v>182.681048</v>
      </c>
      <c r="C462" s="4">
        <v>1</v>
      </c>
      <c r="F462">
        <v>203.04968199999999</v>
      </c>
      <c r="G462" s="3">
        <v>3</v>
      </c>
      <c r="P462">
        <v>2</v>
      </c>
      <c r="Q462" t="str">
        <f t="shared" si="8"/>
        <v>13</v>
      </c>
      <c r="R462">
        <v>1</v>
      </c>
      <c r="BG462">
        <v>1</v>
      </c>
      <c r="BH462">
        <v>3431</v>
      </c>
    </row>
    <row r="463" spans="1:60" x14ac:dyDescent="0.25">
      <c r="A463">
        <v>462</v>
      </c>
      <c r="B463">
        <v>182.681048</v>
      </c>
      <c r="C463" s="4">
        <v>1</v>
      </c>
      <c r="F463">
        <v>203.04968199999999</v>
      </c>
      <c r="G463" s="3">
        <v>3</v>
      </c>
      <c r="P463">
        <v>2</v>
      </c>
      <c r="Q463" t="str">
        <f t="shared" si="8"/>
        <v>13</v>
      </c>
      <c r="R463">
        <v>4</v>
      </c>
      <c r="BG463">
        <v>4</v>
      </c>
      <c r="BH463">
        <v>3433</v>
      </c>
    </row>
    <row r="464" spans="1:60" x14ac:dyDescent="0.25">
      <c r="A464">
        <v>463</v>
      </c>
      <c r="B464">
        <v>182.681048</v>
      </c>
      <c r="C464" s="4">
        <v>1</v>
      </c>
      <c r="F464">
        <v>203.04606200000001</v>
      </c>
      <c r="G464" s="3">
        <v>3</v>
      </c>
      <c r="H464">
        <v>193.11933400000001</v>
      </c>
      <c r="I464" s="5">
        <v>4</v>
      </c>
      <c r="P464">
        <v>3</v>
      </c>
      <c r="Q464" t="str">
        <f t="shared" si="8"/>
        <v>134</v>
      </c>
      <c r="R464">
        <v>3</v>
      </c>
      <c r="BG464">
        <v>3</v>
      </c>
      <c r="BH464">
        <v>3449</v>
      </c>
    </row>
    <row r="465" spans="1:60" x14ac:dyDescent="0.25">
      <c r="A465">
        <v>464</v>
      </c>
      <c r="B465">
        <v>182.681048</v>
      </c>
      <c r="C465" s="4">
        <v>1</v>
      </c>
      <c r="H465">
        <v>192.964236</v>
      </c>
      <c r="I465" s="5">
        <v>4</v>
      </c>
      <c r="P465">
        <v>2</v>
      </c>
      <c r="Q465" t="str">
        <f t="shared" si="8"/>
        <v>14</v>
      </c>
      <c r="R465">
        <v>2</v>
      </c>
      <c r="BG465">
        <v>2</v>
      </c>
      <c r="BH465">
        <v>3450</v>
      </c>
    </row>
    <row r="466" spans="1:60" x14ac:dyDescent="0.25">
      <c r="A466">
        <v>465</v>
      </c>
      <c r="B466">
        <v>182.681048</v>
      </c>
      <c r="C466" s="4">
        <v>1</v>
      </c>
      <c r="H466">
        <v>192.964236</v>
      </c>
      <c r="I466" s="5">
        <v>4</v>
      </c>
      <c r="P466">
        <v>2</v>
      </c>
      <c r="Q466" t="str">
        <f t="shared" si="8"/>
        <v>14</v>
      </c>
      <c r="R466" t="s">
        <v>233</v>
      </c>
      <c r="BG466" t="s">
        <v>233</v>
      </c>
      <c r="BH466">
        <v>3467</v>
      </c>
    </row>
    <row r="467" spans="1:60" x14ac:dyDescent="0.25">
      <c r="A467">
        <v>466</v>
      </c>
      <c r="B467">
        <v>182.681048</v>
      </c>
      <c r="C467" s="4">
        <v>1</v>
      </c>
      <c r="H467">
        <v>192.964236</v>
      </c>
      <c r="I467" s="5">
        <v>4</v>
      </c>
      <c r="P467">
        <v>2</v>
      </c>
      <c r="Q467" t="str">
        <f t="shared" si="8"/>
        <v>14</v>
      </c>
      <c r="R467">
        <v>1</v>
      </c>
      <c r="AB467" t="s">
        <v>299</v>
      </c>
      <c r="AC467" t="str">
        <f>CONCATENATE($R467,$R468,$R469,$R470)</f>
        <v>1324</v>
      </c>
      <c r="BG467">
        <v>1</v>
      </c>
      <c r="BH467">
        <v>3470</v>
      </c>
    </row>
    <row r="468" spans="1:60" x14ac:dyDescent="0.25">
      <c r="A468">
        <v>467</v>
      </c>
      <c r="B468">
        <v>182.681048</v>
      </c>
      <c r="C468" s="4">
        <v>1</v>
      </c>
      <c r="H468">
        <v>192.964236</v>
      </c>
      <c r="I468" s="5">
        <v>4</v>
      </c>
      <c r="P468">
        <v>2</v>
      </c>
      <c r="Q468" t="str">
        <f t="shared" si="8"/>
        <v>14</v>
      </c>
      <c r="R468">
        <v>3</v>
      </c>
      <c r="BG468">
        <v>3</v>
      </c>
      <c r="BH468">
        <v>3483</v>
      </c>
    </row>
    <row r="469" spans="1:60" x14ac:dyDescent="0.25">
      <c r="A469">
        <v>468</v>
      </c>
      <c r="B469">
        <v>182.681048</v>
      </c>
      <c r="C469" s="4">
        <v>1</v>
      </c>
      <c r="H469">
        <v>192.964236</v>
      </c>
      <c r="I469" s="5">
        <v>4</v>
      </c>
      <c r="P469">
        <v>2</v>
      </c>
      <c r="Q469" t="str">
        <f t="shared" si="8"/>
        <v>14</v>
      </c>
      <c r="R469">
        <v>2</v>
      </c>
      <c r="BG469">
        <v>2</v>
      </c>
      <c r="BH469">
        <v>3484</v>
      </c>
    </row>
    <row r="470" spans="1:60" x14ac:dyDescent="0.25">
      <c r="A470">
        <v>469</v>
      </c>
      <c r="B470">
        <v>182.681048</v>
      </c>
      <c r="C470" s="4">
        <v>1</v>
      </c>
      <c r="H470">
        <v>192.964236</v>
      </c>
      <c r="I470" s="5">
        <v>4</v>
      </c>
      <c r="P470">
        <v>2</v>
      </c>
      <c r="Q470" t="str">
        <f t="shared" si="8"/>
        <v>14</v>
      </c>
      <c r="R470">
        <v>4</v>
      </c>
      <c r="BG470">
        <v>4</v>
      </c>
      <c r="BH470">
        <v>3500</v>
      </c>
    </row>
    <row r="471" spans="1:60" x14ac:dyDescent="0.25">
      <c r="A471">
        <v>470</v>
      </c>
      <c r="B471">
        <v>182.681048</v>
      </c>
      <c r="C471" s="4">
        <v>1</v>
      </c>
      <c r="H471">
        <v>192.964236</v>
      </c>
      <c r="I471" s="5">
        <v>4</v>
      </c>
      <c r="P471">
        <v>2</v>
      </c>
      <c r="Q471" t="str">
        <f t="shared" si="8"/>
        <v>14</v>
      </c>
      <c r="R471">
        <v>1</v>
      </c>
      <c r="BG471">
        <v>1</v>
      </c>
      <c r="BH471">
        <v>3503</v>
      </c>
    </row>
    <row r="472" spans="1:60" x14ac:dyDescent="0.25">
      <c r="A472">
        <v>471</v>
      </c>
      <c r="B472">
        <v>182.681048</v>
      </c>
      <c r="C472" s="4">
        <v>1</v>
      </c>
      <c r="H472">
        <v>192.964236</v>
      </c>
      <c r="I472" s="5">
        <v>4</v>
      </c>
      <c r="P472">
        <v>2</v>
      </c>
      <c r="Q472" t="str">
        <f t="shared" si="8"/>
        <v>14</v>
      </c>
      <c r="R472">
        <v>2</v>
      </c>
      <c r="AB472" t="s">
        <v>296</v>
      </c>
      <c r="AC472" t="str">
        <f>CONCATENATE($R472,$R473,$R474,$R475)</f>
        <v>2314</v>
      </c>
      <c r="BG472">
        <v>2</v>
      </c>
      <c r="BH472">
        <v>3516</v>
      </c>
    </row>
    <row r="473" spans="1:60" x14ac:dyDescent="0.25">
      <c r="A473">
        <v>472</v>
      </c>
      <c r="B473">
        <v>182.681048</v>
      </c>
      <c r="C473" s="4">
        <v>1</v>
      </c>
      <c r="H473">
        <v>192.964236</v>
      </c>
      <c r="I473" s="5">
        <v>4</v>
      </c>
      <c r="P473">
        <v>2</v>
      </c>
      <c r="Q473" t="str">
        <f t="shared" si="8"/>
        <v>14</v>
      </c>
      <c r="R473">
        <v>3</v>
      </c>
      <c r="BG473">
        <v>3</v>
      </c>
      <c r="BH473">
        <v>3516</v>
      </c>
    </row>
    <row r="474" spans="1:60" x14ac:dyDescent="0.25">
      <c r="A474">
        <v>473</v>
      </c>
      <c r="B474">
        <v>182.661868</v>
      </c>
      <c r="C474" s="4">
        <v>1</v>
      </c>
      <c r="D474">
        <v>173.11318299999999</v>
      </c>
      <c r="E474" s="2">
        <v>2</v>
      </c>
      <c r="H474">
        <v>192.964236</v>
      </c>
      <c r="I474" s="5">
        <v>4</v>
      </c>
      <c r="P474">
        <v>3</v>
      </c>
      <c r="Q474" t="str">
        <f t="shared" si="8"/>
        <v>124</v>
      </c>
      <c r="R474">
        <v>1</v>
      </c>
      <c r="BG474">
        <v>1</v>
      </c>
      <c r="BH474">
        <v>3531</v>
      </c>
    </row>
    <row r="475" spans="1:60" x14ac:dyDescent="0.25">
      <c r="A475">
        <v>474</v>
      </c>
      <c r="D475">
        <v>173.09001799999999</v>
      </c>
      <c r="E475" s="2">
        <v>2</v>
      </c>
      <c r="H475">
        <v>192.964236</v>
      </c>
      <c r="I475" s="5">
        <v>4</v>
      </c>
      <c r="P475">
        <v>2</v>
      </c>
      <c r="Q475" t="str">
        <f t="shared" si="8"/>
        <v>24</v>
      </c>
      <c r="R475">
        <v>4</v>
      </c>
      <c r="BG475">
        <v>4</v>
      </c>
      <c r="BH475">
        <v>3533</v>
      </c>
    </row>
    <row r="476" spans="1:60" x14ac:dyDescent="0.25">
      <c r="A476">
        <v>475</v>
      </c>
      <c r="D476">
        <v>173.09001799999999</v>
      </c>
      <c r="E476" s="2">
        <v>2</v>
      </c>
      <c r="H476">
        <v>192.964236</v>
      </c>
      <c r="I476" s="5">
        <v>4</v>
      </c>
      <c r="P476">
        <v>2</v>
      </c>
      <c r="Q476" t="str">
        <f t="shared" si="8"/>
        <v>24</v>
      </c>
      <c r="R476">
        <v>2</v>
      </c>
      <c r="AB476" t="s">
        <v>296</v>
      </c>
      <c r="AC476" t="str">
        <f>CONCATENATE($R476,$R477,$R478,$R479)</f>
        <v>2314</v>
      </c>
      <c r="BG476">
        <v>2</v>
      </c>
      <c r="BH476">
        <v>3548</v>
      </c>
    </row>
    <row r="477" spans="1:60" x14ac:dyDescent="0.25">
      <c r="A477">
        <v>476</v>
      </c>
      <c r="D477">
        <v>173.09001799999999</v>
      </c>
      <c r="E477" s="2">
        <v>2</v>
      </c>
      <c r="H477">
        <v>192.964236</v>
      </c>
      <c r="I477" s="5">
        <v>4</v>
      </c>
      <c r="P477">
        <v>2</v>
      </c>
      <c r="Q477" t="str">
        <f t="shared" si="8"/>
        <v>24</v>
      </c>
      <c r="R477">
        <v>3</v>
      </c>
      <c r="BG477">
        <v>3</v>
      </c>
      <c r="BH477">
        <v>3548</v>
      </c>
    </row>
    <row r="478" spans="1:60" x14ac:dyDescent="0.25">
      <c r="A478">
        <v>477</v>
      </c>
      <c r="D478">
        <v>173.09001799999999</v>
      </c>
      <c r="E478" s="2">
        <v>2</v>
      </c>
      <c r="H478">
        <v>192.964236</v>
      </c>
      <c r="I478" s="5">
        <v>4</v>
      </c>
      <c r="P478">
        <v>2</v>
      </c>
      <c r="Q478" t="str">
        <f t="shared" si="8"/>
        <v>24</v>
      </c>
      <c r="R478">
        <v>1</v>
      </c>
      <c r="BG478">
        <v>1</v>
      </c>
      <c r="BH478">
        <v>3562</v>
      </c>
    </row>
    <row r="479" spans="1:60" x14ac:dyDescent="0.25">
      <c r="A479">
        <v>478</v>
      </c>
      <c r="D479">
        <v>173.09001799999999</v>
      </c>
      <c r="E479" s="2">
        <v>2</v>
      </c>
      <c r="F479">
        <v>184.654212</v>
      </c>
      <c r="G479" s="3">
        <v>3</v>
      </c>
      <c r="H479">
        <v>192.964236</v>
      </c>
      <c r="I479" s="5">
        <v>4</v>
      </c>
      <c r="P479">
        <v>3</v>
      </c>
      <c r="Q479" t="str">
        <f t="shared" si="8"/>
        <v>234</v>
      </c>
      <c r="R479">
        <v>4</v>
      </c>
      <c r="BG479">
        <v>4</v>
      </c>
      <c r="BH479">
        <v>3566</v>
      </c>
    </row>
    <row r="480" spans="1:60" x14ac:dyDescent="0.25">
      <c r="A480">
        <v>479</v>
      </c>
      <c r="D480">
        <v>173.09001799999999</v>
      </c>
      <c r="E480" s="2">
        <v>2</v>
      </c>
      <c r="F480">
        <v>184.60916399999999</v>
      </c>
      <c r="G480" s="3">
        <v>3</v>
      </c>
      <c r="H480">
        <v>192.964236</v>
      </c>
      <c r="I480" s="5">
        <v>4</v>
      </c>
      <c r="P480">
        <v>3</v>
      </c>
      <c r="Q480" t="str">
        <f t="shared" si="8"/>
        <v>234</v>
      </c>
      <c r="R480">
        <v>2</v>
      </c>
      <c r="AB480" t="s">
        <v>296</v>
      </c>
      <c r="AC480" t="str">
        <f>CONCATENATE($R480,$R481,$R482,$R483)</f>
        <v>2314</v>
      </c>
      <c r="BG480">
        <v>2</v>
      </c>
      <c r="BH480">
        <v>3578</v>
      </c>
    </row>
    <row r="481" spans="1:60" x14ac:dyDescent="0.25">
      <c r="A481">
        <v>480</v>
      </c>
      <c r="D481">
        <v>173.09001799999999</v>
      </c>
      <c r="E481" s="2">
        <v>2</v>
      </c>
      <c r="F481">
        <v>184.60916399999999</v>
      </c>
      <c r="G481" s="3">
        <v>3</v>
      </c>
      <c r="H481">
        <v>193.11933400000001</v>
      </c>
      <c r="I481" s="5">
        <v>4</v>
      </c>
      <c r="P481">
        <v>3</v>
      </c>
      <c r="Q481" t="str">
        <f t="shared" si="8"/>
        <v>234</v>
      </c>
      <c r="R481">
        <v>3</v>
      </c>
      <c r="BG481">
        <v>3</v>
      </c>
      <c r="BH481">
        <v>3582</v>
      </c>
    </row>
    <row r="482" spans="1:60" x14ac:dyDescent="0.25">
      <c r="A482">
        <v>481</v>
      </c>
      <c r="D482">
        <v>173.09001799999999</v>
      </c>
      <c r="E482" s="2">
        <v>2</v>
      </c>
      <c r="F482">
        <v>184.60916399999999</v>
      </c>
      <c r="G482" s="3">
        <v>3</v>
      </c>
      <c r="P482">
        <v>2</v>
      </c>
      <c r="Q482" t="str">
        <f t="shared" si="8"/>
        <v>23</v>
      </c>
      <c r="R482">
        <v>1</v>
      </c>
      <c r="BG482">
        <v>1</v>
      </c>
      <c r="BH482">
        <v>3596</v>
      </c>
    </row>
    <row r="483" spans="1:60" x14ac:dyDescent="0.25">
      <c r="A483">
        <v>482</v>
      </c>
      <c r="D483">
        <v>173.09001799999999</v>
      </c>
      <c r="E483" s="2">
        <v>2</v>
      </c>
      <c r="F483">
        <v>184.60916399999999</v>
      </c>
      <c r="G483" s="3">
        <v>3</v>
      </c>
      <c r="P483">
        <v>2</v>
      </c>
      <c r="Q483" t="str">
        <f t="shared" si="8"/>
        <v>23</v>
      </c>
      <c r="R483">
        <v>4</v>
      </c>
      <c r="BG483">
        <v>4</v>
      </c>
      <c r="BH483">
        <v>3597</v>
      </c>
    </row>
    <row r="484" spans="1:60" x14ac:dyDescent="0.25">
      <c r="A484">
        <v>483</v>
      </c>
      <c r="D484">
        <v>173.09001799999999</v>
      </c>
      <c r="E484" s="2">
        <v>2</v>
      </c>
      <c r="F484">
        <v>184.60916399999999</v>
      </c>
      <c r="G484" s="3">
        <v>3</v>
      </c>
      <c r="P484">
        <v>2</v>
      </c>
      <c r="Q484" t="str">
        <f t="shared" si="8"/>
        <v>23</v>
      </c>
      <c r="R484">
        <v>2</v>
      </c>
      <c r="BG484">
        <v>2</v>
      </c>
      <c r="BH484">
        <v>3612</v>
      </c>
    </row>
    <row r="485" spans="1:60" x14ac:dyDescent="0.25">
      <c r="A485">
        <v>484</v>
      </c>
      <c r="D485">
        <v>173.09001799999999</v>
      </c>
      <c r="E485" s="2">
        <v>2</v>
      </c>
      <c r="F485">
        <v>184.60916399999999</v>
      </c>
      <c r="G485" s="3">
        <v>3</v>
      </c>
      <c r="P485">
        <v>2</v>
      </c>
      <c r="Q485" t="str">
        <f t="shared" si="8"/>
        <v>23</v>
      </c>
      <c r="R485">
        <v>3</v>
      </c>
      <c r="BG485">
        <v>3</v>
      </c>
      <c r="BH485">
        <v>3615</v>
      </c>
    </row>
    <row r="486" spans="1:60" x14ac:dyDescent="0.25">
      <c r="A486">
        <v>485</v>
      </c>
      <c r="D486">
        <v>173.09001799999999</v>
      </c>
      <c r="E486" s="2">
        <v>2</v>
      </c>
      <c r="F486">
        <v>184.60916399999999</v>
      </c>
      <c r="G486" s="3">
        <v>3</v>
      </c>
      <c r="P486">
        <v>2</v>
      </c>
      <c r="Q486" t="str">
        <f t="shared" si="8"/>
        <v>23</v>
      </c>
      <c r="R486" t="s">
        <v>22</v>
      </c>
      <c r="BG486" t="s">
        <v>22</v>
      </c>
      <c r="BH486">
        <v>3620</v>
      </c>
    </row>
    <row r="487" spans="1:60" x14ac:dyDescent="0.25">
      <c r="A487">
        <v>486</v>
      </c>
      <c r="D487">
        <v>173.09001799999999</v>
      </c>
      <c r="E487" s="2">
        <v>2</v>
      </c>
      <c r="F487">
        <v>184.60916399999999</v>
      </c>
      <c r="G487" s="3">
        <v>3</v>
      </c>
      <c r="P487">
        <v>2</v>
      </c>
      <c r="Q487" t="str">
        <f t="shared" si="8"/>
        <v>23</v>
      </c>
    </row>
    <row r="488" spans="1:60" x14ac:dyDescent="0.25">
      <c r="A488">
        <v>487</v>
      </c>
      <c r="B488">
        <v>164.882947</v>
      </c>
      <c r="C488" s="4">
        <v>1</v>
      </c>
      <c r="D488">
        <v>173.09001799999999</v>
      </c>
      <c r="E488" s="2">
        <v>2</v>
      </c>
      <c r="F488">
        <v>184.60916399999999</v>
      </c>
      <c r="G488" s="3">
        <v>3</v>
      </c>
      <c r="P488">
        <v>3</v>
      </c>
      <c r="Q488" t="str">
        <f t="shared" si="8"/>
        <v>123</v>
      </c>
    </row>
    <row r="489" spans="1:60" x14ac:dyDescent="0.25">
      <c r="A489">
        <v>488</v>
      </c>
      <c r="B489">
        <v>164.833764</v>
      </c>
      <c r="C489" s="4">
        <v>1</v>
      </c>
      <c r="D489">
        <v>173.09001799999999</v>
      </c>
      <c r="E489" s="2">
        <v>2</v>
      </c>
      <c r="F489">
        <v>184.60916399999999</v>
      </c>
      <c r="G489" s="3">
        <v>3</v>
      </c>
      <c r="P489">
        <v>3</v>
      </c>
      <c r="Q489" t="str">
        <f t="shared" si="8"/>
        <v>123</v>
      </c>
    </row>
    <row r="490" spans="1:60" x14ac:dyDescent="0.25">
      <c r="A490">
        <v>489</v>
      </c>
      <c r="B490">
        <v>164.833764</v>
      </c>
      <c r="C490" s="4">
        <v>1</v>
      </c>
      <c r="D490">
        <v>173.11318299999999</v>
      </c>
      <c r="E490" s="2">
        <v>2</v>
      </c>
      <c r="F490">
        <v>184.60916399999999</v>
      </c>
      <c r="G490" s="3">
        <v>3</v>
      </c>
      <c r="P490">
        <v>3</v>
      </c>
      <c r="Q490" t="str">
        <f t="shared" si="8"/>
        <v>123</v>
      </c>
    </row>
    <row r="491" spans="1:60" x14ac:dyDescent="0.25">
      <c r="A491">
        <v>490</v>
      </c>
      <c r="B491">
        <v>164.833764</v>
      </c>
      <c r="C491" s="4">
        <v>1</v>
      </c>
      <c r="F491">
        <v>184.60916399999999</v>
      </c>
      <c r="G491" s="3">
        <v>3</v>
      </c>
      <c r="P491">
        <v>2</v>
      </c>
      <c r="Q491" t="str">
        <f t="shared" si="8"/>
        <v>13</v>
      </c>
    </row>
    <row r="492" spans="1:60" x14ac:dyDescent="0.25">
      <c r="A492">
        <v>491</v>
      </c>
      <c r="B492">
        <v>164.833764</v>
      </c>
      <c r="C492" s="4">
        <v>1</v>
      </c>
      <c r="F492">
        <v>184.60916399999999</v>
      </c>
      <c r="G492" s="3">
        <v>3</v>
      </c>
      <c r="P492">
        <v>2</v>
      </c>
      <c r="Q492" t="str">
        <f t="shared" si="8"/>
        <v>13</v>
      </c>
    </row>
    <row r="493" spans="1:60" x14ac:dyDescent="0.25">
      <c r="A493">
        <v>492</v>
      </c>
      <c r="B493">
        <v>164.833764</v>
      </c>
      <c r="C493" s="4">
        <v>1</v>
      </c>
      <c r="F493">
        <v>184.654212</v>
      </c>
      <c r="G493" s="3">
        <v>3</v>
      </c>
      <c r="P493">
        <v>2</v>
      </c>
      <c r="Q493" t="str">
        <f t="shared" si="8"/>
        <v>13</v>
      </c>
    </row>
    <row r="494" spans="1:60" x14ac:dyDescent="0.25">
      <c r="A494">
        <v>493</v>
      </c>
      <c r="B494">
        <v>164.833764</v>
      </c>
      <c r="C494" s="4">
        <v>1</v>
      </c>
      <c r="F494">
        <v>184.654212</v>
      </c>
      <c r="G494" s="3">
        <v>3</v>
      </c>
      <c r="H494">
        <v>174.89650599999999</v>
      </c>
      <c r="I494" s="5">
        <v>4</v>
      </c>
      <c r="P494">
        <v>3</v>
      </c>
      <c r="Q494" t="str">
        <f t="shared" si="8"/>
        <v>134</v>
      </c>
    </row>
    <row r="495" spans="1:60" x14ac:dyDescent="0.25">
      <c r="A495">
        <v>494</v>
      </c>
      <c r="B495">
        <v>164.833764</v>
      </c>
      <c r="C495" s="4">
        <v>1</v>
      </c>
      <c r="H495">
        <v>174.820336</v>
      </c>
      <c r="I495" s="5">
        <v>4</v>
      </c>
      <c r="P495">
        <v>2</v>
      </c>
      <c r="Q495" t="str">
        <f t="shared" si="8"/>
        <v>14</v>
      </c>
    </row>
    <row r="496" spans="1:60" x14ac:dyDescent="0.25">
      <c r="A496">
        <v>495</v>
      </c>
      <c r="B496">
        <v>164.833764</v>
      </c>
      <c r="C496" s="4">
        <v>1</v>
      </c>
      <c r="H496">
        <v>174.820336</v>
      </c>
      <c r="I496" s="5">
        <v>4</v>
      </c>
      <c r="P496">
        <v>2</v>
      </c>
      <c r="Q496" t="str">
        <f t="shared" si="8"/>
        <v>14</v>
      </c>
    </row>
    <row r="497" spans="1:17" x14ac:dyDescent="0.25">
      <c r="A497">
        <v>496</v>
      </c>
      <c r="B497">
        <v>164.833764</v>
      </c>
      <c r="C497" s="4">
        <v>1</v>
      </c>
      <c r="H497">
        <v>174.820336</v>
      </c>
      <c r="I497" s="5">
        <v>4</v>
      </c>
      <c r="P497">
        <v>2</v>
      </c>
      <c r="Q497" t="str">
        <f t="shared" si="8"/>
        <v>14</v>
      </c>
    </row>
    <row r="498" spans="1:17" x14ac:dyDescent="0.25">
      <c r="A498">
        <v>497</v>
      </c>
      <c r="B498">
        <v>164.833764</v>
      </c>
      <c r="C498" s="4">
        <v>1</v>
      </c>
      <c r="H498">
        <v>174.820336</v>
      </c>
      <c r="I498" s="5">
        <v>4</v>
      </c>
      <c r="P498">
        <v>2</v>
      </c>
      <c r="Q498" t="str">
        <f t="shared" si="8"/>
        <v>14</v>
      </c>
    </row>
    <row r="499" spans="1:17" x14ac:dyDescent="0.25">
      <c r="A499">
        <v>498</v>
      </c>
      <c r="B499">
        <v>164.833764</v>
      </c>
      <c r="C499" s="4">
        <v>1</v>
      </c>
      <c r="H499">
        <v>174.820336</v>
      </c>
      <c r="I499" s="5">
        <v>4</v>
      </c>
      <c r="P499">
        <v>2</v>
      </c>
      <c r="Q499" t="str">
        <f t="shared" si="8"/>
        <v>14</v>
      </c>
    </row>
    <row r="500" spans="1:17" x14ac:dyDescent="0.25">
      <c r="A500">
        <v>499</v>
      </c>
      <c r="B500">
        <v>164.833764</v>
      </c>
      <c r="C500" s="4">
        <v>1</v>
      </c>
      <c r="H500">
        <v>174.820336</v>
      </c>
      <c r="I500" s="5">
        <v>4</v>
      </c>
      <c r="P500">
        <v>2</v>
      </c>
      <c r="Q500" t="str">
        <f t="shared" si="8"/>
        <v>14</v>
      </c>
    </row>
    <row r="501" spans="1:17" x14ac:dyDescent="0.25">
      <c r="A501">
        <v>500</v>
      </c>
      <c r="B501">
        <v>164.833764</v>
      </c>
      <c r="C501" s="4">
        <v>1</v>
      </c>
      <c r="H501">
        <v>174.820336</v>
      </c>
      <c r="I501" s="5">
        <v>4</v>
      </c>
      <c r="P501">
        <v>2</v>
      </c>
      <c r="Q501" t="str">
        <f t="shared" si="8"/>
        <v>14</v>
      </c>
    </row>
    <row r="502" spans="1:17" x14ac:dyDescent="0.25">
      <c r="A502">
        <v>501</v>
      </c>
      <c r="B502">
        <v>164.833764</v>
      </c>
      <c r="C502" s="4">
        <v>1</v>
      </c>
      <c r="H502">
        <v>174.820336</v>
      </c>
      <c r="I502" s="5">
        <v>4</v>
      </c>
      <c r="P502">
        <v>2</v>
      </c>
      <c r="Q502" t="str">
        <f t="shared" si="8"/>
        <v>14</v>
      </c>
    </row>
    <row r="503" spans="1:17" x14ac:dyDescent="0.25">
      <c r="A503">
        <v>502</v>
      </c>
      <c r="B503">
        <v>164.833764</v>
      </c>
      <c r="C503" s="4">
        <v>1</v>
      </c>
      <c r="D503">
        <v>158.08671900000002</v>
      </c>
      <c r="E503" s="2">
        <v>2</v>
      </c>
      <c r="H503">
        <v>174.820336</v>
      </c>
      <c r="I503" s="5">
        <v>4</v>
      </c>
      <c r="P503">
        <v>3</v>
      </c>
      <c r="Q503" t="str">
        <f t="shared" si="8"/>
        <v>124</v>
      </c>
    </row>
    <row r="504" spans="1:17" x14ac:dyDescent="0.25">
      <c r="A504">
        <v>503</v>
      </c>
      <c r="B504">
        <v>164.833764</v>
      </c>
      <c r="C504" s="4">
        <v>1</v>
      </c>
      <c r="D504">
        <v>158.0607</v>
      </c>
      <c r="E504" s="2">
        <v>2</v>
      </c>
      <c r="H504">
        <v>174.820336</v>
      </c>
      <c r="I504" s="5">
        <v>4</v>
      </c>
      <c r="P504">
        <v>3</v>
      </c>
      <c r="Q504" t="str">
        <f t="shared" si="8"/>
        <v>124</v>
      </c>
    </row>
    <row r="505" spans="1:17" x14ac:dyDescent="0.25">
      <c r="A505">
        <v>504</v>
      </c>
      <c r="B505">
        <v>164.882947</v>
      </c>
      <c r="C505" s="4">
        <v>1</v>
      </c>
      <c r="D505">
        <v>158.0607</v>
      </c>
      <c r="E505" s="2">
        <v>2</v>
      </c>
      <c r="H505">
        <v>174.820336</v>
      </c>
      <c r="I505" s="5">
        <v>4</v>
      </c>
      <c r="P505">
        <v>3</v>
      </c>
      <c r="Q505" t="str">
        <f t="shared" si="8"/>
        <v>124</v>
      </c>
    </row>
    <row r="506" spans="1:17" x14ac:dyDescent="0.25">
      <c r="A506">
        <v>505</v>
      </c>
      <c r="B506">
        <v>164.882947</v>
      </c>
      <c r="C506" s="4">
        <v>1</v>
      </c>
      <c r="D506">
        <v>158.0607</v>
      </c>
      <c r="E506" s="2">
        <v>2</v>
      </c>
      <c r="H506">
        <v>174.820336</v>
      </c>
      <c r="I506" s="5">
        <v>4</v>
      </c>
      <c r="P506">
        <v>3</v>
      </c>
      <c r="Q506" t="str">
        <f t="shared" si="8"/>
        <v>124</v>
      </c>
    </row>
    <row r="507" spans="1:17" x14ac:dyDescent="0.25">
      <c r="A507">
        <v>506</v>
      </c>
      <c r="D507">
        <v>158.0607</v>
      </c>
      <c r="E507" s="2">
        <v>2</v>
      </c>
      <c r="H507">
        <v>174.820336</v>
      </c>
      <c r="I507" s="5">
        <v>4</v>
      </c>
      <c r="P507">
        <v>2</v>
      </c>
      <c r="Q507" t="str">
        <f t="shared" si="8"/>
        <v>24</v>
      </c>
    </row>
    <row r="508" spans="1:17" x14ac:dyDescent="0.25">
      <c r="A508">
        <v>507</v>
      </c>
      <c r="D508">
        <v>158.0607</v>
      </c>
      <c r="E508" s="2">
        <v>2</v>
      </c>
      <c r="H508">
        <v>174.820336</v>
      </c>
      <c r="I508" s="5">
        <v>4</v>
      </c>
      <c r="P508">
        <v>2</v>
      </c>
      <c r="Q508" t="str">
        <f t="shared" si="8"/>
        <v>24</v>
      </c>
    </row>
    <row r="509" spans="1:17" x14ac:dyDescent="0.25">
      <c r="A509">
        <v>508</v>
      </c>
      <c r="D509">
        <v>158.0607</v>
      </c>
      <c r="E509" s="2">
        <v>2</v>
      </c>
      <c r="H509">
        <v>174.820336</v>
      </c>
      <c r="I509" s="5">
        <v>4</v>
      </c>
      <c r="P509">
        <v>2</v>
      </c>
      <c r="Q509" t="str">
        <f t="shared" si="8"/>
        <v>24</v>
      </c>
    </row>
    <row r="510" spans="1:17" x14ac:dyDescent="0.25">
      <c r="A510">
        <v>509</v>
      </c>
      <c r="D510">
        <v>158.0607</v>
      </c>
      <c r="E510" s="2">
        <v>2</v>
      </c>
      <c r="F510">
        <v>166.926309</v>
      </c>
      <c r="G510" s="3">
        <v>3</v>
      </c>
      <c r="H510">
        <v>174.820336</v>
      </c>
      <c r="I510" s="5">
        <v>4</v>
      </c>
      <c r="P510">
        <v>3</v>
      </c>
      <c r="Q510" t="str">
        <f t="shared" si="8"/>
        <v>234</v>
      </c>
    </row>
    <row r="511" spans="1:17" x14ac:dyDescent="0.25">
      <c r="A511">
        <v>510</v>
      </c>
      <c r="D511">
        <v>158.0607</v>
      </c>
      <c r="E511" s="2">
        <v>2</v>
      </c>
      <c r="F511">
        <v>166.81131500000001</v>
      </c>
      <c r="G511" s="3">
        <v>3</v>
      </c>
      <c r="H511">
        <v>174.89650599999999</v>
      </c>
      <c r="I511" s="5">
        <v>4</v>
      </c>
      <c r="P511">
        <v>3</v>
      </c>
      <c r="Q511" t="str">
        <f t="shared" si="8"/>
        <v>234</v>
      </c>
    </row>
    <row r="512" spans="1:17" x14ac:dyDescent="0.25">
      <c r="A512">
        <v>511</v>
      </c>
      <c r="D512">
        <v>158.0607</v>
      </c>
      <c r="E512" s="2">
        <v>2</v>
      </c>
      <c r="F512">
        <v>166.81131500000001</v>
      </c>
      <c r="G512" s="3">
        <v>3</v>
      </c>
      <c r="H512">
        <v>174.89650599999999</v>
      </c>
      <c r="I512" s="5">
        <v>4</v>
      </c>
      <c r="P512">
        <v>3</v>
      </c>
      <c r="Q512" t="str">
        <f t="shared" si="8"/>
        <v>234</v>
      </c>
    </row>
    <row r="513" spans="1:17" x14ac:dyDescent="0.25">
      <c r="A513">
        <v>512</v>
      </c>
      <c r="D513">
        <v>158.0607</v>
      </c>
      <c r="E513" s="2">
        <v>2</v>
      </c>
      <c r="F513">
        <v>166.81131500000001</v>
      </c>
      <c r="G513" s="3">
        <v>3</v>
      </c>
      <c r="P513">
        <v>2</v>
      </c>
      <c r="Q513" t="str">
        <f t="shared" si="8"/>
        <v>23</v>
      </c>
    </row>
    <row r="514" spans="1:17" x14ac:dyDescent="0.25">
      <c r="A514">
        <v>513</v>
      </c>
      <c r="D514">
        <v>158.0607</v>
      </c>
      <c r="E514" s="2">
        <v>2</v>
      </c>
      <c r="F514">
        <v>166.81131500000001</v>
      </c>
      <c r="G514" s="3">
        <v>3</v>
      </c>
      <c r="P514">
        <v>2</v>
      </c>
      <c r="Q514" t="str">
        <f t="shared" ref="Q514:Q577" si="9">CONCATENATE(C514,E514,G514,I514)</f>
        <v>23</v>
      </c>
    </row>
    <row r="515" spans="1:17" x14ac:dyDescent="0.25">
      <c r="A515">
        <v>514</v>
      </c>
      <c r="D515">
        <v>158.0607</v>
      </c>
      <c r="E515" s="2">
        <v>2</v>
      </c>
      <c r="F515">
        <v>166.81131500000001</v>
      </c>
      <c r="G515" s="3">
        <v>3</v>
      </c>
      <c r="P515">
        <v>2</v>
      </c>
      <c r="Q515" t="str">
        <f t="shared" si="9"/>
        <v>23</v>
      </c>
    </row>
    <row r="516" spans="1:17" x14ac:dyDescent="0.25">
      <c r="A516">
        <v>515</v>
      </c>
      <c r="D516">
        <v>158.0607</v>
      </c>
      <c r="E516" s="2">
        <v>2</v>
      </c>
      <c r="F516">
        <v>166.81131500000001</v>
      </c>
      <c r="G516" s="3">
        <v>3</v>
      </c>
      <c r="P516">
        <v>2</v>
      </c>
      <c r="Q516" t="str">
        <f t="shared" si="9"/>
        <v>23</v>
      </c>
    </row>
    <row r="517" spans="1:17" x14ac:dyDescent="0.25">
      <c r="A517">
        <v>516</v>
      </c>
      <c r="D517">
        <v>158.0607</v>
      </c>
      <c r="E517" s="2">
        <v>2</v>
      </c>
      <c r="F517">
        <v>166.81131500000001</v>
      </c>
      <c r="G517" s="3">
        <v>3</v>
      </c>
      <c r="P517">
        <v>2</v>
      </c>
      <c r="Q517" t="str">
        <f t="shared" si="9"/>
        <v>23</v>
      </c>
    </row>
    <row r="518" spans="1:17" x14ac:dyDescent="0.25">
      <c r="A518">
        <v>517</v>
      </c>
      <c r="D518">
        <v>158.0607</v>
      </c>
      <c r="E518" s="2">
        <v>2</v>
      </c>
      <c r="F518">
        <v>166.81131500000001</v>
      </c>
      <c r="G518" s="3">
        <v>3</v>
      </c>
      <c r="P518">
        <v>2</v>
      </c>
      <c r="Q518" t="str">
        <f t="shared" si="9"/>
        <v>23</v>
      </c>
    </row>
    <row r="519" spans="1:17" x14ac:dyDescent="0.25">
      <c r="A519">
        <v>518</v>
      </c>
      <c r="D519">
        <v>158.0607</v>
      </c>
      <c r="E519" s="2">
        <v>2</v>
      </c>
      <c r="F519">
        <v>166.81131500000001</v>
      </c>
      <c r="G519" s="3">
        <v>3</v>
      </c>
      <c r="P519">
        <v>2</v>
      </c>
      <c r="Q519" t="str">
        <f t="shared" si="9"/>
        <v>23</v>
      </c>
    </row>
    <row r="520" spans="1:17" x14ac:dyDescent="0.25">
      <c r="A520">
        <v>519</v>
      </c>
      <c r="B520">
        <v>151.88403099999999</v>
      </c>
      <c r="C520" s="4">
        <v>1</v>
      </c>
      <c r="D520">
        <v>158.0607</v>
      </c>
      <c r="E520" s="2">
        <v>2</v>
      </c>
      <c r="F520">
        <v>166.81131500000001</v>
      </c>
      <c r="G520" s="3">
        <v>3</v>
      </c>
      <c r="P520">
        <v>3</v>
      </c>
      <c r="Q520" t="str">
        <f t="shared" si="9"/>
        <v>123</v>
      </c>
    </row>
    <row r="521" spans="1:17" x14ac:dyDescent="0.25">
      <c r="A521">
        <v>520</v>
      </c>
      <c r="B521">
        <v>151.88091900000001</v>
      </c>
      <c r="C521" s="4">
        <v>1</v>
      </c>
      <c r="D521">
        <v>158.08671900000002</v>
      </c>
      <c r="E521" s="2">
        <v>2</v>
      </c>
      <c r="F521">
        <v>166.81131500000001</v>
      </c>
      <c r="G521" s="3">
        <v>3</v>
      </c>
      <c r="P521">
        <v>3</v>
      </c>
      <c r="Q521" t="str">
        <f t="shared" si="9"/>
        <v>123</v>
      </c>
    </row>
    <row r="522" spans="1:17" x14ac:dyDescent="0.25">
      <c r="A522">
        <v>521</v>
      </c>
      <c r="B522">
        <v>151.88091900000001</v>
      </c>
      <c r="C522" s="4">
        <v>1</v>
      </c>
      <c r="F522">
        <v>166.81131500000001</v>
      </c>
      <c r="G522" s="3">
        <v>3</v>
      </c>
      <c r="P522">
        <v>2</v>
      </c>
      <c r="Q522" t="str">
        <f t="shared" si="9"/>
        <v>13</v>
      </c>
    </row>
    <row r="523" spans="1:17" x14ac:dyDescent="0.25">
      <c r="A523">
        <v>522</v>
      </c>
      <c r="B523">
        <v>151.88091900000001</v>
      </c>
      <c r="C523" s="4">
        <v>1</v>
      </c>
      <c r="F523">
        <v>166.81131500000001</v>
      </c>
      <c r="G523" s="3">
        <v>3</v>
      </c>
      <c r="P523">
        <v>2</v>
      </c>
      <c r="Q523" t="str">
        <f t="shared" si="9"/>
        <v>13</v>
      </c>
    </row>
    <row r="524" spans="1:17" x14ac:dyDescent="0.25">
      <c r="A524">
        <v>523</v>
      </c>
      <c r="B524">
        <v>151.88091900000001</v>
      </c>
      <c r="C524" s="4">
        <v>1</v>
      </c>
      <c r="F524">
        <v>166.81131500000001</v>
      </c>
      <c r="G524" s="3">
        <v>3</v>
      </c>
      <c r="P524">
        <v>2</v>
      </c>
      <c r="Q524" t="str">
        <f t="shared" si="9"/>
        <v>13</v>
      </c>
    </row>
    <row r="525" spans="1:17" x14ac:dyDescent="0.25">
      <c r="A525">
        <v>524</v>
      </c>
      <c r="B525">
        <v>151.88091900000001</v>
      </c>
      <c r="C525" s="4">
        <v>1</v>
      </c>
      <c r="F525">
        <v>166.81131500000001</v>
      </c>
      <c r="G525" s="3">
        <v>3</v>
      </c>
      <c r="H525">
        <v>159.40185500000001</v>
      </c>
      <c r="I525" s="5">
        <v>4</v>
      </c>
      <c r="P525">
        <v>3</v>
      </c>
      <c r="Q525" t="str">
        <f t="shared" si="9"/>
        <v>134</v>
      </c>
    </row>
    <row r="526" spans="1:17" x14ac:dyDescent="0.25">
      <c r="A526">
        <v>525</v>
      </c>
      <c r="B526">
        <v>151.88091900000001</v>
      </c>
      <c r="C526" s="4">
        <v>1</v>
      </c>
      <c r="F526">
        <v>166.926309</v>
      </c>
      <c r="G526" s="3">
        <v>3</v>
      </c>
      <c r="H526">
        <v>159.19778400000001</v>
      </c>
      <c r="I526" s="5">
        <v>4</v>
      </c>
      <c r="P526">
        <v>3</v>
      </c>
      <c r="Q526" t="str">
        <f t="shared" si="9"/>
        <v>134</v>
      </c>
    </row>
    <row r="527" spans="1:17" x14ac:dyDescent="0.25">
      <c r="A527">
        <v>526</v>
      </c>
      <c r="B527">
        <v>151.88091900000001</v>
      </c>
      <c r="C527" s="4">
        <v>1</v>
      </c>
      <c r="F527">
        <v>166.926309</v>
      </c>
      <c r="G527" s="3">
        <v>3</v>
      </c>
      <c r="H527">
        <v>159.19778400000001</v>
      </c>
      <c r="I527" s="5">
        <v>4</v>
      </c>
      <c r="P527">
        <v>3</v>
      </c>
      <c r="Q527" t="str">
        <f t="shared" si="9"/>
        <v>134</v>
      </c>
    </row>
    <row r="528" spans="1:17" x14ac:dyDescent="0.25">
      <c r="A528">
        <v>527</v>
      </c>
      <c r="B528">
        <v>151.88091900000001</v>
      </c>
      <c r="C528" s="4">
        <v>1</v>
      </c>
      <c r="H528">
        <v>159.19778400000001</v>
      </c>
      <c r="I528" s="5">
        <v>4</v>
      </c>
      <c r="P528">
        <v>2</v>
      </c>
      <c r="Q528" t="str">
        <f t="shared" si="9"/>
        <v>14</v>
      </c>
    </row>
    <row r="529" spans="1:17" x14ac:dyDescent="0.25">
      <c r="A529">
        <v>528</v>
      </c>
      <c r="B529">
        <v>151.88091900000001</v>
      </c>
      <c r="C529" s="4">
        <v>1</v>
      </c>
      <c r="H529">
        <v>159.19778400000001</v>
      </c>
      <c r="I529" s="5">
        <v>4</v>
      </c>
      <c r="P529">
        <v>2</v>
      </c>
      <c r="Q529" t="str">
        <f t="shared" si="9"/>
        <v>14</v>
      </c>
    </row>
    <row r="530" spans="1:17" x14ac:dyDescent="0.25">
      <c r="A530">
        <v>529</v>
      </c>
      <c r="B530">
        <v>151.88091900000001</v>
      </c>
      <c r="C530" s="4">
        <v>1</v>
      </c>
      <c r="H530">
        <v>159.19778400000001</v>
      </c>
      <c r="I530" s="5">
        <v>4</v>
      </c>
      <c r="P530">
        <v>2</v>
      </c>
      <c r="Q530" t="str">
        <f t="shared" si="9"/>
        <v>14</v>
      </c>
    </row>
    <row r="531" spans="1:17" x14ac:dyDescent="0.25">
      <c r="A531">
        <v>530</v>
      </c>
      <c r="B531">
        <v>151.88091900000001</v>
      </c>
      <c r="C531" s="4">
        <v>1</v>
      </c>
      <c r="H531">
        <v>159.19778400000001</v>
      </c>
      <c r="I531" s="5">
        <v>4</v>
      </c>
      <c r="P531">
        <v>2</v>
      </c>
      <c r="Q531" t="str">
        <f t="shared" si="9"/>
        <v>14</v>
      </c>
    </row>
    <row r="532" spans="1:17" x14ac:dyDescent="0.25">
      <c r="A532">
        <v>531</v>
      </c>
      <c r="B532">
        <v>151.88091900000001</v>
      </c>
      <c r="C532" s="4">
        <v>1</v>
      </c>
      <c r="H532">
        <v>159.19778400000001</v>
      </c>
      <c r="I532" s="5">
        <v>4</v>
      </c>
      <c r="P532">
        <v>2</v>
      </c>
      <c r="Q532" t="str">
        <f t="shared" si="9"/>
        <v>14</v>
      </c>
    </row>
    <row r="533" spans="1:17" x14ac:dyDescent="0.25">
      <c r="A533">
        <v>532</v>
      </c>
      <c r="B533">
        <v>151.88091900000001</v>
      </c>
      <c r="C533" s="4">
        <v>1</v>
      </c>
      <c r="H533">
        <v>159.19778400000001</v>
      </c>
      <c r="I533" s="5">
        <v>4</v>
      </c>
      <c r="P533">
        <v>2</v>
      </c>
      <c r="Q533" t="str">
        <f t="shared" si="9"/>
        <v>14</v>
      </c>
    </row>
    <row r="534" spans="1:17" x14ac:dyDescent="0.25">
      <c r="A534">
        <v>533</v>
      </c>
      <c r="B534">
        <v>151.88091900000001</v>
      </c>
      <c r="C534" s="4">
        <v>1</v>
      </c>
      <c r="H534">
        <v>159.19778400000001</v>
      </c>
      <c r="I534" s="5">
        <v>4</v>
      </c>
      <c r="P534">
        <v>2</v>
      </c>
      <c r="Q534" t="str">
        <f t="shared" si="9"/>
        <v>14</v>
      </c>
    </row>
    <row r="535" spans="1:17" x14ac:dyDescent="0.25">
      <c r="A535">
        <v>534</v>
      </c>
      <c r="B535">
        <v>151.88091900000001</v>
      </c>
      <c r="C535" s="4">
        <v>1</v>
      </c>
      <c r="D535">
        <v>135.497759</v>
      </c>
      <c r="E535" s="2">
        <v>2</v>
      </c>
      <c r="H535">
        <v>159.19778400000001</v>
      </c>
      <c r="I535" s="5">
        <v>4</v>
      </c>
      <c r="P535">
        <v>3</v>
      </c>
      <c r="Q535" t="str">
        <f t="shared" si="9"/>
        <v>124</v>
      </c>
    </row>
    <row r="536" spans="1:17" x14ac:dyDescent="0.25">
      <c r="A536">
        <v>535</v>
      </c>
      <c r="B536">
        <v>151.88091900000001</v>
      </c>
      <c r="C536" s="4">
        <v>1</v>
      </c>
      <c r="D536">
        <v>135.52520900000002</v>
      </c>
      <c r="E536" s="2">
        <v>2</v>
      </c>
      <c r="H536">
        <v>159.19778400000001</v>
      </c>
      <c r="I536" s="5">
        <v>4</v>
      </c>
      <c r="P536">
        <v>3</v>
      </c>
      <c r="Q536" t="str">
        <f t="shared" si="9"/>
        <v>124</v>
      </c>
    </row>
    <row r="537" spans="1:17" x14ac:dyDescent="0.25">
      <c r="A537">
        <v>536</v>
      </c>
      <c r="B537">
        <v>151.88091900000001</v>
      </c>
      <c r="C537" s="4">
        <v>1</v>
      </c>
      <c r="D537">
        <v>135.52520900000002</v>
      </c>
      <c r="E537" s="2">
        <v>2</v>
      </c>
      <c r="H537">
        <v>159.19778400000001</v>
      </c>
      <c r="I537" s="5">
        <v>4</v>
      </c>
      <c r="P537">
        <v>3</v>
      </c>
      <c r="Q537" t="str">
        <f t="shared" si="9"/>
        <v>124</v>
      </c>
    </row>
    <row r="538" spans="1:17" x14ac:dyDescent="0.25">
      <c r="A538">
        <v>537</v>
      </c>
      <c r="B538">
        <v>151.88091900000001</v>
      </c>
      <c r="C538" s="4">
        <v>1</v>
      </c>
      <c r="D538">
        <v>135.52520900000002</v>
      </c>
      <c r="E538" s="2">
        <v>2</v>
      </c>
      <c r="H538">
        <v>159.19778400000001</v>
      </c>
      <c r="I538" s="5">
        <v>4</v>
      </c>
      <c r="P538">
        <v>3</v>
      </c>
      <c r="Q538" t="str">
        <f t="shared" si="9"/>
        <v>124</v>
      </c>
    </row>
    <row r="539" spans="1:17" x14ac:dyDescent="0.25">
      <c r="A539">
        <v>538</v>
      </c>
      <c r="B539">
        <v>151.88403099999999</v>
      </c>
      <c r="C539" s="4">
        <v>1</v>
      </c>
      <c r="D539">
        <v>135.52520900000002</v>
      </c>
      <c r="E539" s="2">
        <v>2</v>
      </c>
      <c r="H539">
        <v>159.19778400000001</v>
      </c>
      <c r="I539" s="5">
        <v>4</v>
      </c>
      <c r="P539">
        <v>3</v>
      </c>
      <c r="Q539" t="str">
        <f t="shared" si="9"/>
        <v>124</v>
      </c>
    </row>
    <row r="540" spans="1:17" x14ac:dyDescent="0.25">
      <c r="A540">
        <v>539</v>
      </c>
      <c r="D540">
        <v>135.52520900000002</v>
      </c>
      <c r="E540" s="2">
        <v>2</v>
      </c>
      <c r="H540">
        <v>159.19778400000001</v>
      </c>
      <c r="I540" s="5">
        <v>4</v>
      </c>
      <c r="P540">
        <v>2</v>
      </c>
      <c r="Q540" t="str">
        <f t="shared" si="9"/>
        <v>24</v>
      </c>
    </row>
    <row r="541" spans="1:17" x14ac:dyDescent="0.25">
      <c r="A541">
        <v>540</v>
      </c>
      <c r="D541">
        <v>135.52520900000002</v>
      </c>
      <c r="E541" s="2">
        <v>2</v>
      </c>
      <c r="H541">
        <v>159.19778400000001</v>
      </c>
      <c r="I541" s="5">
        <v>4</v>
      </c>
      <c r="P541">
        <v>2</v>
      </c>
      <c r="Q541" t="str">
        <f t="shared" si="9"/>
        <v>24</v>
      </c>
    </row>
    <row r="542" spans="1:17" x14ac:dyDescent="0.25">
      <c r="A542">
        <v>541</v>
      </c>
      <c r="D542">
        <v>135.52520900000002</v>
      </c>
      <c r="E542" s="2">
        <v>2</v>
      </c>
      <c r="F542">
        <v>153.73301700000002</v>
      </c>
      <c r="G542" s="3">
        <v>3</v>
      </c>
      <c r="H542">
        <v>159.19778400000001</v>
      </c>
      <c r="I542" s="5">
        <v>4</v>
      </c>
      <c r="P542">
        <v>3</v>
      </c>
      <c r="Q542" t="str">
        <f t="shared" si="9"/>
        <v>234</v>
      </c>
    </row>
    <row r="543" spans="1:17" x14ac:dyDescent="0.25">
      <c r="A543">
        <v>542</v>
      </c>
      <c r="D543">
        <v>135.52520900000002</v>
      </c>
      <c r="E543" s="2">
        <v>2</v>
      </c>
      <c r="F543">
        <v>153.71010999999999</v>
      </c>
      <c r="G543" s="3">
        <v>3</v>
      </c>
      <c r="H543">
        <v>159.19778400000001</v>
      </c>
      <c r="I543" s="5">
        <v>4</v>
      </c>
      <c r="P543">
        <v>3</v>
      </c>
      <c r="Q543" t="str">
        <f t="shared" si="9"/>
        <v>234</v>
      </c>
    </row>
    <row r="544" spans="1:17" x14ac:dyDescent="0.25">
      <c r="A544">
        <v>543</v>
      </c>
      <c r="D544">
        <v>135.52520900000002</v>
      </c>
      <c r="E544" s="2">
        <v>2</v>
      </c>
      <c r="F544">
        <v>153.71010999999999</v>
      </c>
      <c r="G544" s="3">
        <v>3</v>
      </c>
      <c r="H544">
        <v>159.19778400000001</v>
      </c>
      <c r="I544" s="5">
        <v>4</v>
      </c>
      <c r="P544">
        <v>3</v>
      </c>
      <c r="Q544" t="str">
        <f t="shared" si="9"/>
        <v>234</v>
      </c>
    </row>
    <row r="545" spans="1:17" x14ac:dyDescent="0.25">
      <c r="A545">
        <v>544</v>
      </c>
      <c r="D545">
        <v>135.52520900000002</v>
      </c>
      <c r="E545" s="2">
        <v>2</v>
      </c>
      <c r="F545">
        <v>153.71010999999999</v>
      </c>
      <c r="G545" s="3">
        <v>3</v>
      </c>
      <c r="H545">
        <v>159.19778400000001</v>
      </c>
      <c r="I545" s="5">
        <v>4</v>
      </c>
      <c r="P545">
        <v>3</v>
      </c>
      <c r="Q545" t="str">
        <f t="shared" si="9"/>
        <v>234</v>
      </c>
    </row>
    <row r="546" spans="1:17" x14ac:dyDescent="0.25">
      <c r="A546">
        <v>545</v>
      </c>
      <c r="D546">
        <v>135.52520900000002</v>
      </c>
      <c r="E546" s="2">
        <v>2</v>
      </c>
      <c r="F546">
        <v>153.71010999999999</v>
      </c>
      <c r="G546" s="3">
        <v>3</v>
      </c>
      <c r="P546">
        <v>2</v>
      </c>
      <c r="Q546" t="str">
        <f t="shared" si="9"/>
        <v>23</v>
      </c>
    </row>
    <row r="547" spans="1:17" x14ac:dyDescent="0.25">
      <c r="A547">
        <v>546</v>
      </c>
      <c r="D547">
        <v>135.52520900000002</v>
      </c>
      <c r="E547" s="2">
        <v>2</v>
      </c>
      <c r="F547">
        <v>153.71010999999999</v>
      </c>
      <c r="G547" s="3">
        <v>3</v>
      </c>
      <c r="P547">
        <v>2</v>
      </c>
      <c r="Q547" t="str">
        <f t="shared" si="9"/>
        <v>23</v>
      </c>
    </row>
    <row r="548" spans="1:17" x14ac:dyDescent="0.25">
      <c r="A548">
        <v>547</v>
      </c>
      <c r="D548">
        <v>135.52520900000002</v>
      </c>
      <c r="E548" s="2">
        <v>2</v>
      </c>
      <c r="F548">
        <v>153.71010999999999</v>
      </c>
      <c r="G548" s="3">
        <v>3</v>
      </c>
      <c r="P548">
        <v>2</v>
      </c>
      <c r="Q548" t="str">
        <f t="shared" si="9"/>
        <v>23</v>
      </c>
    </row>
    <row r="549" spans="1:17" x14ac:dyDescent="0.25">
      <c r="A549">
        <v>548</v>
      </c>
      <c r="D549">
        <v>135.52520900000002</v>
      </c>
      <c r="E549" s="2">
        <v>2</v>
      </c>
      <c r="F549">
        <v>153.71010999999999</v>
      </c>
      <c r="G549" s="3">
        <v>3</v>
      </c>
      <c r="P549">
        <v>2</v>
      </c>
      <c r="Q549" t="str">
        <f t="shared" si="9"/>
        <v>23</v>
      </c>
    </row>
    <row r="550" spans="1:17" x14ac:dyDescent="0.25">
      <c r="A550">
        <v>549</v>
      </c>
      <c r="D550">
        <v>135.52520900000002</v>
      </c>
      <c r="E550" s="2">
        <v>2</v>
      </c>
      <c r="F550">
        <v>153.71010999999999</v>
      </c>
      <c r="G550" s="3">
        <v>3</v>
      </c>
      <c r="P550">
        <v>2</v>
      </c>
      <c r="Q550" t="str">
        <f t="shared" si="9"/>
        <v>23</v>
      </c>
    </row>
    <row r="551" spans="1:17" x14ac:dyDescent="0.25">
      <c r="A551">
        <v>550</v>
      </c>
      <c r="D551">
        <v>135.52520900000002</v>
      </c>
      <c r="E551" s="2">
        <v>2</v>
      </c>
      <c r="F551">
        <v>153.71010999999999</v>
      </c>
      <c r="G551" s="3">
        <v>3</v>
      </c>
      <c r="P551">
        <v>2</v>
      </c>
      <c r="Q551" t="str">
        <f t="shared" si="9"/>
        <v>23</v>
      </c>
    </row>
    <row r="552" spans="1:17" x14ac:dyDescent="0.25">
      <c r="A552">
        <v>551</v>
      </c>
      <c r="D552">
        <v>135.52520900000002</v>
      </c>
      <c r="E552" s="2">
        <v>2</v>
      </c>
      <c r="F552">
        <v>153.71010999999999</v>
      </c>
      <c r="G552" s="3">
        <v>3</v>
      </c>
      <c r="P552">
        <v>2</v>
      </c>
      <c r="Q552" t="str">
        <f t="shared" si="9"/>
        <v>23</v>
      </c>
    </row>
    <row r="553" spans="1:17" x14ac:dyDescent="0.25">
      <c r="A553">
        <v>552</v>
      </c>
      <c r="B553">
        <v>127.96715</v>
      </c>
      <c r="C553" s="4">
        <v>1</v>
      </c>
      <c r="D553">
        <v>135.52520900000002</v>
      </c>
      <c r="E553" s="2">
        <v>2</v>
      </c>
      <c r="F553">
        <v>153.71010999999999</v>
      </c>
      <c r="G553" s="3">
        <v>3</v>
      </c>
      <c r="P553">
        <v>3</v>
      </c>
      <c r="Q553" t="str">
        <f t="shared" si="9"/>
        <v>123</v>
      </c>
    </row>
    <row r="554" spans="1:17" x14ac:dyDescent="0.25">
      <c r="A554">
        <v>553</v>
      </c>
      <c r="B554">
        <v>127.86183700000001</v>
      </c>
      <c r="C554" s="4">
        <v>1</v>
      </c>
      <c r="D554">
        <v>135.497759</v>
      </c>
      <c r="E554" s="2">
        <v>2</v>
      </c>
      <c r="F554">
        <v>153.71010999999999</v>
      </c>
      <c r="G554" s="3">
        <v>3</v>
      </c>
      <c r="P554">
        <v>3</v>
      </c>
      <c r="Q554" t="str">
        <f t="shared" si="9"/>
        <v>123</v>
      </c>
    </row>
    <row r="555" spans="1:17" x14ac:dyDescent="0.25">
      <c r="A555">
        <v>554</v>
      </c>
      <c r="B555">
        <v>127.86183700000001</v>
      </c>
      <c r="C555" s="4">
        <v>1</v>
      </c>
      <c r="F555">
        <v>153.71010999999999</v>
      </c>
      <c r="G555" s="3">
        <v>3</v>
      </c>
      <c r="P555">
        <v>2</v>
      </c>
      <c r="Q555" t="str">
        <f t="shared" si="9"/>
        <v>13</v>
      </c>
    </row>
    <row r="556" spans="1:17" x14ac:dyDescent="0.25">
      <c r="A556">
        <v>555</v>
      </c>
      <c r="B556">
        <v>127.86183700000001</v>
      </c>
      <c r="C556" s="4">
        <v>1</v>
      </c>
      <c r="F556">
        <v>153.71010999999999</v>
      </c>
      <c r="G556" s="3">
        <v>3</v>
      </c>
      <c r="P556">
        <v>2</v>
      </c>
      <c r="Q556" t="str">
        <f t="shared" si="9"/>
        <v>13</v>
      </c>
    </row>
    <row r="557" spans="1:17" x14ac:dyDescent="0.25">
      <c r="A557">
        <v>556</v>
      </c>
      <c r="B557">
        <v>127.86183700000001</v>
      </c>
      <c r="C557" s="4">
        <v>1</v>
      </c>
      <c r="F557">
        <v>153.71010999999999</v>
      </c>
      <c r="G557" s="3">
        <v>3</v>
      </c>
      <c r="P557">
        <v>2</v>
      </c>
      <c r="Q557" t="str">
        <f t="shared" si="9"/>
        <v>13</v>
      </c>
    </row>
    <row r="558" spans="1:17" x14ac:dyDescent="0.25">
      <c r="A558">
        <v>557</v>
      </c>
      <c r="B558">
        <v>127.86183700000001</v>
      </c>
      <c r="C558" s="4">
        <v>1</v>
      </c>
      <c r="F558">
        <v>153.71010999999999</v>
      </c>
      <c r="G558" s="3">
        <v>3</v>
      </c>
      <c r="P558">
        <v>2</v>
      </c>
      <c r="Q558" t="str">
        <f t="shared" si="9"/>
        <v>13</v>
      </c>
    </row>
    <row r="559" spans="1:17" x14ac:dyDescent="0.25">
      <c r="A559">
        <v>558</v>
      </c>
      <c r="B559">
        <v>127.86183700000001</v>
      </c>
      <c r="C559" s="4">
        <v>1</v>
      </c>
      <c r="F559">
        <v>153.71010999999999</v>
      </c>
      <c r="G559" s="3">
        <v>3</v>
      </c>
      <c r="P559">
        <v>2</v>
      </c>
      <c r="Q559" t="str">
        <f t="shared" si="9"/>
        <v>13</v>
      </c>
    </row>
    <row r="560" spans="1:17" x14ac:dyDescent="0.25">
      <c r="A560">
        <v>559</v>
      </c>
      <c r="B560">
        <v>127.86183700000001</v>
      </c>
      <c r="C560" s="4">
        <v>1</v>
      </c>
      <c r="F560">
        <v>153.71010999999999</v>
      </c>
      <c r="G560" s="3">
        <v>3</v>
      </c>
      <c r="H560">
        <v>136.07393100000002</v>
      </c>
      <c r="I560" s="5">
        <v>4</v>
      </c>
      <c r="P560">
        <v>3</v>
      </c>
      <c r="Q560" t="str">
        <f t="shared" si="9"/>
        <v>134</v>
      </c>
    </row>
    <row r="561" spans="1:17" x14ac:dyDescent="0.25">
      <c r="A561">
        <v>560</v>
      </c>
      <c r="B561">
        <v>127.86183700000001</v>
      </c>
      <c r="C561" s="4">
        <v>1</v>
      </c>
      <c r="F561">
        <v>153.73301700000002</v>
      </c>
      <c r="G561" s="3">
        <v>3</v>
      </c>
      <c r="H561">
        <v>136.06903300000002</v>
      </c>
      <c r="I561" s="5">
        <v>4</v>
      </c>
      <c r="P561">
        <v>3</v>
      </c>
      <c r="Q561" t="str">
        <f t="shared" si="9"/>
        <v>134</v>
      </c>
    </row>
    <row r="562" spans="1:17" x14ac:dyDescent="0.25">
      <c r="A562">
        <v>561</v>
      </c>
      <c r="B562">
        <v>127.86183700000001</v>
      </c>
      <c r="C562" s="4">
        <v>1</v>
      </c>
      <c r="H562">
        <v>136.06903300000002</v>
      </c>
      <c r="I562" s="5">
        <v>4</v>
      </c>
      <c r="P562">
        <v>2</v>
      </c>
      <c r="Q562" t="str">
        <f t="shared" si="9"/>
        <v>14</v>
      </c>
    </row>
    <row r="563" spans="1:17" x14ac:dyDescent="0.25">
      <c r="A563">
        <v>562</v>
      </c>
      <c r="B563">
        <v>127.86183700000001</v>
      </c>
      <c r="C563" s="4">
        <v>1</v>
      </c>
      <c r="H563">
        <v>136.06903300000002</v>
      </c>
      <c r="I563" s="5">
        <v>4</v>
      </c>
      <c r="P563">
        <v>2</v>
      </c>
      <c r="Q563" t="str">
        <f t="shared" si="9"/>
        <v>14</v>
      </c>
    </row>
    <row r="564" spans="1:17" x14ac:dyDescent="0.25">
      <c r="A564">
        <v>563</v>
      </c>
      <c r="B564">
        <v>127.86183700000001</v>
      </c>
      <c r="C564" s="4">
        <v>1</v>
      </c>
      <c r="H564">
        <v>136.06903300000002</v>
      </c>
      <c r="I564" s="5">
        <v>4</v>
      </c>
      <c r="P564">
        <v>2</v>
      </c>
      <c r="Q564" t="str">
        <f t="shared" si="9"/>
        <v>14</v>
      </c>
    </row>
    <row r="565" spans="1:17" x14ac:dyDescent="0.25">
      <c r="A565">
        <v>564</v>
      </c>
      <c r="B565">
        <v>127.86183700000001</v>
      </c>
      <c r="C565" s="4">
        <v>1</v>
      </c>
      <c r="H565">
        <v>136.06903300000002</v>
      </c>
      <c r="I565" s="5">
        <v>4</v>
      </c>
      <c r="P565">
        <v>2</v>
      </c>
      <c r="Q565" t="str">
        <f t="shared" si="9"/>
        <v>14</v>
      </c>
    </row>
    <row r="566" spans="1:17" x14ac:dyDescent="0.25">
      <c r="A566">
        <v>565</v>
      </c>
      <c r="B566">
        <v>127.86183700000001</v>
      </c>
      <c r="C566" s="4">
        <v>1</v>
      </c>
      <c r="H566">
        <v>136.06903300000002</v>
      </c>
      <c r="I566" s="5">
        <v>4</v>
      </c>
      <c r="P566">
        <v>2</v>
      </c>
      <c r="Q566" t="str">
        <f t="shared" si="9"/>
        <v>14</v>
      </c>
    </row>
    <row r="567" spans="1:17" x14ac:dyDescent="0.25">
      <c r="A567">
        <v>566</v>
      </c>
      <c r="B567">
        <v>127.86183700000001</v>
      </c>
      <c r="C567" s="4">
        <v>1</v>
      </c>
      <c r="H567">
        <v>136.06903300000002</v>
      </c>
      <c r="I567" s="5">
        <v>4</v>
      </c>
      <c r="P567">
        <v>2</v>
      </c>
      <c r="Q567" t="str">
        <f t="shared" si="9"/>
        <v>14</v>
      </c>
    </row>
    <row r="568" spans="1:17" x14ac:dyDescent="0.25">
      <c r="A568">
        <v>567</v>
      </c>
      <c r="B568">
        <v>127.86183700000001</v>
      </c>
      <c r="C568" s="4">
        <v>1</v>
      </c>
      <c r="D568">
        <v>119.135969</v>
      </c>
      <c r="E568" s="2">
        <v>2</v>
      </c>
      <c r="H568">
        <v>136.06903300000002</v>
      </c>
      <c r="I568" s="5">
        <v>4</v>
      </c>
      <c r="P568">
        <v>3</v>
      </c>
      <c r="Q568" t="str">
        <f t="shared" si="9"/>
        <v>124</v>
      </c>
    </row>
    <row r="569" spans="1:17" x14ac:dyDescent="0.25">
      <c r="A569">
        <v>568</v>
      </c>
      <c r="B569">
        <v>127.86183700000001</v>
      </c>
      <c r="C569" s="4">
        <v>1</v>
      </c>
      <c r="D569">
        <v>119.06132700000001</v>
      </c>
      <c r="E569" s="2">
        <v>2</v>
      </c>
      <c r="H569">
        <v>136.06903300000002</v>
      </c>
      <c r="I569" s="5">
        <v>4</v>
      </c>
      <c r="P569">
        <v>3</v>
      </c>
      <c r="Q569" t="str">
        <f t="shared" si="9"/>
        <v>124</v>
      </c>
    </row>
    <row r="570" spans="1:17" x14ac:dyDescent="0.25">
      <c r="A570">
        <v>569</v>
      </c>
      <c r="B570">
        <v>127.96715</v>
      </c>
      <c r="C570" s="4">
        <v>1</v>
      </c>
      <c r="D570">
        <v>119.06132700000001</v>
      </c>
      <c r="E570" s="2">
        <v>2</v>
      </c>
      <c r="H570">
        <v>136.06903300000002</v>
      </c>
      <c r="I570" s="5">
        <v>4</v>
      </c>
      <c r="P570">
        <v>3</v>
      </c>
      <c r="Q570" t="str">
        <f t="shared" si="9"/>
        <v>124</v>
      </c>
    </row>
    <row r="571" spans="1:17" x14ac:dyDescent="0.25">
      <c r="A571">
        <v>570</v>
      </c>
      <c r="D571">
        <v>119.06132700000001</v>
      </c>
      <c r="E571" s="2">
        <v>2</v>
      </c>
      <c r="H571">
        <v>136.06903300000002</v>
      </c>
      <c r="I571" s="5">
        <v>4</v>
      </c>
      <c r="P571">
        <v>2</v>
      </c>
      <c r="Q571" t="str">
        <f t="shared" si="9"/>
        <v>24</v>
      </c>
    </row>
    <row r="572" spans="1:17" x14ac:dyDescent="0.25">
      <c r="A572">
        <v>571</v>
      </c>
      <c r="D572">
        <v>119.06132700000001</v>
      </c>
      <c r="E572" s="2">
        <v>2</v>
      </c>
      <c r="H572">
        <v>136.06903300000002</v>
      </c>
      <c r="I572" s="5">
        <v>4</v>
      </c>
      <c r="P572">
        <v>2</v>
      </c>
      <c r="Q572" t="str">
        <f t="shared" si="9"/>
        <v>24</v>
      </c>
    </row>
    <row r="573" spans="1:17" x14ac:dyDescent="0.25">
      <c r="A573">
        <v>572</v>
      </c>
      <c r="D573">
        <v>119.06132700000001</v>
      </c>
      <c r="E573" s="2">
        <v>2</v>
      </c>
      <c r="H573">
        <v>136.06903300000002</v>
      </c>
      <c r="I573" s="5">
        <v>4</v>
      </c>
      <c r="P573">
        <v>2</v>
      </c>
      <c r="Q573" t="str">
        <f t="shared" si="9"/>
        <v>24</v>
      </c>
    </row>
    <row r="574" spans="1:17" x14ac:dyDescent="0.25">
      <c r="A574">
        <v>573</v>
      </c>
      <c r="D574">
        <v>119.06132700000001</v>
      </c>
      <c r="E574" s="2">
        <v>2</v>
      </c>
      <c r="H574">
        <v>136.06903300000002</v>
      </c>
      <c r="I574" s="5">
        <v>4</v>
      </c>
      <c r="P574">
        <v>2</v>
      </c>
      <c r="Q574" t="str">
        <f t="shared" si="9"/>
        <v>24</v>
      </c>
    </row>
    <row r="575" spans="1:17" x14ac:dyDescent="0.25">
      <c r="A575">
        <v>574</v>
      </c>
      <c r="D575">
        <v>119.06132700000001</v>
      </c>
      <c r="E575" s="2">
        <v>2</v>
      </c>
      <c r="H575">
        <v>136.06903300000002</v>
      </c>
      <c r="I575" s="5">
        <v>4</v>
      </c>
      <c r="P575">
        <v>2</v>
      </c>
      <c r="Q575" t="str">
        <f t="shared" si="9"/>
        <v>24</v>
      </c>
    </row>
    <row r="576" spans="1:17" x14ac:dyDescent="0.25">
      <c r="A576">
        <v>575</v>
      </c>
      <c r="D576">
        <v>119.06132700000001</v>
      </c>
      <c r="E576" s="2">
        <v>2</v>
      </c>
      <c r="F576">
        <v>128.86168500000002</v>
      </c>
      <c r="G576" s="3">
        <v>3</v>
      </c>
      <c r="H576">
        <v>136.06903300000002</v>
      </c>
      <c r="I576" s="5">
        <v>4</v>
      </c>
      <c r="P576">
        <v>3</v>
      </c>
      <c r="Q576" t="str">
        <f t="shared" si="9"/>
        <v>234</v>
      </c>
    </row>
    <row r="577" spans="1:17" x14ac:dyDescent="0.25">
      <c r="A577">
        <v>576</v>
      </c>
      <c r="D577">
        <v>119.06132700000001</v>
      </c>
      <c r="E577" s="2">
        <v>2</v>
      </c>
      <c r="F577">
        <v>128.801176</v>
      </c>
      <c r="G577" s="3">
        <v>3</v>
      </c>
      <c r="H577">
        <v>136.06903300000002</v>
      </c>
      <c r="I577" s="5">
        <v>4</v>
      </c>
      <c r="P577">
        <v>3</v>
      </c>
      <c r="Q577" t="str">
        <f t="shared" si="9"/>
        <v>234</v>
      </c>
    </row>
    <row r="578" spans="1:17" x14ac:dyDescent="0.25">
      <c r="A578">
        <v>577</v>
      </c>
      <c r="D578">
        <v>119.06132700000001</v>
      </c>
      <c r="E578" s="2">
        <v>2</v>
      </c>
      <c r="F578">
        <v>128.801176</v>
      </c>
      <c r="G578" s="3">
        <v>3</v>
      </c>
      <c r="H578">
        <v>136.07393100000002</v>
      </c>
      <c r="I578" s="5">
        <v>4</v>
      </c>
      <c r="P578">
        <v>3</v>
      </c>
      <c r="Q578" t="str">
        <f t="shared" ref="Q578:Q641" si="10">CONCATENATE(C578,E578,G578,I578)</f>
        <v>234</v>
      </c>
    </row>
    <row r="579" spans="1:17" x14ac:dyDescent="0.25">
      <c r="A579">
        <v>578</v>
      </c>
      <c r="D579">
        <v>119.06132700000001</v>
      </c>
      <c r="E579" s="2">
        <v>2</v>
      </c>
      <c r="F579">
        <v>128.801176</v>
      </c>
      <c r="G579" s="3">
        <v>3</v>
      </c>
      <c r="H579">
        <v>136.07393100000002</v>
      </c>
      <c r="I579" s="5">
        <v>4</v>
      </c>
      <c r="P579">
        <v>3</v>
      </c>
      <c r="Q579" t="str">
        <f t="shared" si="10"/>
        <v>234</v>
      </c>
    </row>
    <row r="580" spans="1:17" x14ac:dyDescent="0.25">
      <c r="A580">
        <v>579</v>
      </c>
      <c r="D580">
        <v>119.06132700000001</v>
      </c>
      <c r="E580" s="2">
        <v>2</v>
      </c>
      <c r="F580">
        <v>128.801176</v>
      </c>
      <c r="G580" s="3">
        <v>3</v>
      </c>
      <c r="P580">
        <v>2</v>
      </c>
      <c r="Q580" t="str">
        <f t="shared" si="10"/>
        <v>23</v>
      </c>
    </row>
    <row r="581" spans="1:17" x14ac:dyDescent="0.25">
      <c r="A581">
        <v>580</v>
      </c>
      <c r="D581">
        <v>119.06132700000001</v>
      </c>
      <c r="E581" s="2">
        <v>2</v>
      </c>
      <c r="F581">
        <v>128.801176</v>
      </c>
      <c r="G581" s="3">
        <v>3</v>
      </c>
      <c r="P581">
        <v>2</v>
      </c>
      <c r="Q581" t="str">
        <f t="shared" si="10"/>
        <v>23</v>
      </c>
    </row>
    <row r="582" spans="1:17" x14ac:dyDescent="0.25">
      <c r="A582">
        <v>581</v>
      </c>
      <c r="D582">
        <v>119.06132700000001</v>
      </c>
      <c r="E582" s="2">
        <v>2</v>
      </c>
      <c r="F582">
        <v>128.801176</v>
      </c>
      <c r="G582" s="3">
        <v>3</v>
      </c>
      <c r="P582">
        <v>2</v>
      </c>
      <c r="Q582" t="str">
        <f t="shared" si="10"/>
        <v>23</v>
      </c>
    </row>
    <row r="583" spans="1:17" x14ac:dyDescent="0.25">
      <c r="A583">
        <v>582</v>
      </c>
      <c r="B583">
        <v>110.098524</v>
      </c>
      <c r="C583" s="4">
        <v>1</v>
      </c>
      <c r="D583">
        <v>119.06132700000001</v>
      </c>
      <c r="E583" s="2">
        <v>2</v>
      </c>
      <c r="F583">
        <v>128.801176</v>
      </c>
      <c r="G583" s="3">
        <v>3</v>
      </c>
      <c r="P583">
        <v>3</v>
      </c>
      <c r="Q583" t="str">
        <f t="shared" si="10"/>
        <v>123</v>
      </c>
    </row>
    <row r="584" spans="1:17" x14ac:dyDescent="0.25">
      <c r="A584">
        <v>583</v>
      </c>
      <c r="B584">
        <v>110.01362400000001</v>
      </c>
      <c r="C584" s="4">
        <v>1</v>
      </c>
      <c r="D584">
        <v>119.135969</v>
      </c>
      <c r="E584" s="2">
        <v>2</v>
      </c>
      <c r="F584">
        <v>128.801176</v>
      </c>
      <c r="G584" s="3">
        <v>3</v>
      </c>
      <c r="P584">
        <v>3</v>
      </c>
      <c r="Q584" t="str">
        <f t="shared" si="10"/>
        <v>123</v>
      </c>
    </row>
    <row r="585" spans="1:17" x14ac:dyDescent="0.25">
      <c r="A585">
        <v>584</v>
      </c>
      <c r="B585">
        <v>110.01362400000001</v>
      </c>
      <c r="C585" s="4">
        <v>1</v>
      </c>
      <c r="D585">
        <v>119.135969</v>
      </c>
      <c r="E585" s="2">
        <v>2</v>
      </c>
      <c r="F585">
        <v>128.801176</v>
      </c>
      <c r="G585" s="3">
        <v>3</v>
      </c>
      <c r="P585">
        <v>3</v>
      </c>
      <c r="Q585" t="str">
        <f t="shared" si="10"/>
        <v>123</v>
      </c>
    </row>
    <row r="586" spans="1:17" x14ac:dyDescent="0.25">
      <c r="A586">
        <v>585</v>
      </c>
      <c r="B586">
        <v>110.01362400000001</v>
      </c>
      <c r="C586" s="4">
        <v>1</v>
      </c>
      <c r="F586">
        <v>128.801176</v>
      </c>
      <c r="G586" s="3">
        <v>3</v>
      </c>
      <c r="P586">
        <v>2</v>
      </c>
      <c r="Q586" t="str">
        <f t="shared" si="10"/>
        <v>13</v>
      </c>
    </row>
    <row r="587" spans="1:17" x14ac:dyDescent="0.25">
      <c r="A587">
        <v>586</v>
      </c>
      <c r="B587">
        <v>110.01362400000001</v>
      </c>
      <c r="C587" s="4">
        <v>1</v>
      </c>
      <c r="F587">
        <v>128.801176</v>
      </c>
      <c r="G587" s="3">
        <v>3</v>
      </c>
      <c r="P587">
        <v>2</v>
      </c>
      <c r="Q587" t="str">
        <f t="shared" si="10"/>
        <v>13</v>
      </c>
    </row>
    <row r="588" spans="1:17" x14ac:dyDescent="0.25">
      <c r="A588">
        <v>587</v>
      </c>
      <c r="B588">
        <v>110.01362400000001</v>
      </c>
      <c r="C588" s="4">
        <v>1</v>
      </c>
      <c r="F588">
        <v>128.801176</v>
      </c>
      <c r="G588" s="3">
        <v>3</v>
      </c>
      <c r="P588">
        <v>2</v>
      </c>
      <c r="Q588" t="str">
        <f t="shared" si="10"/>
        <v>13</v>
      </c>
    </row>
    <row r="589" spans="1:17" x14ac:dyDescent="0.25">
      <c r="A589">
        <v>588</v>
      </c>
      <c r="B589">
        <v>110.01362400000001</v>
      </c>
      <c r="C589" s="4">
        <v>1</v>
      </c>
      <c r="F589">
        <v>128.801176</v>
      </c>
      <c r="G589" s="3">
        <v>3</v>
      </c>
      <c r="P589">
        <v>2</v>
      </c>
      <c r="Q589" t="str">
        <f t="shared" si="10"/>
        <v>13</v>
      </c>
    </row>
    <row r="590" spans="1:17" x14ac:dyDescent="0.25">
      <c r="A590">
        <v>589</v>
      </c>
      <c r="B590">
        <v>110.01362400000001</v>
      </c>
      <c r="C590" s="4">
        <v>1</v>
      </c>
      <c r="F590">
        <v>128.801176</v>
      </c>
      <c r="G590" s="3">
        <v>3</v>
      </c>
      <c r="P590">
        <v>2</v>
      </c>
      <c r="Q590" t="str">
        <f t="shared" si="10"/>
        <v>13</v>
      </c>
    </row>
    <row r="591" spans="1:17" x14ac:dyDescent="0.25">
      <c r="A591">
        <v>590</v>
      </c>
      <c r="B591">
        <v>110.01362400000001</v>
      </c>
      <c r="C591" s="4">
        <v>1</v>
      </c>
      <c r="F591">
        <v>128.86168500000002</v>
      </c>
      <c r="G591" s="3">
        <v>3</v>
      </c>
      <c r="P591">
        <v>2</v>
      </c>
      <c r="Q591" t="str">
        <f t="shared" si="10"/>
        <v>13</v>
      </c>
    </row>
    <row r="592" spans="1:17" x14ac:dyDescent="0.25">
      <c r="A592">
        <v>591</v>
      </c>
      <c r="B592">
        <v>110.01362400000001</v>
      </c>
      <c r="C592" s="4">
        <v>1</v>
      </c>
      <c r="F592">
        <v>128.86168500000002</v>
      </c>
      <c r="G592" s="3">
        <v>3</v>
      </c>
      <c r="P592">
        <v>2</v>
      </c>
      <c r="Q592" t="str">
        <f t="shared" si="10"/>
        <v>13</v>
      </c>
    </row>
    <row r="593" spans="1:17" x14ac:dyDescent="0.25">
      <c r="A593">
        <v>592</v>
      </c>
      <c r="B593">
        <v>110.01362400000001</v>
      </c>
      <c r="C593" s="4">
        <v>1</v>
      </c>
      <c r="H593">
        <v>118.79596900000001</v>
      </c>
      <c r="I593" s="5">
        <v>4</v>
      </c>
      <c r="P593">
        <v>2</v>
      </c>
      <c r="Q593" t="str">
        <f t="shared" si="10"/>
        <v>14</v>
      </c>
    </row>
    <row r="594" spans="1:17" x14ac:dyDescent="0.25">
      <c r="A594">
        <v>593</v>
      </c>
      <c r="B594">
        <v>110.01362400000001</v>
      </c>
      <c r="C594" s="4">
        <v>1</v>
      </c>
      <c r="H594">
        <v>118.715204</v>
      </c>
      <c r="I594" s="5">
        <v>4</v>
      </c>
      <c r="P594">
        <v>2</v>
      </c>
      <c r="Q594" t="str">
        <f t="shared" si="10"/>
        <v>14</v>
      </c>
    </row>
    <row r="595" spans="1:17" x14ac:dyDescent="0.25">
      <c r="A595">
        <v>594</v>
      </c>
      <c r="B595">
        <v>110.01362400000001</v>
      </c>
      <c r="C595" s="4">
        <v>1</v>
      </c>
      <c r="H595">
        <v>118.715204</v>
      </c>
      <c r="I595" s="5">
        <v>4</v>
      </c>
      <c r="P595">
        <v>2</v>
      </c>
      <c r="Q595" t="str">
        <f t="shared" si="10"/>
        <v>14</v>
      </c>
    </row>
    <row r="596" spans="1:17" x14ac:dyDescent="0.25">
      <c r="A596">
        <v>595</v>
      </c>
      <c r="B596">
        <v>110.01362400000001</v>
      </c>
      <c r="C596" s="4">
        <v>1</v>
      </c>
      <c r="H596">
        <v>118.715204</v>
      </c>
      <c r="I596" s="5">
        <v>4</v>
      </c>
      <c r="P596">
        <v>2</v>
      </c>
      <c r="Q596" t="str">
        <f t="shared" si="10"/>
        <v>14</v>
      </c>
    </row>
    <row r="597" spans="1:17" x14ac:dyDescent="0.25">
      <c r="A597">
        <v>596</v>
      </c>
      <c r="B597">
        <v>110.01362400000001</v>
      </c>
      <c r="C597" s="4">
        <v>1</v>
      </c>
      <c r="H597">
        <v>118.715204</v>
      </c>
      <c r="I597" s="5">
        <v>4</v>
      </c>
      <c r="P597">
        <v>2</v>
      </c>
      <c r="Q597" t="str">
        <f t="shared" si="10"/>
        <v>14</v>
      </c>
    </row>
    <row r="598" spans="1:17" x14ac:dyDescent="0.25">
      <c r="A598">
        <v>597</v>
      </c>
      <c r="B598">
        <v>110.01362400000001</v>
      </c>
      <c r="C598" s="4">
        <v>1</v>
      </c>
      <c r="H598">
        <v>118.715204</v>
      </c>
      <c r="I598" s="5">
        <v>4</v>
      </c>
      <c r="P598">
        <v>2</v>
      </c>
      <c r="Q598" t="str">
        <f t="shared" si="10"/>
        <v>14</v>
      </c>
    </row>
    <row r="599" spans="1:17" x14ac:dyDescent="0.25">
      <c r="A599">
        <v>598</v>
      </c>
      <c r="B599">
        <v>110.098524</v>
      </c>
      <c r="C599" s="4">
        <v>1</v>
      </c>
      <c r="D599">
        <v>99.930054000000013</v>
      </c>
      <c r="E599" s="2">
        <v>2</v>
      </c>
      <c r="H599">
        <v>118.715204</v>
      </c>
      <c r="I599" s="5">
        <v>4</v>
      </c>
      <c r="P599">
        <v>3</v>
      </c>
      <c r="Q599" t="str">
        <f t="shared" si="10"/>
        <v>124</v>
      </c>
    </row>
    <row r="600" spans="1:17" x14ac:dyDescent="0.25">
      <c r="A600">
        <v>599</v>
      </c>
      <c r="B600">
        <v>110.098524</v>
      </c>
      <c r="C600" s="4">
        <v>1</v>
      </c>
      <c r="D600">
        <v>99.977092999999996</v>
      </c>
      <c r="E600" s="2">
        <v>2</v>
      </c>
      <c r="H600">
        <v>118.715204</v>
      </c>
      <c r="I600" s="5">
        <v>4</v>
      </c>
      <c r="P600">
        <v>3</v>
      </c>
      <c r="Q600" t="str">
        <f t="shared" si="10"/>
        <v>124</v>
      </c>
    </row>
    <row r="601" spans="1:17" x14ac:dyDescent="0.25">
      <c r="A601">
        <v>600</v>
      </c>
      <c r="D601">
        <v>99.977092999999996</v>
      </c>
      <c r="E601" s="2">
        <v>2</v>
      </c>
      <c r="H601">
        <v>118.715204</v>
      </c>
      <c r="I601" s="5">
        <v>4</v>
      </c>
      <c r="P601">
        <v>2</v>
      </c>
      <c r="Q601" t="str">
        <f t="shared" si="10"/>
        <v>24</v>
      </c>
    </row>
    <row r="602" spans="1:17" x14ac:dyDescent="0.25">
      <c r="A602">
        <v>601</v>
      </c>
      <c r="D602">
        <v>99.977092999999996</v>
      </c>
      <c r="E602" s="2">
        <v>2</v>
      </c>
      <c r="H602">
        <v>118.715204</v>
      </c>
      <c r="I602" s="5">
        <v>4</v>
      </c>
      <c r="P602">
        <v>2</v>
      </c>
      <c r="Q602" t="str">
        <f t="shared" si="10"/>
        <v>24</v>
      </c>
    </row>
    <row r="603" spans="1:17" x14ac:dyDescent="0.25">
      <c r="A603">
        <v>602</v>
      </c>
      <c r="D603">
        <v>99.977092999999996</v>
      </c>
      <c r="E603" s="2">
        <v>2</v>
      </c>
      <c r="H603">
        <v>118.715204</v>
      </c>
      <c r="I603" s="5">
        <v>4</v>
      </c>
      <c r="P603">
        <v>2</v>
      </c>
      <c r="Q603" t="str">
        <f t="shared" si="10"/>
        <v>24</v>
      </c>
    </row>
    <row r="604" spans="1:17" x14ac:dyDescent="0.25">
      <c r="A604">
        <v>603</v>
      </c>
      <c r="D604">
        <v>99.977092999999996</v>
      </c>
      <c r="E604" s="2">
        <v>2</v>
      </c>
      <c r="H604">
        <v>118.715204</v>
      </c>
      <c r="I604" s="5">
        <v>4</v>
      </c>
      <c r="P604">
        <v>2</v>
      </c>
      <c r="Q604" t="str">
        <f t="shared" si="10"/>
        <v>24</v>
      </c>
    </row>
    <row r="605" spans="1:17" x14ac:dyDescent="0.25">
      <c r="A605">
        <v>604</v>
      </c>
      <c r="D605">
        <v>99.977092999999996</v>
      </c>
      <c r="E605" s="2">
        <v>2</v>
      </c>
      <c r="H605">
        <v>118.715204</v>
      </c>
      <c r="I605" s="5">
        <v>4</v>
      </c>
      <c r="P605">
        <v>2</v>
      </c>
      <c r="Q605" t="str">
        <f t="shared" si="10"/>
        <v>24</v>
      </c>
    </row>
    <row r="606" spans="1:17" x14ac:dyDescent="0.25">
      <c r="A606">
        <v>605</v>
      </c>
      <c r="D606">
        <v>99.977092999999996</v>
      </c>
      <c r="E606" s="2">
        <v>2</v>
      </c>
      <c r="F606">
        <v>110.528978</v>
      </c>
      <c r="G606" s="3">
        <v>3</v>
      </c>
      <c r="H606">
        <v>118.715204</v>
      </c>
      <c r="I606" s="5">
        <v>4</v>
      </c>
      <c r="P606">
        <v>3</v>
      </c>
      <c r="Q606" t="str">
        <f t="shared" si="10"/>
        <v>234</v>
      </c>
    </row>
    <row r="607" spans="1:17" x14ac:dyDescent="0.25">
      <c r="A607">
        <v>606</v>
      </c>
      <c r="D607">
        <v>99.977092999999996</v>
      </c>
      <c r="E607" s="2">
        <v>2</v>
      </c>
      <c r="F607">
        <v>110.409132</v>
      </c>
      <c r="G607" s="3">
        <v>3</v>
      </c>
      <c r="H607">
        <v>118.715204</v>
      </c>
      <c r="I607" s="5">
        <v>4</v>
      </c>
      <c r="P607">
        <v>3</v>
      </c>
      <c r="Q607" t="str">
        <f t="shared" si="10"/>
        <v>234</v>
      </c>
    </row>
    <row r="608" spans="1:17" x14ac:dyDescent="0.25">
      <c r="A608">
        <v>607</v>
      </c>
      <c r="D608">
        <v>99.977092999999996</v>
      </c>
      <c r="E608" s="2">
        <v>2</v>
      </c>
      <c r="F608">
        <v>110.409132</v>
      </c>
      <c r="G608" s="3">
        <v>3</v>
      </c>
      <c r="H608">
        <v>118.715204</v>
      </c>
      <c r="I608" s="5">
        <v>4</v>
      </c>
      <c r="P608">
        <v>3</v>
      </c>
      <c r="Q608" t="str">
        <f t="shared" si="10"/>
        <v>234</v>
      </c>
    </row>
    <row r="609" spans="1:17" x14ac:dyDescent="0.25">
      <c r="A609">
        <v>608</v>
      </c>
      <c r="D609">
        <v>99.977092999999996</v>
      </c>
      <c r="E609" s="2">
        <v>2</v>
      </c>
      <c r="F609">
        <v>110.409132</v>
      </c>
      <c r="G609" s="3">
        <v>3</v>
      </c>
      <c r="H609">
        <v>118.79596900000001</v>
      </c>
      <c r="I609" s="5">
        <v>4</v>
      </c>
      <c r="P609">
        <v>3</v>
      </c>
      <c r="Q609" t="str">
        <f t="shared" si="10"/>
        <v>234</v>
      </c>
    </row>
    <row r="610" spans="1:17" x14ac:dyDescent="0.25">
      <c r="A610">
        <v>609</v>
      </c>
      <c r="D610">
        <v>99.977092999999996</v>
      </c>
      <c r="E610" s="2">
        <v>2</v>
      </c>
      <c r="F610">
        <v>110.409132</v>
      </c>
      <c r="G610" s="3">
        <v>3</v>
      </c>
      <c r="H610">
        <v>118.79596900000001</v>
      </c>
      <c r="I610" s="5">
        <v>4</v>
      </c>
      <c r="P610">
        <v>3</v>
      </c>
      <c r="Q610" t="str">
        <f t="shared" si="10"/>
        <v>234</v>
      </c>
    </row>
    <row r="611" spans="1:17" x14ac:dyDescent="0.25">
      <c r="A611">
        <v>610</v>
      </c>
      <c r="D611">
        <v>99.977092999999996</v>
      </c>
      <c r="E611" s="2">
        <v>2</v>
      </c>
      <c r="F611">
        <v>110.409132</v>
      </c>
      <c r="G611" s="3">
        <v>3</v>
      </c>
      <c r="P611">
        <v>2</v>
      </c>
      <c r="Q611" t="str">
        <f t="shared" si="10"/>
        <v>23</v>
      </c>
    </row>
    <row r="612" spans="1:17" x14ac:dyDescent="0.25">
      <c r="A612">
        <v>611</v>
      </c>
      <c r="D612">
        <v>99.977092999999996</v>
      </c>
      <c r="E612" s="2">
        <v>2</v>
      </c>
      <c r="F612">
        <v>110.409132</v>
      </c>
      <c r="G612" s="3">
        <v>3</v>
      </c>
      <c r="P612">
        <v>2</v>
      </c>
      <c r="Q612" t="str">
        <f t="shared" si="10"/>
        <v>23</v>
      </c>
    </row>
    <row r="613" spans="1:17" x14ac:dyDescent="0.25">
      <c r="A613">
        <v>612</v>
      </c>
      <c r="D613">
        <v>99.977092999999996</v>
      </c>
      <c r="E613" s="2">
        <v>2</v>
      </c>
      <c r="F613">
        <v>110.409132</v>
      </c>
      <c r="G613" s="3">
        <v>3</v>
      </c>
      <c r="P613">
        <v>2</v>
      </c>
      <c r="Q613" t="str">
        <f t="shared" si="10"/>
        <v>23</v>
      </c>
    </row>
    <row r="614" spans="1:17" x14ac:dyDescent="0.25">
      <c r="A614">
        <v>613</v>
      </c>
      <c r="B614">
        <v>91.053522000000015</v>
      </c>
      <c r="C614" s="4">
        <v>1</v>
      </c>
      <c r="D614">
        <v>99.977092999999996</v>
      </c>
      <c r="E614" s="2">
        <v>2</v>
      </c>
      <c r="F614">
        <v>110.409132</v>
      </c>
      <c r="G614" s="3">
        <v>3</v>
      </c>
      <c r="P614">
        <v>3</v>
      </c>
      <c r="Q614" t="str">
        <f t="shared" si="10"/>
        <v>123</v>
      </c>
    </row>
    <row r="615" spans="1:17" x14ac:dyDescent="0.25">
      <c r="A615">
        <v>614</v>
      </c>
      <c r="B615">
        <v>91.028215000000017</v>
      </c>
      <c r="C615" s="4">
        <v>1</v>
      </c>
      <c r="D615">
        <v>99.930054000000013</v>
      </c>
      <c r="E615" s="2">
        <v>2</v>
      </c>
      <c r="F615">
        <v>110.409132</v>
      </c>
      <c r="G615" s="3">
        <v>3</v>
      </c>
      <c r="P615">
        <v>3</v>
      </c>
      <c r="Q615" t="str">
        <f t="shared" si="10"/>
        <v>123</v>
      </c>
    </row>
    <row r="616" spans="1:17" x14ac:dyDescent="0.25">
      <c r="A616">
        <v>615</v>
      </c>
      <c r="B616">
        <v>91.028215000000017</v>
      </c>
      <c r="C616" s="4">
        <v>1</v>
      </c>
      <c r="F616">
        <v>110.409132</v>
      </c>
      <c r="G616" s="3">
        <v>3</v>
      </c>
      <c r="P616">
        <v>2</v>
      </c>
      <c r="Q616" t="str">
        <f t="shared" si="10"/>
        <v>13</v>
      </c>
    </row>
    <row r="617" spans="1:17" x14ac:dyDescent="0.25">
      <c r="A617">
        <v>616</v>
      </c>
      <c r="B617">
        <v>91.028215000000017</v>
      </c>
      <c r="C617" s="4">
        <v>1</v>
      </c>
      <c r="F617">
        <v>110.409132</v>
      </c>
      <c r="G617" s="3">
        <v>3</v>
      </c>
      <c r="P617">
        <v>2</v>
      </c>
      <c r="Q617" t="str">
        <f t="shared" si="10"/>
        <v>13</v>
      </c>
    </row>
    <row r="618" spans="1:17" x14ac:dyDescent="0.25">
      <c r="A618">
        <v>617</v>
      </c>
      <c r="B618">
        <v>91.028215000000017</v>
      </c>
      <c r="C618" s="4">
        <v>1</v>
      </c>
      <c r="F618">
        <v>110.409132</v>
      </c>
      <c r="G618" s="3">
        <v>3</v>
      </c>
      <c r="P618">
        <v>2</v>
      </c>
      <c r="Q618" t="str">
        <f t="shared" si="10"/>
        <v>13</v>
      </c>
    </row>
    <row r="619" spans="1:17" x14ac:dyDescent="0.25">
      <c r="A619">
        <v>618</v>
      </c>
      <c r="B619">
        <v>91.028215000000017</v>
      </c>
      <c r="C619" s="4">
        <v>1</v>
      </c>
      <c r="F619">
        <v>110.409132</v>
      </c>
      <c r="G619" s="3">
        <v>3</v>
      </c>
      <c r="P619">
        <v>2</v>
      </c>
      <c r="Q619" t="str">
        <f t="shared" si="10"/>
        <v>13</v>
      </c>
    </row>
    <row r="620" spans="1:17" x14ac:dyDescent="0.25">
      <c r="A620">
        <v>619</v>
      </c>
      <c r="B620">
        <v>91.028215000000017</v>
      </c>
      <c r="C620" s="4">
        <v>1</v>
      </c>
      <c r="F620">
        <v>110.409132</v>
      </c>
      <c r="G620" s="3">
        <v>3</v>
      </c>
      <c r="P620">
        <v>2</v>
      </c>
      <c r="Q620" t="str">
        <f t="shared" si="10"/>
        <v>13</v>
      </c>
    </row>
    <row r="621" spans="1:17" x14ac:dyDescent="0.25">
      <c r="A621">
        <v>620</v>
      </c>
      <c r="B621">
        <v>91.028215000000017</v>
      </c>
      <c r="C621" s="4">
        <v>1</v>
      </c>
      <c r="F621">
        <v>110.409132</v>
      </c>
      <c r="G621" s="3">
        <v>3</v>
      </c>
      <c r="P621">
        <v>2</v>
      </c>
      <c r="Q621" t="str">
        <f t="shared" si="10"/>
        <v>13</v>
      </c>
    </row>
    <row r="622" spans="1:17" x14ac:dyDescent="0.25">
      <c r="A622">
        <v>621</v>
      </c>
      <c r="B622">
        <v>91.028215000000017</v>
      </c>
      <c r="C622" s="4">
        <v>1</v>
      </c>
      <c r="F622">
        <v>110.528978</v>
      </c>
      <c r="G622" s="3">
        <v>3</v>
      </c>
      <c r="H622">
        <v>100.037195</v>
      </c>
      <c r="I622" s="5">
        <v>4</v>
      </c>
      <c r="P622">
        <v>3</v>
      </c>
      <c r="Q622" t="str">
        <f t="shared" si="10"/>
        <v>134</v>
      </c>
    </row>
    <row r="623" spans="1:17" x14ac:dyDescent="0.25">
      <c r="A623">
        <v>622</v>
      </c>
      <c r="B623">
        <v>91.028215000000017</v>
      </c>
      <c r="C623" s="4">
        <v>1</v>
      </c>
      <c r="H623">
        <v>100.07597000000001</v>
      </c>
      <c r="I623" s="5">
        <v>4</v>
      </c>
      <c r="P623">
        <v>2</v>
      </c>
      <c r="Q623" t="str">
        <f t="shared" si="10"/>
        <v>14</v>
      </c>
    </row>
    <row r="624" spans="1:17" x14ac:dyDescent="0.25">
      <c r="A624">
        <v>623</v>
      </c>
      <c r="B624">
        <v>91.028215000000017</v>
      </c>
      <c r="C624" s="4">
        <v>1</v>
      </c>
      <c r="H624">
        <v>100.07597000000001</v>
      </c>
      <c r="I624" s="5">
        <v>4</v>
      </c>
      <c r="P624">
        <v>2</v>
      </c>
      <c r="Q624" t="str">
        <f t="shared" si="10"/>
        <v>14</v>
      </c>
    </row>
    <row r="625" spans="1:17" x14ac:dyDescent="0.25">
      <c r="A625">
        <v>624</v>
      </c>
      <c r="B625">
        <v>91.028215000000017</v>
      </c>
      <c r="C625" s="4">
        <v>1</v>
      </c>
      <c r="H625">
        <v>100.07597000000001</v>
      </c>
      <c r="I625" s="5">
        <v>4</v>
      </c>
      <c r="P625">
        <v>2</v>
      </c>
      <c r="Q625" t="str">
        <f t="shared" si="10"/>
        <v>14</v>
      </c>
    </row>
    <row r="626" spans="1:17" x14ac:dyDescent="0.25">
      <c r="A626">
        <v>625</v>
      </c>
      <c r="B626">
        <v>91.028215000000017</v>
      </c>
      <c r="C626" s="4">
        <v>1</v>
      </c>
      <c r="H626">
        <v>100.07597000000001</v>
      </c>
      <c r="I626" s="5">
        <v>4</v>
      </c>
      <c r="P626">
        <v>2</v>
      </c>
      <c r="Q626" t="str">
        <f t="shared" si="10"/>
        <v>14</v>
      </c>
    </row>
    <row r="627" spans="1:17" x14ac:dyDescent="0.25">
      <c r="A627">
        <v>626</v>
      </c>
      <c r="B627">
        <v>91.028215000000017</v>
      </c>
      <c r="C627" s="4">
        <v>1</v>
      </c>
      <c r="H627">
        <v>100.07597000000001</v>
      </c>
      <c r="I627" s="5">
        <v>4</v>
      </c>
      <c r="P627">
        <v>2</v>
      </c>
      <c r="Q627" t="str">
        <f t="shared" si="10"/>
        <v>14</v>
      </c>
    </row>
    <row r="628" spans="1:17" x14ac:dyDescent="0.25">
      <c r="A628">
        <v>627</v>
      </c>
      <c r="B628">
        <v>91.028215000000017</v>
      </c>
      <c r="C628" s="4">
        <v>1</v>
      </c>
      <c r="H628">
        <v>100.07597000000001</v>
      </c>
      <c r="I628" s="5">
        <v>4</v>
      </c>
      <c r="P628">
        <v>2</v>
      </c>
      <c r="Q628" t="str">
        <f t="shared" si="10"/>
        <v>14</v>
      </c>
    </row>
    <row r="629" spans="1:17" x14ac:dyDescent="0.25">
      <c r="A629">
        <v>628</v>
      </c>
      <c r="B629">
        <v>91.028215000000017</v>
      </c>
      <c r="C629" s="4">
        <v>1</v>
      </c>
      <c r="D629">
        <v>83.081531000000012</v>
      </c>
      <c r="E629" s="2">
        <v>2</v>
      </c>
      <c r="H629">
        <v>100.07597000000001</v>
      </c>
      <c r="I629" s="5">
        <v>4</v>
      </c>
      <c r="P629">
        <v>3</v>
      </c>
      <c r="Q629" t="str">
        <f t="shared" si="10"/>
        <v>124</v>
      </c>
    </row>
    <row r="630" spans="1:17" x14ac:dyDescent="0.25">
      <c r="A630">
        <v>629</v>
      </c>
      <c r="B630">
        <v>91.028215000000017</v>
      </c>
      <c r="C630" s="4">
        <v>1</v>
      </c>
      <c r="D630">
        <v>83.018775000000005</v>
      </c>
      <c r="E630" s="2">
        <v>2</v>
      </c>
      <c r="H630">
        <v>100.07597000000001</v>
      </c>
      <c r="I630" s="5">
        <v>4</v>
      </c>
      <c r="P630">
        <v>3</v>
      </c>
      <c r="Q630" t="str">
        <f t="shared" si="10"/>
        <v>124</v>
      </c>
    </row>
    <row r="631" spans="1:17" x14ac:dyDescent="0.25">
      <c r="A631">
        <v>630</v>
      </c>
      <c r="B631">
        <v>91.053522000000015</v>
      </c>
      <c r="C631" s="4">
        <v>1</v>
      </c>
      <c r="D631">
        <v>83.018775000000005</v>
      </c>
      <c r="E631" s="2">
        <v>2</v>
      </c>
      <c r="H631">
        <v>100.07597000000001</v>
      </c>
      <c r="I631" s="5">
        <v>4</v>
      </c>
      <c r="P631">
        <v>3</v>
      </c>
      <c r="Q631" t="str">
        <f t="shared" si="10"/>
        <v>124</v>
      </c>
    </row>
    <row r="632" spans="1:17" x14ac:dyDescent="0.25">
      <c r="A632">
        <v>631</v>
      </c>
      <c r="D632">
        <v>83.018775000000005</v>
      </c>
      <c r="E632" s="2">
        <v>2</v>
      </c>
      <c r="H632">
        <v>100.07597000000001</v>
      </c>
      <c r="I632" s="5">
        <v>4</v>
      </c>
      <c r="P632">
        <v>2</v>
      </c>
      <c r="Q632" t="str">
        <f t="shared" si="10"/>
        <v>24</v>
      </c>
    </row>
    <row r="633" spans="1:17" x14ac:dyDescent="0.25">
      <c r="A633">
        <v>632</v>
      </c>
      <c r="D633">
        <v>83.018775000000005</v>
      </c>
      <c r="E633" s="2">
        <v>2</v>
      </c>
      <c r="H633">
        <v>100.07597000000001</v>
      </c>
      <c r="I633" s="5">
        <v>4</v>
      </c>
      <c r="P633">
        <v>2</v>
      </c>
      <c r="Q633" t="str">
        <f t="shared" si="10"/>
        <v>24</v>
      </c>
    </row>
    <row r="634" spans="1:17" x14ac:dyDescent="0.25">
      <c r="A634">
        <v>633</v>
      </c>
      <c r="D634">
        <v>83.018775000000005</v>
      </c>
      <c r="E634" s="2">
        <v>2</v>
      </c>
      <c r="H634">
        <v>100.07597000000001</v>
      </c>
      <c r="I634" s="5">
        <v>4</v>
      </c>
      <c r="P634">
        <v>2</v>
      </c>
      <c r="Q634" t="str">
        <f t="shared" si="10"/>
        <v>24</v>
      </c>
    </row>
    <row r="635" spans="1:17" x14ac:dyDescent="0.25">
      <c r="A635">
        <v>634</v>
      </c>
      <c r="D635">
        <v>83.018775000000005</v>
      </c>
      <c r="E635" s="2">
        <v>2</v>
      </c>
      <c r="H635">
        <v>100.07597000000001</v>
      </c>
      <c r="I635" s="5">
        <v>4</v>
      </c>
      <c r="P635">
        <v>2</v>
      </c>
      <c r="Q635" t="str">
        <f t="shared" si="10"/>
        <v>24</v>
      </c>
    </row>
    <row r="636" spans="1:17" x14ac:dyDescent="0.25">
      <c r="A636">
        <v>635</v>
      </c>
      <c r="D636">
        <v>83.018775000000005</v>
      </c>
      <c r="E636" s="2">
        <v>2</v>
      </c>
      <c r="H636">
        <v>100.07597000000001</v>
      </c>
      <c r="I636" s="5">
        <v>4</v>
      </c>
      <c r="P636">
        <v>2</v>
      </c>
      <c r="Q636" t="str">
        <f t="shared" si="10"/>
        <v>24</v>
      </c>
    </row>
    <row r="637" spans="1:17" x14ac:dyDescent="0.25">
      <c r="A637">
        <v>636</v>
      </c>
      <c r="D637">
        <v>83.018775000000005</v>
      </c>
      <c r="E637" s="2">
        <v>2</v>
      </c>
      <c r="F637">
        <v>91.793777000000006</v>
      </c>
      <c r="G637" s="3">
        <v>3</v>
      </c>
      <c r="H637">
        <v>100.07597000000001</v>
      </c>
      <c r="I637" s="5">
        <v>4</v>
      </c>
      <c r="P637">
        <v>3</v>
      </c>
      <c r="Q637" t="str">
        <f t="shared" si="10"/>
        <v>234</v>
      </c>
    </row>
    <row r="638" spans="1:17" x14ac:dyDescent="0.25">
      <c r="A638">
        <v>637</v>
      </c>
      <c r="D638">
        <v>83.018775000000005</v>
      </c>
      <c r="E638" s="2">
        <v>2</v>
      </c>
      <c r="F638">
        <v>91.76984800000001</v>
      </c>
      <c r="G638" s="3">
        <v>3</v>
      </c>
      <c r="H638">
        <v>100.07597000000001</v>
      </c>
      <c r="I638" s="5">
        <v>4</v>
      </c>
      <c r="P638">
        <v>3</v>
      </c>
      <c r="Q638" t="str">
        <f t="shared" si="10"/>
        <v>234</v>
      </c>
    </row>
    <row r="639" spans="1:17" x14ac:dyDescent="0.25">
      <c r="A639">
        <v>638</v>
      </c>
      <c r="D639">
        <v>83.018775000000005</v>
      </c>
      <c r="E639" s="2">
        <v>2</v>
      </c>
      <c r="F639">
        <v>91.76984800000001</v>
      </c>
      <c r="G639" s="3">
        <v>3</v>
      </c>
      <c r="H639">
        <v>100.037195</v>
      </c>
      <c r="I639" s="5">
        <v>4</v>
      </c>
      <c r="P639">
        <v>3</v>
      </c>
      <c r="Q639" t="str">
        <f t="shared" si="10"/>
        <v>234</v>
      </c>
    </row>
    <row r="640" spans="1:17" x14ac:dyDescent="0.25">
      <c r="A640">
        <v>639</v>
      </c>
      <c r="D640">
        <v>83.018775000000005</v>
      </c>
      <c r="E640" s="2">
        <v>2</v>
      </c>
      <c r="F640">
        <v>91.76984800000001</v>
      </c>
      <c r="G640" s="3">
        <v>3</v>
      </c>
      <c r="P640">
        <v>2</v>
      </c>
      <c r="Q640" t="str">
        <f t="shared" si="10"/>
        <v>23</v>
      </c>
    </row>
    <row r="641" spans="1:17" x14ac:dyDescent="0.25">
      <c r="A641">
        <v>640</v>
      </c>
      <c r="D641">
        <v>83.018775000000005</v>
      </c>
      <c r="E641" s="2">
        <v>2</v>
      </c>
      <c r="F641">
        <v>91.76984800000001</v>
      </c>
      <c r="G641" s="3">
        <v>3</v>
      </c>
      <c r="P641">
        <v>2</v>
      </c>
      <c r="Q641" t="str">
        <f t="shared" si="10"/>
        <v>23</v>
      </c>
    </row>
    <row r="642" spans="1:17" x14ac:dyDescent="0.25">
      <c r="A642">
        <v>641</v>
      </c>
      <c r="D642">
        <v>83.018775000000005</v>
      </c>
      <c r="E642" s="2">
        <v>2</v>
      </c>
      <c r="F642">
        <v>91.76984800000001</v>
      </c>
      <c r="G642" s="3">
        <v>3</v>
      </c>
      <c r="P642">
        <v>2</v>
      </c>
      <c r="Q642" t="str">
        <f t="shared" ref="Q642:Q705" si="11">CONCATENATE(C642,E642,G642,I642)</f>
        <v>23</v>
      </c>
    </row>
    <row r="643" spans="1:17" x14ac:dyDescent="0.25">
      <c r="A643">
        <v>642</v>
      </c>
      <c r="D643">
        <v>83.018775000000005</v>
      </c>
      <c r="E643" s="2">
        <v>2</v>
      </c>
      <c r="F643">
        <v>91.76984800000001</v>
      </c>
      <c r="G643" s="3">
        <v>3</v>
      </c>
      <c r="P643">
        <v>2</v>
      </c>
      <c r="Q643" t="str">
        <f t="shared" si="11"/>
        <v>23</v>
      </c>
    </row>
    <row r="644" spans="1:17" x14ac:dyDescent="0.25">
      <c r="A644">
        <v>643</v>
      </c>
      <c r="B644">
        <v>75.905612000000005</v>
      </c>
      <c r="C644" s="4">
        <v>1</v>
      </c>
      <c r="D644">
        <v>83.018775000000005</v>
      </c>
      <c r="E644" s="2">
        <v>2</v>
      </c>
      <c r="F644">
        <v>91.76984800000001</v>
      </c>
      <c r="G644" s="3">
        <v>3</v>
      </c>
      <c r="P644">
        <v>3</v>
      </c>
      <c r="Q644" t="str">
        <f t="shared" si="11"/>
        <v>123</v>
      </c>
    </row>
    <row r="645" spans="1:17" x14ac:dyDescent="0.25">
      <c r="A645">
        <v>644</v>
      </c>
      <c r="B645">
        <v>75.849847000000011</v>
      </c>
      <c r="C645" s="4">
        <v>1</v>
      </c>
      <c r="D645">
        <v>83.081531000000012</v>
      </c>
      <c r="E645" s="2">
        <v>2</v>
      </c>
      <c r="F645">
        <v>91.76984800000001</v>
      </c>
      <c r="G645" s="3">
        <v>3</v>
      </c>
      <c r="P645">
        <v>3</v>
      </c>
      <c r="Q645" t="str">
        <f t="shared" si="11"/>
        <v>123</v>
      </c>
    </row>
    <row r="646" spans="1:17" x14ac:dyDescent="0.25">
      <c r="A646">
        <v>645</v>
      </c>
      <c r="B646">
        <v>75.849847000000011</v>
      </c>
      <c r="C646" s="4">
        <v>1</v>
      </c>
      <c r="F646">
        <v>91.76984800000001</v>
      </c>
      <c r="G646" s="3">
        <v>3</v>
      </c>
      <c r="P646">
        <v>2</v>
      </c>
      <c r="Q646" t="str">
        <f t="shared" si="11"/>
        <v>13</v>
      </c>
    </row>
    <row r="647" spans="1:17" x14ac:dyDescent="0.25">
      <c r="A647">
        <v>646</v>
      </c>
      <c r="B647">
        <v>75.849847000000011</v>
      </c>
      <c r="C647" s="4">
        <v>1</v>
      </c>
      <c r="F647">
        <v>91.76984800000001</v>
      </c>
      <c r="G647" s="3">
        <v>3</v>
      </c>
      <c r="P647">
        <v>2</v>
      </c>
      <c r="Q647" t="str">
        <f t="shared" si="11"/>
        <v>13</v>
      </c>
    </row>
    <row r="648" spans="1:17" x14ac:dyDescent="0.25">
      <c r="A648">
        <v>647</v>
      </c>
      <c r="B648">
        <v>75.849847000000011</v>
      </c>
      <c r="C648" s="4">
        <v>1</v>
      </c>
      <c r="F648">
        <v>91.76984800000001</v>
      </c>
      <c r="G648" s="3">
        <v>3</v>
      </c>
      <c r="P648">
        <v>2</v>
      </c>
      <c r="Q648" t="str">
        <f t="shared" si="11"/>
        <v>13</v>
      </c>
    </row>
    <row r="649" spans="1:17" x14ac:dyDescent="0.25">
      <c r="A649">
        <v>648</v>
      </c>
      <c r="B649">
        <v>75.849847000000011</v>
      </c>
      <c r="C649" s="4">
        <v>1</v>
      </c>
      <c r="F649">
        <v>91.76984800000001</v>
      </c>
      <c r="G649" s="3">
        <v>3</v>
      </c>
      <c r="P649">
        <v>2</v>
      </c>
      <c r="Q649" t="str">
        <f t="shared" si="11"/>
        <v>13</v>
      </c>
    </row>
    <row r="650" spans="1:17" x14ac:dyDescent="0.25">
      <c r="A650">
        <v>649</v>
      </c>
      <c r="B650">
        <v>75.849847000000011</v>
      </c>
      <c r="C650" s="4">
        <v>1</v>
      </c>
      <c r="F650">
        <v>91.76984800000001</v>
      </c>
      <c r="G650" s="3">
        <v>3</v>
      </c>
      <c r="P650">
        <v>2</v>
      </c>
      <c r="Q650" t="str">
        <f t="shared" si="11"/>
        <v>13</v>
      </c>
    </row>
    <row r="651" spans="1:17" x14ac:dyDescent="0.25">
      <c r="A651">
        <v>650</v>
      </c>
      <c r="B651">
        <v>75.849847000000011</v>
      </c>
      <c r="C651" s="4">
        <v>1</v>
      </c>
      <c r="F651">
        <v>91.76984800000001</v>
      </c>
      <c r="G651" s="3">
        <v>3</v>
      </c>
      <c r="P651">
        <v>2</v>
      </c>
      <c r="Q651" t="str">
        <f t="shared" si="11"/>
        <v>13</v>
      </c>
    </row>
    <row r="652" spans="1:17" x14ac:dyDescent="0.25">
      <c r="A652">
        <v>651</v>
      </c>
      <c r="B652">
        <v>75.849847000000011</v>
      </c>
      <c r="C652" s="4">
        <v>1</v>
      </c>
      <c r="F652">
        <v>91.793777000000006</v>
      </c>
      <c r="G652" s="3">
        <v>3</v>
      </c>
      <c r="H652">
        <v>82.675154000000006</v>
      </c>
      <c r="I652" s="5">
        <v>4</v>
      </c>
      <c r="P652">
        <v>3</v>
      </c>
      <c r="Q652" t="str">
        <f t="shared" si="11"/>
        <v>134</v>
      </c>
    </row>
    <row r="653" spans="1:17" x14ac:dyDescent="0.25">
      <c r="A653">
        <v>652</v>
      </c>
      <c r="B653">
        <v>75.849847000000011</v>
      </c>
      <c r="C653" s="4">
        <v>1</v>
      </c>
      <c r="H653">
        <v>82.623266000000001</v>
      </c>
      <c r="I653" s="5">
        <v>4</v>
      </c>
      <c r="P653">
        <v>2</v>
      </c>
      <c r="Q653" t="str">
        <f t="shared" si="11"/>
        <v>14</v>
      </c>
    </row>
    <row r="654" spans="1:17" x14ac:dyDescent="0.25">
      <c r="A654">
        <v>653</v>
      </c>
      <c r="B654">
        <v>75.849847000000011</v>
      </c>
      <c r="C654" s="4">
        <v>1</v>
      </c>
      <c r="H654">
        <v>82.623266000000001</v>
      </c>
      <c r="I654" s="5">
        <v>4</v>
      </c>
      <c r="P654">
        <v>2</v>
      </c>
      <c r="Q654" t="str">
        <f t="shared" si="11"/>
        <v>14</v>
      </c>
    </row>
    <row r="655" spans="1:17" x14ac:dyDescent="0.25">
      <c r="A655">
        <v>654</v>
      </c>
      <c r="B655">
        <v>75.849847000000011</v>
      </c>
      <c r="C655" s="4">
        <v>1</v>
      </c>
      <c r="H655">
        <v>82.623266000000001</v>
      </c>
      <c r="I655" s="5">
        <v>4</v>
      </c>
      <c r="P655">
        <v>2</v>
      </c>
      <c r="Q655" t="str">
        <f t="shared" si="11"/>
        <v>14</v>
      </c>
    </row>
    <row r="656" spans="1:17" x14ac:dyDescent="0.25">
      <c r="A656">
        <v>655</v>
      </c>
      <c r="B656">
        <v>75.849847000000011</v>
      </c>
      <c r="C656" s="4">
        <v>1</v>
      </c>
      <c r="H656">
        <v>82.623266000000001</v>
      </c>
      <c r="I656" s="5">
        <v>4</v>
      </c>
      <c r="P656">
        <v>2</v>
      </c>
      <c r="Q656" t="str">
        <f t="shared" si="11"/>
        <v>14</v>
      </c>
    </row>
    <row r="657" spans="1:17" x14ac:dyDescent="0.25">
      <c r="A657">
        <v>656</v>
      </c>
      <c r="B657">
        <v>75.849847000000011</v>
      </c>
      <c r="C657" s="4">
        <v>1</v>
      </c>
      <c r="H657">
        <v>82.623266000000001</v>
      </c>
      <c r="I657" s="5">
        <v>4</v>
      </c>
      <c r="P657">
        <v>2</v>
      </c>
      <c r="Q657" t="str">
        <f t="shared" si="11"/>
        <v>14</v>
      </c>
    </row>
    <row r="658" spans="1:17" x14ac:dyDescent="0.25">
      <c r="A658">
        <v>657</v>
      </c>
      <c r="B658">
        <v>75.849847000000011</v>
      </c>
      <c r="C658" s="4">
        <v>1</v>
      </c>
      <c r="H658">
        <v>82.623266000000001</v>
      </c>
      <c r="I658" s="5">
        <v>4</v>
      </c>
      <c r="P658">
        <v>2</v>
      </c>
      <c r="Q658" t="str">
        <f t="shared" si="11"/>
        <v>14</v>
      </c>
    </row>
    <row r="659" spans="1:17" x14ac:dyDescent="0.25">
      <c r="A659">
        <v>658</v>
      </c>
      <c r="B659">
        <v>75.849847000000011</v>
      </c>
      <c r="C659" s="4">
        <v>1</v>
      </c>
      <c r="H659">
        <v>82.623266000000001</v>
      </c>
      <c r="I659" s="5">
        <v>4</v>
      </c>
      <c r="P659">
        <v>2</v>
      </c>
      <c r="Q659" t="str">
        <f t="shared" si="11"/>
        <v>14</v>
      </c>
    </row>
    <row r="660" spans="1:17" x14ac:dyDescent="0.25">
      <c r="A660">
        <v>659</v>
      </c>
      <c r="B660">
        <v>75.849847000000011</v>
      </c>
      <c r="C660" s="4">
        <v>1</v>
      </c>
      <c r="H660">
        <v>82.623266000000001</v>
      </c>
      <c r="I660" s="5">
        <v>4</v>
      </c>
      <c r="P660">
        <v>2</v>
      </c>
      <c r="Q660" t="str">
        <f t="shared" si="11"/>
        <v>14</v>
      </c>
    </row>
    <row r="661" spans="1:17" x14ac:dyDescent="0.25">
      <c r="A661">
        <v>660</v>
      </c>
      <c r="B661">
        <v>75.884286000000003</v>
      </c>
      <c r="C661" s="4">
        <v>1</v>
      </c>
      <c r="D661">
        <v>69.569081000000011</v>
      </c>
      <c r="E661" s="2">
        <v>2</v>
      </c>
      <c r="H661">
        <v>82.623266000000001</v>
      </c>
      <c r="I661" s="5">
        <v>4</v>
      </c>
      <c r="P661">
        <v>3</v>
      </c>
      <c r="Q661" t="str">
        <f t="shared" si="11"/>
        <v>124</v>
      </c>
    </row>
    <row r="662" spans="1:17" x14ac:dyDescent="0.25">
      <c r="A662">
        <v>661</v>
      </c>
      <c r="D662">
        <v>69.471938000000009</v>
      </c>
      <c r="E662" s="2">
        <v>2</v>
      </c>
      <c r="H662">
        <v>82.623266000000001</v>
      </c>
      <c r="I662" s="5">
        <v>4</v>
      </c>
      <c r="P662">
        <v>2</v>
      </c>
      <c r="Q662" t="str">
        <f t="shared" si="11"/>
        <v>24</v>
      </c>
    </row>
    <row r="663" spans="1:17" x14ac:dyDescent="0.25">
      <c r="A663">
        <v>662</v>
      </c>
      <c r="D663">
        <v>69.471938000000009</v>
      </c>
      <c r="E663" s="2">
        <v>2</v>
      </c>
      <c r="H663">
        <v>82.623266000000001</v>
      </c>
      <c r="I663" s="5">
        <v>4</v>
      </c>
      <c r="P663">
        <v>2</v>
      </c>
      <c r="Q663" t="str">
        <f t="shared" si="11"/>
        <v>24</v>
      </c>
    </row>
    <row r="664" spans="1:17" x14ac:dyDescent="0.25">
      <c r="A664">
        <v>663</v>
      </c>
      <c r="D664">
        <v>69.471938000000009</v>
      </c>
      <c r="E664" s="2">
        <v>2</v>
      </c>
      <c r="H664">
        <v>82.623266000000001</v>
      </c>
      <c r="I664" s="5">
        <v>4</v>
      </c>
      <c r="P664">
        <v>2</v>
      </c>
      <c r="Q664" t="str">
        <f t="shared" si="11"/>
        <v>24</v>
      </c>
    </row>
    <row r="665" spans="1:17" x14ac:dyDescent="0.25">
      <c r="A665">
        <v>664</v>
      </c>
      <c r="D665">
        <v>69.471938000000009</v>
      </c>
      <c r="E665" s="2">
        <v>2</v>
      </c>
      <c r="H665">
        <v>82.623266000000001</v>
      </c>
      <c r="I665" s="5">
        <v>4</v>
      </c>
      <c r="P665">
        <v>2</v>
      </c>
      <c r="Q665" t="str">
        <f t="shared" si="11"/>
        <v>24</v>
      </c>
    </row>
    <row r="666" spans="1:17" x14ac:dyDescent="0.25">
      <c r="A666">
        <v>665</v>
      </c>
      <c r="D666">
        <v>69.471938000000009</v>
      </c>
      <c r="E666" s="2">
        <v>2</v>
      </c>
      <c r="F666">
        <v>76.562296000000003</v>
      </c>
      <c r="G666" s="3">
        <v>3</v>
      </c>
      <c r="H666">
        <v>82.623266000000001</v>
      </c>
      <c r="I666" s="5">
        <v>4</v>
      </c>
      <c r="P666">
        <v>3</v>
      </c>
      <c r="Q666" t="str">
        <f t="shared" si="11"/>
        <v>234</v>
      </c>
    </row>
    <row r="667" spans="1:17" x14ac:dyDescent="0.25">
      <c r="A667">
        <v>666</v>
      </c>
      <c r="D667">
        <v>69.471938000000009</v>
      </c>
      <c r="E667" s="2">
        <v>2</v>
      </c>
      <c r="F667">
        <v>76.690357000000006</v>
      </c>
      <c r="G667" s="3">
        <v>3</v>
      </c>
      <c r="H667">
        <v>82.623266000000001</v>
      </c>
      <c r="I667" s="5">
        <v>4</v>
      </c>
      <c r="P667">
        <v>3</v>
      </c>
      <c r="Q667" t="str">
        <f t="shared" si="11"/>
        <v>234</v>
      </c>
    </row>
    <row r="668" spans="1:17" x14ac:dyDescent="0.25">
      <c r="A668">
        <v>667</v>
      </c>
      <c r="D668">
        <v>69.471938000000009</v>
      </c>
      <c r="E668" s="2">
        <v>2</v>
      </c>
      <c r="F668">
        <v>76.690357000000006</v>
      </c>
      <c r="G668" s="3">
        <v>3</v>
      </c>
      <c r="H668">
        <v>82.623266000000001</v>
      </c>
      <c r="I668" s="5">
        <v>4</v>
      </c>
      <c r="P668">
        <v>3</v>
      </c>
      <c r="Q668" t="str">
        <f t="shared" si="11"/>
        <v>234</v>
      </c>
    </row>
    <row r="669" spans="1:17" x14ac:dyDescent="0.25">
      <c r="A669">
        <v>668</v>
      </c>
      <c r="D669">
        <v>69.471938000000009</v>
      </c>
      <c r="E669" s="2">
        <v>2</v>
      </c>
      <c r="F669">
        <v>76.690357000000006</v>
      </c>
      <c r="G669" s="3">
        <v>3</v>
      </c>
      <c r="H669">
        <v>82.623266000000001</v>
      </c>
      <c r="I669" s="5">
        <v>4</v>
      </c>
      <c r="P669">
        <v>3</v>
      </c>
      <c r="Q669" t="str">
        <f t="shared" si="11"/>
        <v>234</v>
      </c>
    </row>
    <row r="670" spans="1:17" x14ac:dyDescent="0.25">
      <c r="A670">
        <v>669</v>
      </c>
      <c r="D670">
        <v>69.471938000000009</v>
      </c>
      <c r="E670" s="2">
        <v>2</v>
      </c>
      <c r="F670">
        <v>76.690357000000006</v>
      </c>
      <c r="G670" s="3">
        <v>3</v>
      </c>
      <c r="H670">
        <v>82.675154000000006</v>
      </c>
      <c r="I670" s="5">
        <v>4</v>
      </c>
      <c r="P670">
        <v>3</v>
      </c>
      <c r="Q670" t="str">
        <f t="shared" si="11"/>
        <v>234</v>
      </c>
    </row>
    <row r="671" spans="1:17" x14ac:dyDescent="0.25">
      <c r="A671">
        <v>670</v>
      </c>
      <c r="D671">
        <v>69.471938000000009</v>
      </c>
      <c r="E671" s="2">
        <v>2</v>
      </c>
      <c r="F671">
        <v>76.690357000000006</v>
      </c>
      <c r="G671" s="3">
        <v>3</v>
      </c>
      <c r="P671">
        <v>2</v>
      </c>
      <c r="Q671" t="str">
        <f t="shared" si="11"/>
        <v>23</v>
      </c>
    </row>
    <row r="672" spans="1:17" x14ac:dyDescent="0.25">
      <c r="A672">
        <v>671</v>
      </c>
      <c r="D672">
        <v>69.471938000000009</v>
      </c>
      <c r="E672" s="2">
        <v>2</v>
      </c>
      <c r="F672">
        <v>76.690357000000006</v>
      </c>
      <c r="G672" s="3">
        <v>3</v>
      </c>
      <c r="P672">
        <v>2</v>
      </c>
      <c r="Q672" t="str">
        <f t="shared" si="11"/>
        <v>23</v>
      </c>
    </row>
    <row r="673" spans="1:17" x14ac:dyDescent="0.25">
      <c r="A673">
        <v>672</v>
      </c>
      <c r="D673">
        <v>69.471938000000009</v>
      </c>
      <c r="E673" s="2">
        <v>2</v>
      </c>
      <c r="F673">
        <v>76.690357000000006</v>
      </c>
      <c r="G673" s="3">
        <v>3</v>
      </c>
      <c r="P673">
        <v>2</v>
      </c>
      <c r="Q673" t="str">
        <f t="shared" si="11"/>
        <v>23</v>
      </c>
    </row>
    <row r="674" spans="1:17" x14ac:dyDescent="0.25">
      <c r="A674">
        <v>673</v>
      </c>
      <c r="D674">
        <v>69.471938000000009</v>
      </c>
      <c r="E674" s="2">
        <v>2</v>
      </c>
      <c r="F674">
        <v>76.690357000000006</v>
      </c>
      <c r="G674" s="3">
        <v>3</v>
      </c>
      <c r="P674">
        <v>2</v>
      </c>
      <c r="Q674" t="str">
        <f t="shared" si="11"/>
        <v>23</v>
      </c>
    </row>
    <row r="675" spans="1:17" x14ac:dyDescent="0.25">
      <c r="A675">
        <v>674</v>
      </c>
      <c r="D675">
        <v>69.471938000000009</v>
      </c>
      <c r="E675" s="2">
        <v>2</v>
      </c>
      <c r="F675">
        <v>76.690357000000006</v>
      </c>
      <c r="G675" s="3">
        <v>3</v>
      </c>
      <c r="P675">
        <v>2</v>
      </c>
      <c r="Q675" t="str">
        <f t="shared" si="11"/>
        <v>23</v>
      </c>
    </row>
    <row r="676" spans="1:17" x14ac:dyDescent="0.25">
      <c r="A676">
        <v>675</v>
      </c>
      <c r="D676">
        <v>69.569081000000011</v>
      </c>
      <c r="E676" s="2">
        <v>2</v>
      </c>
      <c r="F676">
        <v>76.690357000000006</v>
      </c>
      <c r="G676" s="3">
        <v>3</v>
      </c>
      <c r="P676">
        <v>2</v>
      </c>
      <c r="Q676" t="str">
        <f t="shared" si="11"/>
        <v>23</v>
      </c>
    </row>
    <row r="677" spans="1:17" x14ac:dyDescent="0.25">
      <c r="A677">
        <v>676</v>
      </c>
      <c r="B677">
        <v>58.637734000000002</v>
      </c>
      <c r="C677" s="4">
        <v>1</v>
      </c>
      <c r="F677">
        <v>76.690357000000006</v>
      </c>
      <c r="G677" s="3">
        <v>3</v>
      </c>
      <c r="P677">
        <v>2</v>
      </c>
      <c r="Q677" t="str">
        <f t="shared" si="11"/>
        <v>13</v>
      </c>
    </row>
    <row r="678" spans="1:17" x14ac:dyDescent="0.25">
      <c r="A678">
        <v>677</v>
      </c>
      <c r="B678">
        <v>58.597011999999999</v>
      </c>
      <c r="C678" s="4">
        <v>1</v>
      </c>
      <c r="F678">
        <v>76.690357000000006</v>
      </c>
      <c r="G678" s="3">
        <v>3</v>
      </c>
      <c r="P678">
        <v>2</v>
      </c>
      <c r="Q678" t="str">
        <f t="shared" si="11"/>
        <v>13</v>
      </c>
    </row>
    <row r="679" spans="1:17" x14ac:dyDescent="0.25">
      <c r="A679">
        <v>678</v>
      </c>
      <c r="B679">
        <v>58.597011999999999</v>
      </c>
      <c r="C679" s="4">
        <v>1</v>
      </c>
      <c r="F679">
        <v>76.690357000000006</v>
      </c>
      <c r="G679" s="3">
        <v>3</v>
      </c>
      <c r="P679">
        <v>2</v>
      </c>
      <c r="Q679" t="str">
        <f t="shared" si="11"/>
        <v>13</v>
      </c>
    </row>
    <row r="680" spans="1:17" x14ac:dyDescent="0.25">
      <c r="A680">
        <v>679</v>
      </c>
      <c r="B680">
        <v>58.597011999999999</v>
      </c>
      <c r="C680" s="4">
        <v>1</v>
      </c>
      <c r="F680">
        <v>76.690357000000006</v>
      </c>
      <c r="G680" s="3">
        <v>3</v>
      </c>
      <c r="P680">
        <v>2</v>
      </c>
      <c r="Q680" t="str">
        <f t="shared" si="11"/>
        <v>13</v>
      </c>
    </row>
    <row r="681" spans="1:17" x14ac:dyDescent="0.25">
      <c r="A681">
        <v>680</v>
      </c>
      <c r="B681">
        <v>58.597011999999999</v>
      </c>
      <c r="C681" s="4">
        <v>1</v>
      </c>
      <c r="F681">
        <v>76.562296000000003</v>
      </c>
      <c r="G681" s="3">
        <v>3</v>
      </c>
      <c r="P681">
        <v>2</v>
      </c>
      <c r="Q681" t="str">
        <f t="shared" si="11"/>
        <v>13</v>
      </c>
    </row>
    <row r="682" spans="1:17" x14ac:dyDescent="0.25">
      <c r="A682">
        <v>681</v>
      </c>
      <c r="B682">
        <v>58.597011999999999</v>
      </c>
      <c r="C682" s="4">
        <v>1</v>
      </c>
      <c r="P682">
        <v>1</v>
      </c>
      <c r="Q682" t="str">
        <f t="shared" si="11"/>
        <v>1</v>
      </c>
    </row>
    <row r="683" spans="1:17" x14ac:dyDescent="0.25">
      <c r="A683">
        <v>682</v>
      </c>
      <c r="B683">
        <v>58.597011999999999</v>
      </c>
      <c r="C683" s="4">
        <v>1</v>
      </c>
      <c r="H683">
        <v>69.483724000000009</v>
      </c>
      <c r="I683" s="5">
        <v>4</v>
      </c>
      <c r="P683">
        <v>2</v>
      </c>
      <c r="Q683" t="str">
        <f t="shared" si="11"/>
        <v>14</v>
      </c>
    </row>
    <row r="684" spans="1:17" x14ac:dyDescent="0.25">
      <c r="A684">
        <v>683</v>
      </c>
      <c r="B684">
        <v>58.597011999999999</v>
      </c>
      <c r="C684" s="4">
        <v>1</v>
      </c>
      <c r="H684">
        <v>69.471938000000009</v>
      </c>
      <c r="I684" s="5">
        <v>4</v>
      </c>
      <c r="P684">
        <v>2</v>
      </c>
      <c r="Q684" t="str">
        <f t="shared" si="11"/>
        <v>14</v>
      </c>
    </row>
    <row r="685" spans="1:17" x14ac:dyDescent="0.25">
      <c r="A685">
        <v>684</v>
      </c>
      <c r="B685">
        <v>58.597011999999999</v>
      </c>
      <c r="C685" s="4">
        <v>1</v>
      </c>
      <c r="H685">
        <v>69.471938000000009</v>
      </c>
      <c r="I685" s="5">
        <v>4</v>
      </c>
      <c r="P685">
        <v>2</v>
      </c>
      <c r="Q685" t="str">
        <f t="shared" si="11"/>
        <v>14</v>
      </c>
    </row>
    <row r="686" spans="1:17" x14ac:dyDescent="0.25">
      <c r="A686">
        <v>685</v>
      </c>
      <c r="B686">
        <v>58.597011999999999</v>
      </c>
      <c r="C686" s="4">
        <v>1</v>
      </c>
      <c r="H686">
        <v>69.471938000000009</v>
      </c>
      <c r="I686" s="5">
        <v>4</v>
      </c>
      <c r="P686">
        <v>2</v>
      </c>
      <c r="Q686" t="str">
        <f t="shared" si="11"/>
        <v>14</v>
      </c>
    </row>
    <row r="687" spans="1:17" x14ac:dyDescent="0.25">
      <c r="A687">
        <v>686</v>
      </c>
      <c r="B687">
        <v>58.597011999999999</v>
      </c>
      <c r="C687" s="4">
        <v>1</v>
      </c>
      <c r="H687">
        <v>69.471938000000009</v>
      </c>
      <c r="I687" s="5">
        <v>4</v>
      </c>
      <c r="P687">
        <v>2</v>
      </c>
      <c r="Q687" t="str">
        <f t="shared" si="11"/>
        <v>14</v>
      </c>
    </row>
    <row r="688" spans="1:17" x14ac:dyDescent="0.25">
      <c r="A688">
        <v>687</v>
      </c>
      <c r="B688">
        <v>58.597011999999999</v>
      </c>
      <c r="C688" s="4">
        <v>1</v>
      </c>
      <c r="H688">
        <v>69.471938000000009</v>
      </c>
      <c r="I688" s="5">
        <v>4</v>
      </c>
      <c r="P688">
        <v>2</v>
      </c>
      <c r="Q688" t="str">
        <f t="shared" si="11"/>
        <v>14</v>
      </c>
    </row>
    <row r="689" spans="1:17" x14ac:dyDescent="0.25">
      <c r="A689">
        <v>688</v>
      </c>
      <c r="B689">
        <v>58.597011999999999</v>
      </c>
      <c r="C689" s="4">
        <v>1</v>
      </c>
      <c r="H689">
        <v>69.471938000000009</v>
      </c>
      <c r="I689" s="5">
        <v>4</v>
      </c>
      <c r="P689">
        <v>2</v>
      </c>
      <c r="Q689" t="str">
        <f t="shared" si="11"/>
        <v>14</v>
      </c>
    </row>
    <row r="690" spans="1:17" x14ac:dyDescent="0.25">
      <c r="A690">
        <v>689</v>
      </c>
      <c r="B690">
        <v>58.597011999999999</v>
      </c>
      <c r="C690" s="4">
        <v>1</v>
      </c>
      <c r="H690">
        <v>69.471938000000009</v>
      </c>
      <c r="I690" s="5">
        <v>4</v>
      </c>
      <c r="P690">
        <v>2</v>
      </c>
      <c r="Q690" t="str">
        <f t="shared" si="11"/>
        <v>14</v>
      </c>
    </row>
    <row r="691" spans="1:17" x14ac:dyDescent="0.25">
      <c r="A691">
        <v>690</v>
      </c>
      <c r="B691">
        <v>58.597011999999999</v>
      </c>
      <c r="C691" s="4">
        <v>1</v>
      </c>
      <c r="D691">
        <v>49.477585000000005</v>
      </c>
      <c r="E691" s="2">
        <v>2</v>
      </c>
      <c r="H691">
        <v>69.471938000000009</v>
      </c>
      <c r="I691" s="5">
        <v>4</v>
      </c>
      <c r="P691">
        <v>3</v>
      </c>
      <c r="Q691" t="str">
        <f t="shared" si="11"/>
        <v>124</v>
      </c>
    </row>
    <row r="692" spans="1:17" x14ac:dyDescent="0.25">
      <c r="A692">
        <v>691</v>
      </c>
      <c r="B692">
        <v>58.597011999999999</v>
      </c>
      <c r="C692" s="4">
        <v>1</v>
      </c>
      <c r="D692">
        <v>49.261901999999999</v>
      </c>
      <c r="E692" s="2">
        <v>2</v>
      </c>
      <c r="H692">
        <v>69.471938000000009</v>
      </c>
      <c r="I692" s="5">
        <v>4</v>
      </c>
      <c r="P692">
        <v>3</v>
      </c>
      <c r="Q692" t="str">
        <f t="shared" si="11"/>
        <v>124</v>
      </c>
    </row>
    <row r="693" spans="1:17" x14ac:dyDescent="0.25">
      <c r="A693">
        <v>692</v>
      </c>
      <c r="B693">
        <v>58.637734000000002</v>
      </c>
      <c r="C693" s="4">
        <v>1</v>
      </c>
      <c r="D693">
        <v>49.261901999999999</v>
      </c>
      <c r="E693" s="2">
        <v>2</v>
      </c>
      <c r="H693">
        <v>69.471938000000009</v>
      </c>
      <c r="I693" s="5">
        <v>4</v>
      </c>
      <c r="P693">
        <v>3</v>
      </c>
      <c r="Q693" t="str">
        <f t="shared" si="11"/>
        <v>124</v>
      </c>
    </row>
    <row r="694" spans="1:17" x14ac:dyDescent="0.25">
      <c r="A694">
        <v>693</v>
      </c>
      <c r="D694">
        <v>49.261901999999999</v>
      </c>
      <c r="E694" s="2">
        <v>2</v>
      </c>
      <c r="H694">
        <v>69.471938000000009</v>
      </c>
      <c r="I694" s="5">
        <v>4</v>
      </c>
      <c r="P694">
        <v>2</v>
      </c>
      <c r="Q694" t="str">
        <f t="shared" si="11"/>
        <v>24</v>
      </c>
    </row>
    <row r="695" spans="1:17" x14ac:dyDescent="0.25">
      <c r="A695">
        <v>694</v>
      </c>
      <c r="D695">
        <v>49.261901999999999</v>
      </c>
      <c r="E695" s="2">
        <v>2</v>
      </c>
      <c r="H695">
        <v>69.471938000000009</v>
      </c>
      <c r="I695" s="5">
        <v>4</v>
      </c>
      <c r="P695">
        <v>2</v>
      </c>
      <c r="Q695" t="str">
        <f t="shared" si="11"/>
        <v>24</v>
      </c>
    </row>
    <row r="696" spans="1:17" x14ac:dyDescent="0.25">
      <c r="A696">
        <v>695</v>
      </c>
      <c r="D696">
        <v>49.261901999999999</v>
      </c>
      <c r="E696" s="2">
        <v>2</v>
      </c>
      <c r="H696">
        <v>69.471938000000009</v>
      </c>
      <c r="I696" s="5">
        <v>4</v>
      </c>
      <c r="P696">
        <v>2</v>
      </c>
      <c r="Q696" t="str">
        <f t="shared" si="11"/>
        <v>24</v>
      </c>
    </row>
    <row r="697" spans="1:17" x14ac:dyDescent="0.25">
      <c r="A697">
        <v>696</v>
      </c>
      <c r="D697">
        <v>49.261901999999999</v>
      </c>
      <c r="E697" s="2">
        <v>2</v>
      </c>
      <c r="F697">
        <v>60.034359000000002</v>
      </c>
      <c r="G697" s="3">
        <v>3</v>
      </c>
      <c r="H697">
        <v>69.471938000000009</v>
      </c>
      <c r="I697" s="5">
        <v>4</v>
      </c>
      <c r="P697">
        <v>3</v>
      </c>
      <c r="Q697" t="str">
        <f t="shared" si="11"/>
        <v>234</v>
      </c>
    </row>
    <row r="698" spans="1:17" x14ac:dyDescent="0.25">
      <c r="A698">
        <v>697</v>
      </c>
      <c r="D698">
        <v>49.261901999999999</v>
      </c>
      <c r="E698" s="2">
        <v>2</v>
      </c>
      <c r="F698">
        <v>59.908970000000004</v>
      </c>
      <c r="G698" s="3">
        <v>3</v>
      </c>
      <c r="H698">
        <v>69.471938000000009</v>
      </c>
      <c r="I698" s="5">
        <v>4</v>
      </c>
      <c r="P698">
        <v>3</v>
      </c>
      <c r="Q698" t="str">
        <f t="shared" si="11"/>
        <v>234</v>
      </c>
    </row>
    <row r="699" spans="1:17" x14ac:dyDescent="0.25">
      <c r="A699">
        <v>698</v>
      </c>
      <c r="D699">
        <v>49.261901999999999</v>
      </c>
      <c r="E699" s="2">
        <v>2</v>
      </c>
      <c r="F699">
        <v>59.908970000000004</v>
      </c>
      <c r="G699" s="3">
        <v>3</v>
      </c>
      <c r="H699">
        <v>69.471938000000009</v>
      </c>
      <c r="I699" s="5">
        <v>4</v>
      </c>
      <c r="P699">
        <v>3</v>
      </c>
      <c r="Q699" t="str">
        <f t="shared" si="11"/>
        <v>234</v>
      </c>
    </row>
    <row r="700" spans="1:17" x14ac:dyDescent="0.25">
      <c r="A700">
        <v>699</v>
      </c>
      <c r="D700">
        <v>49.261901999999999</v>
      </c>
      <c r="E700" s="2">
        <v>2</v>
      </c>
      <c r="F700">
        <v>59.908970000000004</v>
      </c>
      <c r="G700" s="3">
        <v>3</v>
      </c>
      <c r="H700">
        <v>69.471938000000009</v>
      </c>
      <c r="I700" s="5">
        <v>4</v>
      </c>
      <c r="P700">
        <v>3</v>
      </c>
      <c r="Q700" t="str">
        <f t="shared" si="11"/>
        <v>234</v>
      </c>
    </row>
    <row r="701" spans="1:17" x14ac:dyDescent="0.25">
      <c r="A701">
        <v>700</v>
      </c>
      <c r="D701">
        <v>49.261901999999999</v>
      </c>
      <c r="E701" s="2">
        <v>2</v>
      </c>
      <c r="F701">
        <v>59.908970000000004</v>
      </c>
      <c r="G701" s="3">
        <v>3</v>
      </c>
      <c r="H701">
        <v>69.483724000000009</v>
      </c>
      <c r="I701" s="5">
        <v>4</v>
      </c>
      <c r="P701">
        <v>3</v>
      </c>
      <c r="Q701" t="str">
        <f t="shared" si="11"/>
        <v>234</v>
      </c>
    </row>
    <row r="702" spans="1:17" x14ac:dyDescent="0.25">
      <c r="A702">
        <v>701</v>
      </c>
      <c r="D702">
        <v>49.261901999999999</v>
      </c>
      <c r="E702" s="2">
        <v>2</v>
      </c>
      <c r="F702">
        <v>59.908970000000004</v>
      </c>
      <c r="G702" s="3">
        <v>3</v>
      </c>
      <c r="P702">
        <v>2</v>
      </c>
      <c r="Q702" t="str">
        <f t="shared" si="11"/>
        <v>23</v>
      </c>
    </row>
    <row r="703" spans="1:17" x14ac:dyDescent="0.25">
      <c r="A703">
        <v>702</v>
      </c>
      <c r="D703">
        <v>49.261901999999999</v>
      </c>
      <c r="E703" s="2">
        <v>2</v>
      </c>
      <c r="F703">
        <v>59.908970000000004</v>
      </c>
      <c r="G703" s="3">
        <v>3</v>
      </c>
      <c r="P703">
        <v>2</v>
      </c>
      <c r="Q703" t="str">
        <f t="shared" si="11"/>
        <v>23</v>
      </c>
    </row>
    <row r="704" spans="1:17" x14ac:dyDescent="0.25">
      <c r="A704">
        <v>703</v>
      </c>
      <c r="D704">
        <v>49.261901999999999</v>
      </c>
      <c r="E704" s="2">
        <v>2</v>
      </c>
      <c r="F704">
        <v>59.908970000000004</v>
      </c>
      <c r="G704" s="3">
        <v>3</v>
      </c>
      <c r="P704">
        <v>2</v>
      </c>
      <c r="Q704" t="str">
        <f t="shared" si="11"/>
        <v>23</v>
      </c>
    </row>
    <row r="705" spans="1:17" x14ac:dyDescent="0.25">
      <c r="A705">
        <v>704</v>
      </c>
      <c r="D705">
        <v>49.261901999999999</v>
      </c>
      <c r="E705" s="2">
        <v>2</v>
      </c>
      <c r="F705">
        <v>59.908970000000004</v>
      </c>
      <c r="G705" s="3">
        <v>3</v>
      </c>
      <c r="P705">
        <v>2</v>
      </c>
      <c r="Q705" t="str">
        <f t="shared" si="11"/>
        <v>23</v>
      </c>
    </row>
    <row r="706" spans="1:17" x14ac:dyDescent="0.25">
      <c r="A706">
        <v>705</v>
      </c>
      <c r="D706">
        <v>49.261901999999999</v>
      </c>
      <c r="E706" s="2">
        <v>2</v>
      </c>
      <c r="F706">
        <v>59.908970000000004</v>
      </c>
      <c r="G706" s="3">
        <v>3</v>
      </c>
      <c r="P706">
        <v>2</v>
      </c>
      <c r="Q706" t="str">
        <f t="shared" ref="Q706:Q769" si="12">CONCATENATE(C706,E706,G706,I706)</f>
        <v>23</v>
      </c>
    </row>
    <row r="707" spans="1:17" x14ac:dyDescent="0.25">
      <c r="A707">
        <v>706</v>
      </c>
      <c r="B707">
        <v>40.140240000000006</v>
      </c>
      <c r="C707" s="4">
        <v>1</v>
      </c>
      <c r="D707">
        <v>49.477585000000005</v>
      </c>
      <c r="E707" s="2">
        <v>2</v>
      </c>
      <c r="F707">
        <v>59.908970000000004</v>
      </c>
      <c r="G707" s="3">
        <v>3</v>
      </c>
      <c r="P707">
        <v>3</v>
      </c>
      <c r="Q707" t="str">
        <f t="shared" si="12"/>
        <v>123</v>
      </c>
    </row>
    <row r="708" spans="1:17" x14ac:dyDescent="0.25">
      <c r="A708">
        <v>707</v>
      </c>
      <c r="B708">
        <v>39.926796000000003</v>
      </c>
      <c r="C708" s="4">
        <v>1</v>
      </c>
      <c r="D708">
        <v>49.477585000000005</v>
      </c>
      <c r="E708" s="2">
        <v>2</v>
      </c>
      <c r="F708">
        <v>59.908970000000004</v>
      </c>
      <c r="G708" s="3">
        <v>3</v>
      </c>
      <c r="P708">
        <v>3</v>
      </c>
      <c r="Q708" t="str">
        <f t="shared" si="12"/>
        <v>123</v>
      </c>
    </row>
    <row r="709" spans="1:17" x14ac:dyDescent="0.25">
      <c r="A709">
        <v>708</v>
      </c>
      <c r="B709">
        <v>39.926796000000003</v>
      </c>
      <c r="C709" s="4">
        <v>1</v>
      </c>
      <c r="F709">
        <v>59.908970000000004</v>
      </c>
      <c r="G709" s="3">
        <v>3</v>
      </c>
      <c r="P709">
        <v>2</v>
      </c>
      <c r="Q709" t="str">
        <f t="shared" si="12"/>
        <v>13</v>
      </c>
    </row>
    <row r="710" spans="1:17" x14ac:dyDescent="0.25">
      <c r="A710">
        <v>709</v>
      </c>
      <c r="B710">
        <v>39.926796000000003</v>
      </c>
      <c r="C710" s="4">
        <v>1</v>
      </c>
      <c r="F710">
        <v>59.908970000000004</v>
      </c>
      <c r="G710" s="3">
        <v>3</v>
      </c>
      <c r="P710">
        <v>2</v>
      </c>
      <c r="Q710" t="str">
        <f t="shared" si="12"/>
        <v>13</v>
      </c>
    </row>
    <row r="711" spans="1:17" x14ac:dyDescent="0.25">
      <c r="A711">
        <v>710</v>
      </c>
      <c r="B711">
        <v>39.926796000000003</v>
      </c>
      <c r="C711" s="4">
        <v>1</v>
      </c>
      <c r="F711">
        <v>59.908970000000004</v>
      </c>
      <c r="G711" s="3">
        <v>3</v>
      </c>
      <c r="P711">
        <v>2</v>
      </c>
      <c r="Q711" t="str">
        <f t="shared" si="12"/>
        <v>13</v>
      </c>
    </row>
    <row r="712" spans="1:17" x14ac:dyDescent="0.25">
      <c r="A712">
        <v>711</v>
      </c>
      <c r="B712">
        <v>39.926796000000003</v>
      </c>
      <c r="C712" s="4">
        <v>1</v>
      </c>
      <c r="F712">
        <v>59.908970000000004</v>
      </c>
      <c r="G712" s="3">
        <v>3</v>
      </c>
      <c r="P712">
        <v>2</v>
      </c>
      <c r="Q712" t="str">
        <f t="shared" si="12"/>
        <v>13</v>
      </c>
    </row>
    <row r="713" spans="1:17" x14ac:dyDescent="0.25">
      <c r="A713">
        <v>712</v>
      </c>
      <c r="B713">
        <v>39.926796000000003</v>
      </c>
      <c r="C713" s="4">
        <v>1</v>
      </c>
      <c r="F713">
        <v>60.034359000000002</v>
      </c>
      <c r="G713" s="3">
        <v>3</v>
      </c>
      <c r="P713">
        <v>2</v>
      </c>
      <c r="Q713" t="str">
        <f t="shared" si="12"/>
        <v>13</v>
      </c>
    </row>
    <row r="714" spans="1:17" x14ac:dyDescent="0.25">
      <c r="A714">
        <v>713</v>
      </c>
      <c r="B714">
        <v>39.926796000000003</v>
      </c>
      <c r="C714" s="4">
        <v>1</v>
      </c>
      <c r="F714">
        <v>60.034359000000002</v>
      </c>
      <c r="G714" s="3">
        <v>3</v>
      </c>
      <c r="H714">
        <v>49.383541000000001</v>
      </c>
      <c r="I714" s="5">
        <v>4</v>
      </c>
      <c r="P714">
        <v>3</v>
      </c>
      <c r="Q714" t="str">
        <f t="shared" si="12"/>
        <v>134</v>
      </c>
    </row>
    <row r="715" spans="1:17" x14ac:dyDescent="0.25">
      <c r="A715">
        <v>714</v>
      </c>
      <c r="B715">
        <v>39.926796000000003</v>
      </c>
      <c r="C715" s="4">
        <v>1</v>
      </c>
      <c r="H715">
        <v>49.362819999999999</v>
      </c>
      <c r="I715" s="5">
        <v>4</v>
      </c>
      <c r="P715">
        <v>2</v>
      </c>
      <c r="Q715" t="str">
        <f t="shared" si="12"/>
        <v>14</v>
      </c>
    </row>
    <row r="716" spans="1:17" x14ac:dyDescent="0.25">
      <c r="A716">
        <v>715</v>
      </c>
      <c r="B716">
        <v>39.926796000000003</v>
      </c>
      <c r="C716" s="4">
        <v>1</v>
      </c>
      <c r="H716">
        <v>49.362819999999999</v>
      </c>
      <c r="I716" s="5">
        <v>4</v>
      </c>
      <c r="P716">
        <v>2</v>
      </c>
      <c r="Q716" t="str">
        <f t="shared" si="12"/>
        <v>14</v>
      </c>
    </row>
    <row r="717" spans="1:17" x14ac:dyDescent="0.25">
      <c r="A717">
        <v>716</v>
      </c>
      <c r="B717">
        <v>39.926796000000003</v>
      </c>
      <c r="C717" s="4">
        <v>1</v>
      </c>
      <c r="H717">
        <v>49.362819999999999</v>
      </c>
      <c r="I717" s="5">
        <v>4</v>
      </c>
      <c r="P717">
        <v>2</v>
      </c>
      <c r="Q717" t="str">
        <f t="shared" si="12"/>
        <v>14</v>
      </c>
    </row>
    <row r="718" spans="1:17" x14ac:dyDescent="0.25">
      <c r="A718">
        <v>717</v>
      </c>
      <c r="B718">
        <v>39.926796000000003</v>
      </c>
      <c r="C718" s="4">
        <v>1</v>
      </c>
      <c r="H718">
        <v>49.362819999999999</v>
      </c>
      <c r="I718" s="5">
        <v>4</v>
      </c>
      <c r="P718">
        <v>2</v>
      </c>
      <c r="Q718" t="str">
        <f t="shared" si="12"/>
        <v>14</v>
      </c>
    </row>
    <row r="719" spans="1:17" x14ac:dyDescent="0.25">
      <c r="A719">
        <v>718</v>
      </c>
      <c r="B719">
        <v>39.926796000000003</v>
      </c>
      <c r="C719" s="4">
        <v>1</v>
      </c>
      <c r="H719">
        <v>49.362819999999999</v>
      </c>
      <c r="I719" s="5">
        <v>4</v>
      </c>
      <c r="P719">
        <v>2</v>
      </c>
      <c r="Q719" t="str">
        <f t="shared" si="12"/>
        <v>14</v>
      </c>
    </row>
    <row r="720" spans="1:17" x14ac:dyDescent="0.25">
      <c r="A720">
        <v>719</v>
      </c>
      <c r="B720">
        <v>39.926796000000003</v>
      </c>
      <c r="C720" s="4">
        <v>1</v>
      </c>
      <c r="H720">
        <v>49.362819999999999</v>
      </c>
      <c r="I720" s="5">
        <v>4</v>
      </c>
      <c r="P720">
        <v>2</v>
      </c>
      <c r="Q720" t="str">
        <f t="shared" si="12"/>
        <v>14</v>
      </c>
    </row>
    <row r="721" spans="1:17" x14ac:dyDescent="0.25">
      <c r="A721">
        <v>720</v>
      </c>
      <c r="B721">
        <v>39.926796000000003</v>
      </c>
      <c r="C721" s="4">
        <v>1</v>
      </c>
      <c r="H721">
        <v>49.362819999999999</v>
      </c>
      <c r="I721" s="5">
        <v>4</v>
      </c>
      <c r="P721">
        <v>2</v>
      </c>
      <c r="Q721" t="str">
        <f t="shared" si="12"/>
        <v>14</v>
      </c>
    </row>
    <row r="722" spans="1:17" x14ac:dyDescent="0.25">
      <c r="A722">
        <v>721</v>
      </c>
      <c r="B722">
        <v>39.926796000000003</v>
      </c>
      <c r="C722" s="4">
        <v>1</v>
      </c>
      <c r="D722">
        <v>30.410059000000004</v>
      </c>
      <c r="E722" s="2">
        <v>2</v>
      </c>
      <c r="H722">
        <v>49.362819999999999</v>
      </c>
      <c r="I722" s="5">
        <v>4</v>
      </c>
      <c r="P722">
        <v>3</v>
      </c>
      <c r="Q722" t="str">
        <f t="shared" si="12"/>
        <v>124</v>
      </c>
    </row>
    <row r="723" spans="1:17" x14ac:dyDescent="0.25">
      <c r="A723">
        <v>722</v>
      </c>
      <c r="B723">
        <v>40.140240000000006</v>
      </c>
      <c r="C723" s="4">
        <v>1</v>
      </c>
      <c r="D723">
        <v>30.339344000000004</v>
      </c>
      <c r="E723" s="2">
        <v>2</v>
      </c>
      <c r="H723">
        <v>49.362819999999999</v>
      </c>
      <c r="I723" s="5">
        <v>4</v>
      </c>
      <c r="P723">
        <v>3</v>
      </c>
      <c r="Q723" t="str">
        <f t="shared" si="12"/>
        <v>124</v>
      </c>
    </row>
    <row r="724" spans="1:17" x14ac:dyDescent="0.25">
      <c r="A724">
        <v>723</v>
      </c>
      <c r="D724">
        <v>30.339344000000004</v>
      </c>
      <c r="E724" s="2">
        <v>2</v>
      </c>
      <c r="H724">
        <v>49.362819999999999</v>
      </c>
      <c r="I724" s="5">
        <v>4</v>
      </c>
      <c r="P724">
        <v>2</v>
      </c>
      <c r="Q724" t="str">
        <f t="shared" si="12"/>
        <v>24</v>
      </c>
    </row>
    <row r="725" spans="1:17" x14ac:dyDescent="0.25">
      <c r="A725">
        <v>724</v>
      </c>
      <c r="D725">
        <v>30.339344000000004</v>
      </c>
      <c r="E725" s="2">
        <v>2</v>
      </c>
      <c r="H725">
        <v>49.362819999999999</v>
      </c>
      <c r="I725" s="5">
        <v>4</v>
      </c>
      <c r="P725">
        <v>2</v>
      </c>
      <c r="Q725" t="str">
        <f t="shared" si="12"/>
        <v>24</v>
      </c>
    </row>
    <row r="726" spans="1:17" x14ac:dyDescent="0.25">
      <c r="A726">
        <v>725</v>
      </c>
      <c r="D726">
        <v>30.339344000000004</v>
      </c>
      <c r="E726" s="2">
        <v>2</v>
      </c>
      <c r="H726">
        <v>49.362819999999999</v>
      </c>
      <c r="I726" s="5">
        <v>4</v>
      </c>
      <c r="P726">
        <v>2</v>
      </c>
      <c r="Q726" t="str">
        <f t="shared" si="12"/>
        <v>24</v>
      </c>
    </row>
    <row r="727" spans="1:17" x14ac:dyDescent="0.25">
      <c r="A727">
        <v>726</v>
      </c>
      <c r="D727">
        <v>30.339344000000004</v>
      </c>
      <c r="E727" s="2">
        <v>2</v>
      </c>
      <c r="H727">
        <v>49.362819999999999</v>
      </c>
      <c r="I727" s="5">
        <v>4</v>
      </c>
      <c r="P727">
        <v>2</v>
      </c>
      <c r="Q727" t="str">
        <f t="shared" si="12"/>
        <v>24</v>
      </c>
    </row>
    <row r="728" spans="1:17" x14ac:dyDescent="0.25">
      <c r="A728">
        <v>727</v>
      </c>
      <c r="D728">
        <v>30.339344000000004</v>
      </c>
      <c r="E728" s="2">
        <v>2</v>
      </c>
      <c r="F728">
        <v>41.259213000000003</v>
      </c>
      <c r="G728" s="3">
        <v>3</v>
      </c>
      <c r="H728">
        <v>49.362819999999999</v>
      </c>
      <c r="I728" s="5">
        <v>4</v>
      </c>
      <c r="P728">
        <v>3</v>
      </c>
      <c r="Q728" t="str">
        <f t="shared" si="12"/>
        <v>234</v>
      </c>
    </row>
    <row r="729" spans="1:17" x14ac:dyDescent="0.25">
      <c r="A729">
        <v>728</v>
      </c>
      <c r="D729">
        <v>30.339344000000004</v>
      </c>
      <c r="E729" s="2">
        <v>2</v>
      </c>
      <c r="F729">
        <v>41.188290000000002</v>
      </c>
      <c r="G729" s="3">
        <v>3</v>
      </c>
      <c r="H729">
        <v>49.362819999999999</v>
      </c>
      <c r="I729" s="5">
        <v>4</v>
      </c>
      <c r="P729">
        <v>3</v>
      </c>
      <c r="Q729" t="str">
        <f t="shared" si="12"/>
        <v>234</v>
      </c>
    </row>
    <row r="730" spans="1:17" x14ac:dyDescent="0.25">
      <c r="A730">
        <v>729</v>
      </c>
      <c r="D730">
        <v>30.339344000000004</v>
      </c>
      <c r="E730" s="2">
        <v>2</v>
      </c>
      <c r="F730">
        <v>41.188290000000002</v>
      </c>
      <c r="G730" s="3">
        <v>3</v>
      </c>
      <c r="H730">
        <v>49.362819999999999</v>
      </c>
      <c r="I730" s="5">
        <v>4</v>
      </c>
      <c r="P730">
        <v>3</v>
      </c>
      <c r="Q730" t="str">
        <f t="shared" si="12"/>
        <v>234</v>
      </c>
    </row>
    <row r="731" spans="1:17" x14ac:dyDescent="0.25">
      <c r="A731">
        <v>730</v>
      </c>
      <c r="D731">
        <v>30.339344000000004</v>
      </c>
      <c r="E731" s="2">
        <v>2</v>
      </c>
      <c r="F731">
        <v>41.188290000000002</v>
      </c>
      <c r="G731" s="3">
        <v>3</v>
      </c>
      <c r="H731">
        <v>49.362819999999999</v>
      </c>
      <c r="I731" s="5">
        <v>4</v>
      </c>
      <c r="P731">
        <v>3</v>
      </c>
      <c r="Q731" t="str">
        <f t="shared" si="12"/>
        <v>234</v>
      </c>
    </row>
    <row r="732" spans="1:17" x14ac:dyDescent="0.25">
      <c r="A732">
        <v>731</v>
      </c>
      <c r="D732">
        <v>30.339344000000004</v>
      </c>
      <c r="E732" s="2">
        <v>2</v>
      </c>
      <c r="F732">
        <v>41.188290000000002</v>
      </c>
      <c r="G732" s="3">
        <v>3</v>
      </c>
      <c r="H732">
        <v>49.383541000000001</v>
      </c>
      <c r="I732" s="5">
        <v>4</v>
      </c>
      <c r="P732">
        <v>3</v>
      </c>
      <c r="Q732" t="str">
        <f t="shared" si="12"/>
        <v>234</v>
      </c>
    </row>
    <row r="733" spans="1:17" x14ac:dyDescent="0.25">
      <c r="A733">
        <v>732</v>
      </c>
      <c r="D733">
        <v>30.339344000000004</v>
      </c>
      <c r="E733" s="2">
        <v>2</v>
      </c>
      <c r="F733">
        <v>41.188290000000002</v>
      </c>
      <c r="G733" s="3">
        <v>3</v>
      </c>
      <c r="H733">
        <v>49.383541000000001</v>
      </c>
      <c r="I733" s="5">
        <v>4</v>
      </c>
      <c r="P733">
        <v>3</v>
      </c>
      <c r="Q733" t="str">
        <f t="shared" si="12"/>
        <v>234</v>
      </c>
    </row>
    <row r="734" spans="1:17" x14ac:dyDescent="0.25">
      <c r="A734">
        <v>733</v>
      </c>
      <c r="D734">
        <v>30.339344000000004</v>
      </c>
      <c r="E734" s="2">
        <v>2</v>
      </c>
      <c r="F734">
        <v>41.188290000000002</v>
      </c>
      <c r="G734" s="3">
        <v>3</v>
      </c>
      <c r="P734">
        <v>2</v>
      </c>
      <c r="Q734" t="str">
        <f t="shared" si="12"/>
        <v>23</v>
      </c>
    </row>
    <row r="735" spans="1:17" x14ac:dyDescent="0.25">
      <c r="A735">
        <v>734</v>
      </c>
      <c r="D735">
        <v>30.339344000000004</v>
      </c>
      <c r="E735" s="2">
        <v>2</v>
      </c>
      <c r="F735">
        <v>41.188290000000002</v>
      </c>
      <c r="G735" s="3">
        <v>3</v>
      </c>
      <c r="P735">
        <v>2</v>
      </c>
      <c r="Q735" t="str">
        <f t="shared" si="12"/>
        <v>23</v>
      </c>
    </row>
    <row r="736" spans="1:17" x14ac:dyDescent="0.25">
      <c r="A736">
        <v>735</v>
      </c>
      <c r="D736">
        <v>30.339344000000004</v>
      </c>
      <c r="E736" s="2">
        <v>2</v>
      </c>
      <c r="F736">
        <v>41.188290000000002</v>
      </c>
      <c r="G736" s="3">
        <v>3</v>
      </c>
      <c r="P736">
        <v>2</v>
      </c>
      <c r="Q736" t="str">
        <f t="shared" si="12"/>
        <v>23</v>
      </c>
    </row>
    <row r="737" spans="1:17" x14ac:dyDescent="0.25">
      <c r="A737">
        <v>736</v>
      </c>
      <c r="D737">
        <v>30.339344000000004</v>
      </c>
      <c r="E737" s="2">
        <v>2</v>
      </c>
      <c r="F737">
        <v>41.188290000000002</v>
      </c>
      <c r="G737" s="3">
        <v>3</v>
      </c>
      <c r="P737">
        <v>2</v>
      </c>
      <c r="Q737" t="str">
        <f t="shared" si="12"/>
        <v>23</v>
      </c>
    </row>
    <row r="738" spans="1:17" x14ac:dyDescent="0.25">
      <c r="A738">
        <v>737</v>
      </c>
      <c r="D738">
        <v>30.339344000000004</v>
      </c>
      <c r="E738" s="2">
        <v>2</v>
      </c>
      <c r="F738">
        <v>41.188290000000002</v>
      </c>
      <c r="G738" s="3">
        <v>3</v>
      </c>
      <c r="P738">
        <v>2</v>
      </c>
      <c r="Q738" t="str">
        <f t="shared" si="12"/>
        <v>23</v>
      </c>
    </row>
    <row r="739" spans="1:17" x14ac:dyDescent="0.25">
      <c r="A739">
        <v>738</v>
      </c>
      <c r="B739">
        <v>21.510010000000001</v>
      </c>
      <c r="C739" s="4">
        <v>1</v>
      </c>
      <c r="D739">
        <v>30.410059000000004</v>
      </c>
      <c r="E739" s="2">
        <v>2</v>
      </c>
      <c r="F739">
        <v>41.188290000000002</v>
      </c>
      <c r="G739" s="3">
        <v>3</v>
      </c>
      <c r="P739">
        <v>3</v>
      </c>
      <c r="Q739" t="str">
        <f t="shared" si="12"/>
        <v>123</v>
      </c>
    </row>
    <row r="740" spans="1:17" x14ac:dyDescent="0.25">
      <c r="A740">
        <v>739</v>
      </c>
      <c r="B740">
        <v>21.407948000000005</v>
      </c>
      <c r="C740" s="4">
        <v>1</v>
      </c>
      <c r="F740">
        <v>41.188290000000002</v>
      </c>
      <c r="G740" s="3">
        <v>3</v>
      </c>
      <c r="P740">
        <v>2</v>
      </c>
      <c r="Q740" t="str">
        <f t="shared" si="12"/>
        <v>13</v>
      </c>
    </row>
    <row r="741" spans="1:17" x14ac:dyDescent="0.25">
      <c r="A741">
        <v>740</v>
      </c>
      <c r="B741">
        <v>21.407948000000005</v>
      </c>
      <c r="C741" s="4">
        <v>1</v>
      </c>
      <c r="F741">
        <v>41.188290000000002</v>
      </c>
      <c r="G741" s="3">
        <v>3</v>
      </c>
      <c r="P741">
        <v>2</v>
      </c>
      <c r="Q741" t="str">
        <f t="shared" si="12"/>
        <v>13</v>
      </c>
    </row>
    <row r="742" spans="1:17" x14ac:dyDescent="0.25">
      <c r="A742">
        <v>741</v>
      </c>
      <c r="B742">
        <v>21.407948000000005</v>
      </c>
      <c r="C742" s="4">
        <v>1</v>
      </c>
      <c r="F742">
        <v>41.188290000000002</v>
      </c>
      <c r="G742" s="3">
        <v>3</v>
      </c>
      <c r="P742">
        <v>2</v>
      </c>
      <c r="Q742" t="str">
        <f t="shared" si="12"/>
        <v>13</v>
      </c>
    </row>
    <row r="743" spans="1:17" x14ac:dyDescent="0.25">
      <c r="A743">
        <v>742</v>
      </c>
      <c r="B743">
        <v>21.407948000000005</v>
      </c>
      <c r="C743" s="4">
        <v>1</v>
      </c>
      <c r="F743">
        <v>41.188290000000002</v>
      </c>
      <c r="G743" s="3">
        <v>3</v>
      </c>
      <c r="P743">
        <v>2</v>
      </c>
      <c r="Q743" t="str">
        <f t="shared" si="12"/>
        <v>13</v>
      </c>
    </row>
    <row r="744" spans="1:17" x14ac:dyDescent="0.25">
      <c r="A744">
        <v>743</v>
      </c>
      <c r="B744">
        <v>21.407948000000005</v>
      </c>
      <c r="C744" s="4">
        <v>1</v>
      </c>
      <c r="F744">
        <v>41.259213000000003</v>
      </c>
      <c r="G744" s="3">
        <v>3</v>
      </c>
      <c r="P744">
        <v>2</v>
      </c>
      <c r="Q744" t="str">
        <f t="shared" si="12"/>
        <v>13</v>
      </c>
    </row>
    <row r="745" spans="1:17" x14ac:dyDescent="0.25">
      <c r="A745">
        <v>744</v>
      </c>
      <c r="B745">
        <v>21.407948000000005</v>
      </c>
      <c r="C745" s="4">
        <v>1</v>
      </c>
      <c r="H745">
        <v>31.488208999999998</v>
      </c>
      <c r="I745" s="5">
        <v>4</v>
      </c>
      <c r="P745">
        <v>2</v>
      </c>
      <c r="Q745" t="str">
        <f t="shared" si="12"/>
        <v>14</v>
      </c>
    </row>
    <row r="746" spans="1:17" x14ac:dyDescent="0.25">
      <c r="A746">
        <v>745</v>
      </c>
      <c r="B746">
        <v>21.407948000000005</v>
      </c>
      <c r="C746" s="4">
        <v>1</v>
      </c>
      <c r="H746">
        <v>31.348551</v>
      </c>
      <c r="I746" s="5">
        <v>4</v>
      </c>
      <c r="P746">
        <v>2</v>
      </c>
      <c r="Q746" t="str">
        <f t="shared" si="12"/>
        <v>14</v>
      </c>
    </row>
    <row r="747" spans="1:17" x14ac:dyDescent="0.25">
      <c r="A747">
        <v>746</v>
      </c>
      <c r="B747">
        <v>21.407948000000005</v>
      </c>
      <c r="C747" s="4">
        <v>1</v>
      </c>
      <c r="H747">
        <v>31.348551</v>
      </c>
      <c r="I747" s="5">
        <v>4</v>
      </c>
      <c r="P747">
        <v>2</v>
      </c>
      <c r="Q747" t="str">
        <f t="shared" si="12"/>
        <v>14</v>
      </c>
    </row>
    <row r="748" spans="1:17" x14ac:dyDescent="0.25">
      <c r="A748">
        <v>747</v>
      </c>
      <c r="B748">
        <v>21.407948000000005</v>
      </c>
      <c r="C748" s="4">
        <v>1</v>
      </c>
      <c r="H748">
        <v>31.348551</v>
      </c>
      <c r="I748" s="5">
        <v>4</v>
      </c>
      <c r="P748">
        <v>2</v>
      </c>
      <c r="Q748" t="str">
        <f t="shared" si="12"/>
        <v>14</v>
      </c>
    </row>
    <row r="749" spans="1:17" x14ac:dyDescent="0.25">
      <c r="A749">
        <v>748</v>
      </c>
      <c r="B749">
        <v>21.407948000000005</v>
      </c>
      <c r="C749" s="4">
        <v>1</v>
      </c>
      <c r="H749">
        <v>31.348551</v>
      </c>
      <c r="I749" s="5">
        <v>4</v>
      </c>
      <c r="P749">
        <v>2</v>
      </c>
      <c r="Q749" t="str">
        <f t="shared" si="12"/>
        <v>14</v>
      </c>
    </row>
    <row r="750" spans="1:17" x14ac:dyDescent="0.25">
      <c r="A750">
        <v>749</v>
      </c>
      <c r="B750">
        <v>21.407948000000005</v>
      </c>
      <c r="C750" s="4">
        <v>1</v>
      </c>
      <c r="H750">
        <v>31.348551</v>
      </c>
      <c r="I750" s="5">
        <v>4</v>
      </c>
      <c r="P750">
        <v>2</v>
      </c>
      <c r="Q750" t="str">
        <f t="shared" si="12"/>
        <v>14</v>
      </c>
    </row>
    <row r="751" spans="1:17" x14ac:dyDescent="0.25">
      <c r="A751">
        <v>750</v>
      </c>
      <c r="B751">
        <v>21.407948000000005</v>
      </c>
      <c r="C751" s="4">
        <v>1</v>
      </c>
      <c r="H751">
        <v>31.348551</v>
      </c>
      <c r="I751" s="5">
        <v>4</v>
      </c>
      <c r="P751">
        <v>2</v>
      </c>
      <c r="Q751" t="str">
        <f t="shared" si="12"/>
        <v>14</v>
      </c>
    </row>
    <row r="752" spans="1:17" x14ac:dyDescent="0.25">
      <c r="A752">
        <v>751</v>
      </c>
      <c r="B752">
        <v>21.407948000000005</v>
      </c>
      <c r="C752" s="4">
        <v>1</v>
      </c>
      <c r="H752">
        <v>31.348551</v>
      </c>
      <c r="I752" s="5">
        <v>4</v>
      </c>
      <c r="P752">
        <v>2</v>
      </c>
      <c r="Q752" t="str">
        <f t="shared" si="12"/>
        <v>14</v>
      </c>
    </row>
    <row r="753" spans="1:17" x14ac:dyDescent="0.25">
      <c r="A753">
        <v>752</v>
      </c>
      <c r="B753">
        <v>21.407948000000005</v>
      </c>
      <c r="C753" s="4">
        <v>1</v>
      </c>
      <c r="H753">
        <v>31.348551</v>
      </c>
      <c r="I753" s="5">
        <v>4</v>
      </c>
      <c r="P753">
        <v>2</v>
      </c>
      <c r="Q753" t="str">
        <f t="shared" si="12"/>
        <v>14</v>
      </c>
    </row>
    <row r="754" spans="1:17" x14ac:dyDescent="0.25">
      <c r="A754">
        <v>753</v>
      </c>
      <c r="B754">
        <v>21.407948000000005</v>
      </c>
      <c r="C754" s="4">
        <v>1</v>
      </c>
      <c r="H754">
        <v>31.348551</v>
      </c>
      <c r="I754" s="5">
        <v>4</v>
      </c>
      <c r="P754">
        <v>2</v>
      </c>
      <c r="Q754" t="str">
        <f t="shared" si="12"/>
        <v>14</v>
      </c>
    </row>
    <row r="755" spans="1:17" x14ac:dyDescent="0.25">
      <c r="A755">
        <v>754</v>
      </c>
      <c r="B755">
        <v>21.407948000000005</v>
      </c>
      <c r="C755" s="4">
        <v>1</v>
      </c>
      <c r="D755">
        <v>15.215282999999999</v>
      </c>
      <c r="E755" s="2">
        <v>2</v>
      </c>
      <c r="H755">
        <v>31.348551</v>
      </c>
      <c r="I755" s="5">
        <v>4</v>
      </c>
      <c r="P755">
        <v>3</v>
      </c>
      <c r="Q755" t="str">
        <f t="shared" si="12"/>
        <v>124</v>
      </c>
    </row>
    <row r="756" spans="1:17" x14ac:dyDescent="0.25">
      <c r="A756">
        <v>755</v>
      </c>
      <c r="B756">
        <v>21.407948000000005</v>
      </c>
      <c r="C756" s="4">
        <v>1</v>
      </c>
      <c r="D756">
        <v>15.049954</v>
      </c>
      <c r="E756" s="2">
        <v>2</v>
      </c>
      <c r="H756">
        <v>31.348551</v>
      </c>
      <c r="I756" s="5">
        <v>4</v>
      </c>
      <c r="P756">
        <v>3</v>
      </c>
      <c r="Q756" t="str">
        <f t="shared" si="12"/>
        <v>124</v>
      </c>
    </row>
    <row r="757" spans="1:17" x14ac:dyDescent="0.25">
      <c r="A757">
        <v>756</v>
      </c>
      <c r="B757">
        <v>21.407948000000005</v>
      </c>
      <c r="C757" s="4">
        <v>1</v>
      </c>
      <c r="D757">
        <v>15.049954</v>
      </c>
      <c r="E757" s="2">
        <v>2</v>
      </c>
      <c r="H757">
        <v>31.348551</v>
      </c>
      <c r="I757" s="5">
        <v>4</v>
      </c>
      <c r="P757">
        <v>3</v>
      </c>
      <c r="Q757" t="str">
        <f t="shared" si="12"/>
        <v>124</v>
      </c>
    </row>
    <row r="758" spans="1:17" x14ac:dyDescent="0.25">
      <c r="A758">
        <v>757</v>
      </c>
      <c r="B758">
        <v>21.407948000000005</v>
      </c>
      <c r="C758" s="4">
        <v>1</v>
      </c>
      <c r="D758">
        <v>15.049954</v>
      </c>
      <c r="E758" s="2">
        <v>2</v>
      </c>
      <c r="H758">
        <v>31.348551</v>
      </c>
      <c r="I758" s="5">
        <v>4</v>
      </c>
      <c r="P758">
        <v>3</v>
      </c>
      <c r="Q758" t="str">
        <f t="shared" si="12"/>
        <v>124</v>
      </c>
    </row>
    <row r="759" spans="1:17" x14ac:dyDescent="0.25">
      <c r="A759">
        <v>758</v>
      </c>
      <c r="B759">
        <v>21.510010000000001</v>
      </c>
      <c r="C759" s="4">
        <v>1</v>
      </c>
      <c r="D759">
        <v>15.049954</v>
      </c>
      <c r="E759" s="2">
        <v>2</v>
      </c>
      <c r="H759">
        <v>31.348551</v>
      </c>
      <c r="I759" s="5">
        <v>4</v>
      </c>
      <c r="P759">
        <v>3</v>
      </c>
      <c r="Q759" t="str">
        <f t="shared" si="12"/>
        <v>124</v>
      </c>
    </row>
    <row r="760" spans="1:17" x14ac:dyDescent="0.25">
      <c r="A760">
        <v>759</v>
      </c>
      <c r="D760">
        <v>15.215282999999999</v>
      </c>
      <c r="E760" s="2">
        <v>2</v>
      </c>
      <c r="H760">
        <v>31.488208999999998</v>
      </c>
      <c r="I760" s="5">
        <v>4</v>
      </c>
      <c r="P760">
        <v>2</v>
      </c>
      <c r="Q760" t="str">
        <f t="shared" si="12"/>
        <v>24</v>
      </c>
    </row>
    <row r="761" spans="1:17" x14ac:dyDescent="0.25">
      <c r="A761">
        <v>760</v>
      </c>
      <c r="D761">
        <v>15.215282999999999</v>
      </c>
      <c r="E761" s="2">
        <v>2</v>
      </c>
      <c r="H761">
        <v>31.488208999999998</v>
      </c>
      <c r="I761" s="5">
        <v>4</v>
      </c>
      <c r="J761">
        <v>37.912491000000003</v>
      </c>
      <c r="K761" t="s">
        <v>22</v>
      </c>
      <c r="Q761" t="str">
        <f t="shared" si="12"/>
        <v>24</v>
      </c>
    </row>
    <row r="762" spans="1:17" x14ac:dyDescent="0.25">
      <c r="A762">
        <v>761</v>
      </c>
      <c r="Q762" t="str">
        <f t="shared" si="12"/>
        <v/>
      </c>
    </row>
    <row r="763" spans="1:17" x14ac:dyDescent="0.25">
      <c r="A763">
        <v>762</v>
      </c>
      <c r="J763">
        <v>38.129944000000002</v>
      </c>
      <c r="K763" t="s">
        <v>22</v>
      </c>
      <c r="Q763" t="str">
        <f t="shared" si="12"/>
        <v/>
      </c>
    </row>
    <row r="764" spans="1:17" x14ac:dyDescent="0.25">
      <c r="A764">
        <v>763</v>
      </c>
      <c r="B764">
        <v>40.030003000000001</v>
      </c>
      <c r="C764" s="4">
        <v>1</v>
      </c>
      <c r="P764">
        <v>1</v>
      </c>
      <c r="Q764" t="str">
        <f t="shared" si="12"/>
        <v>1</v>
      </c>
    </row>
    <row r="765" spans="1:17" x14ac:dyDescent="0.25">
      <c r="A765">
        <v>764</v>
      </c>
      <c r="B765">
        <v>40.027709999999999</v>
      </c>
      <c r="C765" s="4">
        <v>1</v>
      </c>
      <c r="P765">
        <v>1</v>
      </c>
      <c r="Q765" t="str">
        <f t="shared" si="12"/>
        <v>1</v>
      </c>
    </row>
    <row r="766" spans="1:17" x14ac:dyDescent="0.25">
      <c r="A766">
        <v>765</v>
      </c>
      <c r="B766">
        <v>40.027709999999999</v>
      </c>
      <c r="C766" s="4">
        <v>1</v>
      </c>
      <c r="P766">
        <v>1</v>
      </c>
      <c r="Q766" t="str">
        <f t="shared" si="12"/>
        <v>1</v>
      </c>
    </row>
    <row r="767" spans="1:17" x14ac:dyDescent="0.25">
      <c r="A767">
        <v>766</v>
      </c>
      <c r="B767">
        <v>40.027709999999999</v>
      </c>
      <c r="C767" s="4">
        <v>1</v>
      </c>
      <c r="P767">
        <v>1</v>
      </c>
      <c r="Q767" t="str">
        <f t="shared" si="12"/>
        <v>1</v>
      </c>
    </row>
    <row r="768" spans="1:17" x14ac:dyDescent="0.25">
      <c r="A768">
        <v>767</v>
      </c>
      <c r="B768">
        <v>40.027709999999999</v>
      </c>
      <c r="C768" s="4">
        <v>1</v>
      </c>
      <c r="P768">
        <v>1</v>
      </c>
      <c r="Q768" t="str">
        <f t="shared" si="12"/>
        <v>1</v>
      </c>
    </row>
    <row r="769" spans="1:17" x14ac:dyDescent="0.25">
      <c r="A769">
        <v>768</v>
      </c>
      <c r="B769">
        <v>40.027709999999999</v>
      </c>
      <c r="C769" s="4">
        <v>1</v>
      </c>
      <c r="P769">
        <v>1</v>
      </c>
      <c r="Q769" t="str">
        <f t="shared" si="12"/>
        <v>1</v>
      </c>
    </row>
    <row r="770" spans="1:17" x14ac:dyDescent="0.25">
      <c r="A770">
        <v>769</v>
      </c>
      <c r="B770">
        <v>40.027709999999999</v>
      </c>
      <c r="C770" s="4">
        <v>1</v>
      </c>
      <c r="P770">
        <v>1</v>
      </c>
      <c r="Q770" t="str">
        <f t="shared" ref="Q770:Q833" si="13">CONCATENATE(C770,E770,G770,I770)</f>
        <v>1</v>
      </c>
    </row>
    <row r="771" spans="1:17" x14ac:dyDescent="0.25">
      <c r="A771">
        <v>770</v>
      </c>
      <c r="B771">
        <v>40.027709999999999</v>
      </c>
      <c r="C771" s="4">
        <v>1</v>
      </c>
      <c r="P771">
        <v>1</v>
      </c>
      <c r="Q771" t="str">
        <f t="shared" si="13"/>
        <v>1</v>
      </c>
    </row>
    <row r="772" spans="1:17" x14ac:dyDescent="0.25">
      <c r="A772">
        <v>771</v>
      </c>
      <c r="B772">
        <v>40.027709999999999</v>
      </c>
      <c r="C772" s="4">
        <v>1</v>
      </c>
      <c r="P772">
        <v>1</v>
      </c>
      <c r="Q772" t="str">
        <f t="shared" si="13"/>
        <v>1</v>
      </c>
    </row>
    <row r="773" spans="1:17" x14ac:dyDescent="0.25">
      <c r="A773">
        <v>772</v>
      </c>
      <c r="B773">
        <v>40.027709999999999</v>
      </c>
      <c r="C773" s="4">
        <v>1</v>
      </c>
      <c r="P773">
        <v>1</v>
      </c>
      <c r="Q773" t="str">
        <f t="shared" si="13"/>
        <v>1</v>
      </c>
    </row>
    <row r="774" spans="1:17" x14ac:dyDescent="0.25">
      <c r="A774">
        <v>773</v>
      </c>
      <c r="B774">
        <v>40.027709999999999</v>
      </c>
      <c r="C774" s="4">
        <v>1</v>
      </c>
      <c r="P774">
        <v>1</v>
      </c>
      <c r="Q774" t="str">
        <f t="shared" si="13"/>
        <v>1</v>
      </c>
    </row>
    <row r="775" spans="1:17" x14ac:dyDescent="0.25">
      <c r="A775">
        <v>774</v>
      </c>
      <c r="B775">
        <v>40.027709999999999</v>
      </c>
      <c r="C775" s="4">
        <v>1</v>
      </c>
      <c r="P775">
        <v>1</v>
      </c>
      <c r="Q775" t="str">
        <f t="shared" si="13"/>
        <v>1</v>
      </c>
    </row>
    <row r="776" spans="1:17" x14ac:dyDescent="0.25">
      <c r="A776">
        <v>775</v>
      </c>
      <c r="B776">
        <v>40.027709999999999</v>
      </c>
      <c r="C776" s="4">
        <v>1</v>
      </c>
      <c r="H776">
        <v>31.529970000000006</v>
      </c>
      <c r="I776" s="5">
        <v>4</v>
      </c>
      <c r="P776">
        <v>2</v>
      </c>
      <c r="Q776" t="str">
        <f t="shared" si="13"/>
        <v>14</v>
      </c>
    </row>
    <row r="777" spans="1:17" x14ac:dyDescent="0.25">
      <c r="A777">
        <v>776</v>
      </c>
      <c r="B777">
        <v>40.027709999999999</v>
      </c>
      <c r="C777" s="4">
        <v>1</v>
      </c>
      <c r="H777">
        <v>31.600892999999999</v>
      </c>
      <c r="I777" s="5">
        <v>4</v>
      </c>
      <c r="P777">
        <v>2</v>
      </c>
      <c r="Q777" t="str">
        <f t="shared" si="13"/>
        <v>14</v>
      </c>
    </row>
    <row r="778" spans="1:17" x14ac:dyDescent="0.25">
      <c r="A778">
        <v>777</v>
      </c>
      <c r="B778">
        <v>40.027709999999999</v>
      </c>
      <c r="C778" s="4">
        <v>1</v>
      </c>
      <c r="H778">
        <v>31.600892999999999</v>
      </c>
      <c r="I778" s="5">
        <v>4</v>
      </c>
      <c r="P778">
        <v>2</v>
      </c>
      <c r="Q778" t="str">
        <f t="shared" si="13"/>
        <v>14</v>
      </c>
    </row>
    <row r="779" spans="1:17" x14ac:dyDescent="0.25">
      <c r="A779">
        <v>778</v>
      </c>
      <c r="B779">
        <v>40.027709999999999</v>
      </c>
      <c r="C779" s="4">
        <v>1</v>
      </c>
      <c r="D779">
        <v>48.274307</v>
      </c>
      <c r="E779" s="2">
        <v>2</v>
      </c>
      <c r="H779">
        <v>31.600892999999999</v>
      </c>
      <c r="I779" s="5">
        <v>4</v>
      </c>
      <c r="P779">
        <v>3</v>
      </c>
      <c r="Q779" t="str">
        <f t="shared" si="13"/>
        <v>124</v>
      </c>
    </row>
    <row r="780" spans="1:17" x14ac:dyDescent="0.25">
      <c r="A780">
        <v>779</v>
      </c>
      <c r="B780">
        <v>40.027709999999999</v>
      </c>
      <c r="C780" s="4">
        <v>1</v>
      </c>
      <c r="D780">
        <v>48.303153999999999</v>
      </c>
      <c r="E780" s="2">
        <v>2</v>
      </c>
      <c r="H780">
        <v>31.600892999999999</v>
      </c>
      <c r="I780" s="5">
        <v>4</v>
      </c>
      <c r="P780">
        <v>3</v>
      </c>
      <c r="Q780" t="str">
        <f t="shared" si="13"/>
        <v>124</v>
      </c>
    </row>
    <row r="781" spans="1:17" x14ac:dyDescent="0.25">
      <c r="A781">
        <v>780</v>
      </c>
      <c r="B781">
        <v>40.030003000000001</v>
      </c>
      <c r="C781" s="4">
        <v>1</v>
      </c>
      <c r="D781">
        <v>48.303153999999999</v>
      </c>
      <c r="E781" s="2">
        <v>2</v>
      </c>
      <c r="H781">
        <v>31.600892999999999</v>
      </c>
      <c r="I781" s="5">
        <v>4</v>
      </c>
      <c r="P781">
        <v>3</v>
      </c>
      <c r="Q781" t="str">
        <f t="shared" si="13"/>
        <v>124</v>
      </c>
    </row>
    <row r="782" spans="1:17" x14ac:dyDescent="0.25">
      <c r="A782">
        <v>781</v>
      </c>
      <c r="D782">
        <v>48.303153999999999</v>
      </c>
      <c r="E782" s="2">
        <v>2</v>
      </c>
      <c r="H782">
        <v>31.600892999999999</v>
      </c>
      <c r="I782" s="5">
        <v>4</v>
      </c>
      <c r="P782">
        <v>2</v>
      </c>
      <c r="Q782" t="str">
        <f t="shared" si="13"/>
        <v>24</v>
      </c>
    </row>
    <row r="783" spans="1:17" x14ac:dyDescent="0.25">
      <c r="A783">
        <v>782</v>
      </c>
      <c r="D783">
        <v>48.303153999999999</v>
      </c>
      <c r="E783" s="2">
        <v>2</v>
      </c>
      <c r="H783">
        <v>31.600892999999999</v>
      </c>
      <c r="I783" s="5">
        <v>4</v>
      </c>
      <c r="P783">
        <v>2</v>
      </c>
      <c r="Q783" t="str">
        <f t="shared" si="13"/>
        <v>24</v>
      </c>
    </row>
    <row r="784" spans="1:17" x14ac:dyDescent="0.25">
      <c r="A784">
        <v>783</v>
      </c>
      <c r="D784">
        <v>48.303153999999999</v>
      </c>
      <c r="E784" s="2">
        <v>2</v>
      </c>
      <c r="H784">
        <v>31.600892999999999</v>
      </c>
      <c r="I784" s="5">
        <v>4</v>
      </c>
      <c r="P784">
        <v>2</v>
      </c>
      <c r="Q784" t="str">
        <f t="shared" si="13"/>
        <v>24</v>
      </c>
    </row>
    <row r="785" spans="1:17" x14ac:dyDescent="0.25">
      <c r="A785">
        <v>784</v>
      </c>
      <c r="D785">
        <v>48.303153999999999</v>
      </c>
      <c r="E785" s="2">
        <v>2</v>
      </c>
      <c r="H785">
        <v>31.600892999999999</v>
      </c>
      <c r="I785" s="5">
        <v>4</v>
      </c>
      <c r="P785">
        <v>2</v>
      </c>
      <c r="Q785" t="str">
        <f t="shared" si="13"/>
        <v>24</v>
      </c>
    </row>
    <row r="786" spans="1:17" x14ac:dyDescent="0.25">
      <c r="A786">
        <v>785</v>
      </c>
      <c r="D786">
        <v>48.303153999999999</v>
      </c>
      <c r="E786" s="2">
        <v>2</v>
      </c>
      <c r="H786">
        <v>31.600892999999999</v>
      </c>
      <c r="I786" s="5">
        <v>4</v>
      </c>
      <c r="P786">
        <v>2</v>
      </c>
      <c r="Q786" t="str">
        <f t="shared" si="13"/>
        <v>24</v>
      </c>
    </row>
    <row r="787" spans="1:17" x14ac:dyDescent="0.25">
      <c r="A787">
        <v>786</v>
      </c>
      <c r="D787">
        <v>48.303153999999999</v>
      </c>
      <c r="E787" s="2">
        <v>2</v>
      </c>
      <c r="H787">
        <v>31.600892999999999</v>
      </c>
      <c r="I787" s="5">
        <v>4</v>
      </c>
      <c r="P787">
        <v>2</v>
      </c>
      <c r="Q787" t="str">
        <f t="shared" si="13"/>
        <v>24</v>
      </c>
    </row>
    <row r="788" spans="1:17" x14ac:dyDescent="0.25">
      <c r="A788">
        <v>787</v>
      </c>
      <c r="D788">
        <v>48.303153999999999</v>
      </c>
      <c r="E788" s="2">
        <v>2</v>
      </c>
      <c r="H788">
        <v>31.600892999999999</v>
      </c>
      <c r="I788" s="5">
        <v>4</v>
      </c>
      <c r="P788">
        <v>2</v>
      </c>
      <c r="Q788" t="str">
        <f t="shared" si="13"/>
        <v>24</v>
      </c>
    </row>
    <row r="789" spans="1:17" x14ac:dyDescent="0.25">
      <c r="A789">
        <v>788</v>
      </c>
      <c r="D789">
        <v>48.303153999999999</v>
      </c>
      <c r="E789" s="2">
        <v>2</v>
      </c>
      <c r="H789">
        <v>31.600892999999999</v>
      </c>
      <c r="I789" s="5">
        <v>4</v>
      </c>
      <c r="P789">
        <v>2</v>
      </c>
      <c r="Q789" t="str">
        <f t="shared" si="13"/>
        <v>24</v>
      </c>
    </row>
    <row r="790" spans="1:17" x14ac:dyDescent="0.25">
      <c r="A790">
        <v>789</v>
      </c>
      <c r="D790">
        <v>48.303153999999999</v>
      </c>
      <c r="E790" s="2">
        <v>2</v>
      </c>
      <c r="H790">
        <v>31.600892999999999</v>
      </c>
      <c r="I790" s="5">
        <v>4</v>
      </c>
      <c r="P790">
        <v>2</v>
      </c>
      <c r="Q790" t="str">
        <f t="shared" si="13"/>
        <v>24</v>
      </c>
    </row>
    <row r="791" spans="1:17" x14ac:dyDescent="0.25">
      <c r="A791">
        <v>790</v>
      </c>
      <c r="D791">
        <v>48.303153999999999</v>
      </c>
      <c r="E791" s="2">
        <v>2</v>
      </c>
      <c r="H791">
        <v>31.600892999999999</v>
      </c>
      <c r="I791" s="5">
        <v>4</v>
      </c>
      <c r="P791">
        <v>2</v>
      </c>
      <c r="Q791" t="str">
        <f t="shared" si="13"/>
        <v>24</v>
      </c>
    </row>
    <row r="792" spans="1:17" x14ac:dyDescent="0.25">
      <c r="A792">
        <v>791</v>
      </c>
      <c r="D792">
        <v>48.303153999999999</v>
      </c>
      <c r="E792" s="2">
        <v>2</v>
      </c>
      <c r="F792">
        <v>40.577068000000004</v>
      </c>
      <c r="G792" s="3">
        <v>3</v>
      </c>
      <c r="H792">
        <v>31.529970000000006</v>
      </c>
      <c r="I792" s="5">
        <v>4</v>
      </c>
      <c r="P792">
        <v>3</v>
      </c>
      <c r="Q792" t="str">
        <f t="shared" si="13"/>
        <v>234</v>
      </c>
    </row>
    <row r="793" spans="1:17" x14ac:dyDescent="0.25">
      <c r="A793">
        <v>792</v>
      </c>
      <c r="D793">
        <v>48.303153999999999</v>
      </c>
      <c r="E793" s="2">
        <v>2</v>
      </c>
      <c r="F793">
        <v>40.78463</v>
      </c>
      <c r="G793" s="3">
        <v>3</v>
      </c>
      <c r="H793">
        <v>31.529970000000006</v>
      </c>
      <c r="I793" s="5">
        <v>4</v>
      </c>
      <c r="P793">
        <v>3</v>
      </c>
      <c r="Q793" t="str">
        <f t="shared" si="13"/>
        <v>234</v>
      </c>
    </row>
    <row r="794" spans="1:17" x14ac:dyDescent="0.25">
      <c r="A794">
        <v>793</v>
      </c>
      <c r="B794">
        <v>57.438881000000002</v>
      </c>
      <c r="C794" s="4">
        <v>1</v>
      </c>
      <c r="D794">
        <v>48.303153999999999</v>
      </c>
      <c r="E794" s="2">
        <v>2</v>
      </c>
      <c r="F794">
        <v>40.78463</v>
      </c>
      <c r="G794" s="3">
        <v>3</v>
      </c>
      <c r="P794">
        <v>3</v>
      </c>
      <c r="Q794" t="str">
        <f t="shared" si="13"/>
        <v>123</v>
      </c>
    </row>
    <row r="795" spans="1:17" x14ac:dyDescent="0.25">
      <c r="A795">
        <v>794</v>
      </c>
      <c r="B795">
        <v>57.486889000000005</v>
      </c>
      <c r="C795" s="4">
        <v>1</v>
      </c>
      <c r="D795">
        <v>48.274307</v>
      </c>
      <c r="E795" s="2">
        <v>2</v>
      </c>
      <c r="F795">
        <v>40.78463</v>
      </c>
      <c r="G795" s="3">
        <v>3</v>
      </c>
      <c r="P795">
        <v>3</v>
      </c>
      <c r="Q795" t="str">
        <f t="shared" si="13"/>
        <v>123</v>
      </c>
    </row>
    <row r="796" spans="1:17" x14ac:dyDescent="0.25">
      <c r="A796">
        <v>795</v>
      </c>
      <c r="B796">
        <v>57.486889000000005</v>
      </c>
      <c r="C796" s="4">
        <v>1</v>
      </c>
      <c r="F796">
        <v>40.78463</v>
      </c>
      <c r="G796" s="3">
        <v>3</v>
      </c>
      <c r="P796">
        <v>2</v>
      </c>
      <c r="Q796" t="str">
        <f t="shared" si="13"/>
        <v>13</v>
      </c>
    </row>
    <row r="797" spans="1:17" x14ac:dyDescent="0.25">
      <c r="A797">
        <v>796</v>
      </c>
      <c r="B797">
        <v>57.486889000000005</v>
      </c>
      <c r="C797" s="4">
        <v>1</v>
      </c>
      <c r="F797">
        <v>40.78463</v>
      </c>
      <c r="G797" s="3">
        <v>3</v>
      </c>
      <c r="P797">
        <v>2</v>
      </c>
      <c r="Q797" t="str">
        <f t="shared" si="13"/>
        <v>13</v>
      </c>
    </row>
    <row r="798" spans="1:17" x14ac:dyDescent="0.25">
      <c r="A798">
        <v>797</v>
      </c>
      <c r="B798">
        <v>57.486889000000005</v>
      </c>
      <c r="C798" s="4">
        <v>1</v>
      </c>
      <c r="F798">
        <v>40.78463</v>
      </c>
      <c r="G798" s="3">
        <v>3</v>
      </c>
      <c r="P798">
        <v>2</v>
      </c>
      <c r="Q798" t="str">
        <f t="shared" si="13"/>
        <v>13</v>
      </c>
    </row>
    <row r="799" spans="1:17" x14ac:dyDescent="0.25">
      <c r="A799">
        <v>798</v>
      </c>
      <c r="B799">
        <v>57.486889000000005</v>
      </c>
      <c r="C799" s="4">
        <v>1</v>
      </c>
      <c r="F799">
        <v>40.78463</v>
      </c>
      <c r="G799" s="3">
        <v>3</v>
      </c>
      <c r="P799">
        <v>2</v>
      </c>
      <c r="Q799" t="str">
        <f t="shared" si="13"/>
        <v>13</v>
      </c>
    </row>
    <row r="800" spans="1:17" x14ac:dyDescent="0.25">
      <c r="A800">
        <v>799</v>
      </c>
      <c r="B800">
        <v>57.486889000000005</v>
      </c>
      <c r="C800" s="4">
        <v>1</v>
      </c>
      <c r="F800">
        <v>40.78463</v>
      </c>
      <c r="G800" s="3">
        <v>3</v>
      </c>
      <c r="P800">
        <v>2</v>
      </c>
      <c r="Q800" t="str">
        <f t="shared" si="13"/>
        <v>13</v>
      </c>
    </row>
    <row r="801" spans="1:17" x14ac:dyDescent="0.25">
      <c r="A801">
        <v>800</v>
      </c>
      <c r="B801">
        <v>57.486889000000005</v>
      </c>
      <c r="C801" s="4">
        <v>1</v>
      </c>
      <c r="F801">
        <v>40.78463</v>
      </c>
      <c r="G801" s="3">
        <v>3</v>
      </c>
      <c r="P801">
        <v>2</v>
      </c>
      <c r="Q801" t="str">
        <f t="shared" si="13"/>
        <v>13</v>
      </c>
    </row>
    <row r="802" spans="1:17" x14ac:dyDescent="0.25">
      <c r="A802">
        <v>801</v>
      </c>
      <c r="B802">
        <v>57.486889000000005</v>
      </c>
      <c r="C802" s="4">
        <v>1</v>
      </c>
      <c r="F802">
        <v>40.78463</v>
      </c>
      <c r="G802" s="3">
        <v>3</v>
      </c>
      <c r="P802">
        <v>2</v>
      </c>
      <c r="Q802" t="str">
        <f t="shared" si="13"/>
        <v>13</v>
      </c>
    </row>
    <row r="803" spans="1:17" x14ac:dyDescent="0.25">
      <c r="A803">
        <v>802</v>
      </c>
      <c r="B803">
        <v>57.486889000000005</v>
      </c>
      <c r="C803" s="4">
        <v>1</v>
      </c>
      <c r="F803">
        <v>40.78463</v>
      </c>
      <c r="G803" s="3">
        <v>3</v>
      </c>
      <c r="P803">
        <v>2</v>
      </c>
      <c r="Q803" t="str">
        <f t="shared" si="13"/>
        <v>13</v>
      </c>
    </row>
    <row r="804" spans="1:17" x14ac:dyDescent="0.25">
      <c r="A804">
        <v>803</v>
      </c>
      <c r="B804">
        <v>57.486889000000005</v>
      </c>
      <c r="C804" s="4">
        <v>1</v>
      </c>
      <c r="F804">
        <v>40.78463</v>
      </c>
      <c r="G804" s="3">
        <v>3</v>
      </c>
      <c r="P804">
        <v>2</v>
      </c>
      <c r="Q804" t="str">
        <f t="shared" si="13"/>
        <v>13</v>
      </c>
    </row>
    <row r="805" spans="1:17" x14ac:dyDescent="0.25">
      <c r="A805">
        <v>804</v>
      </c>
      <c r="B805">
        <v>57.486889000000005</v>
      </c>
      <c r="C805" s="4">
        <v>1</v>
      </c>
      <c r="F805">
        <v>40.78463</v>
      </c>
      <c r="G805" s="3">
        <v>3</v>
      </c>
      <c r="P805">
        <v>2</v>
      </c>
      <c r="Q805" t="str">
        <f t="shared" si="13"/>
        <v>13</v>
      </c>
    </row>
    <row r="806" spans="1:17" x14ac:dyDescent="0.25">
      <c r="A806">
        <v>805</v>
      </c>
      <c r="B806">
        <v>57.486889000000005</v>
      </c>
      <c r="C806" s="4">
        <v>1</v>
      </c>
      <c r="F806">
        <v>40.577068000000004</v>
      </c>
      <c r="G806" s="3">
        <v>3</v>
      </c>
      <c r="P806">
        <v>2</v>
      </c>
      <c r="Q806" t="str">
        <f t="shared" si="13"/>
        <v>13</v>
      </c>
    </row>
    <row r="807" spans="1:17" x14ac:dyDescent="0.25">
      <c r="A807">
        <v>806</v>
      </c>
      <c r="B807">
        <v>57.486889000000005</v>
      </c>
      <c r="C807" s="4">
        <v>1</v>
      </c>
      <c r="H807">
        <v>51.187580000000004</v>
      </c>
      <c r="I807" s="5">
        <v>4</v>
      </c>
      <c r="P807">
        <v>2</v>
      </c>
      <c r="Q807" t="str">
        <f t="shared" si="13"/>
        <v>14</v>
      </c>
    </row>
    <row r="808" spans="1:17" x14ac:dyDescent="0.25">
      <c r="A808">
        <v>807</v>
      </c>
      <c r="B808">
        <v>57.486889000000005</v>
      </c>
      <c r="C808" s="4">
        <v>1</v>
      </c>
      <c r="H808">
        <v>51.280319000000006</v>
      </c>
      <c r="I808" s="5">
        <v>4</v>
      </c>
      <c r="P808">
        <v>2</v>
      </c>
      <c r="Q808" t="str">
        <f t="shared" si="13"/>
        <v>14</v>
      </c>
    </row>
    <row r="809" spans="1:17" x14ac:dyDescent="0.25">
      <c r="A809">
        <v>808</v>
      </c>
      <c r="B809">
        <v>57.438881000000002</v>
      </c>
      <c r="C809" s="4">
        <v>1</v>
      </c>
      <c r="D809">
        <v>65.898921999999999</v>
      </c>
      <c r="E809" s="2">
        <v>2</v>
      </c>
      <c r="H809">
        <v>51.280319000000006</v>
      </c>
      <c r="I809" s="5">
        <v>4</v>
      </c>
      <c r="P809">
        <v>3</v>
      </c>
      <c r="Q809" t="str">
        <f t="shared" si="13"/>
        <v>124</v>
      </c>
    </row>
    <row r="810" spans="1:17" x14ac:dyDescent="0.25">
      <c r="A810">
        <v>809</v>
      </c>
      <c r="D810">
        <v>66.014679000000001</v>
      </c>
      <c r="E810" s="2">
        <v>2</v>
      </c>
      <c r="H810">
        <v>51.280319000000006</v>
      </c>
      <c r="I810" s="5">
        <v>4</v>
      </c>
      <c r="P810">
        <v>2</v>
      </c>
      <c r="Q810" t="str">
        <f t="shared" si="13"/>
        <v>24</v>
      </c>
    </row>
    <row r="811" spans="1:17" x14ac:dyDescent="0.25">
      <c r="A811">
        <v>810</v>
      </c>
      <c r="D811">
        <v>66.014679000000001</v>
      </c>
      <c r="E811" s="2">
        <v>2</v>
      </c>
      <c r="H811">
        <v>51.280319000000006</v>
      </c>
      <c r="I811" s="5">
        <v>4</v>
      </c>
      <c r="P811">
        <v>2</v>
      </c>
      <c r="Q811" t="str">
        <f t="shared" si="13"/>
        <v>24</v>
      </c>
    </row>
    <row r="812" spans="1:17" x14ac:dyDescent="0.25">
      <c r="A812">
        <v>811</v>
      </c>
      <c r="D812">
        <v>66.014679000000001</v>
      </c>
      <c r="E812" s="2">
        <v>2</v>
      </c>
      <c r="H812">
        <v>51.280319000000006</v>
      </c>
      <c r="I812" s="5">
        <v>4</v>
      </c>
      <c r="P812">
        <v>2</v>
      </c>
      <c r="Q812" t="str">
        <f t="shared" si="13"/>
        <v>24</v>
      </c>
    </row>
    <row r="813" spans="1:17" x14ac:dyDescent="0.25">
      <c r="A813">
        <v>812</v>
      </c>
      <c r="D813">
        <v>66.014679000000001</v>
      </c>
      <c r="E813" s="2">
        <v>2</v>
      </c>
      <c r="H813">
        <v>51.280319000000006</v>
      </c>
      <c r="I813" s="5">
        <v>4</v>
      </c>
      <c r="P813">
        <v>2</v>
      </c>
      <c r="Q813" t="str">
        <f t="shared" si="13"/>
        <v>24</v>
      </c>
    </row>
    <row r="814" spans="1:17" x14ac:dyDescent="0.25">
      <c r="A814">
        <v>813</v>
      </c>
      <c r="D814">
        <v>66.014679000000001</v>
      </c>
      <c r="E814" s="2">
        <v>2</v>
      </c>
      <c r="H814">
        <v>51.280319000000006</v>
      </c>
      <c r="I814" s="5">
        <v>4</v>
      </c>
      <c r="P814">
        <v>2</v>
      </c>
      <c r="Q814" t="str">
        <f t="shared" si="13"/>
        <v>24</v>
      </c>
    </row>
    <row r="815" spans="1:17" x14ac:dyDescent="0.25">
      <c r="A815">
        <v>814</v>
      </c>
      <c r="D815">
        <v>66.014679000000001</v>
      </c>
      <c r="E815" s="2">
        <v>2</v>
      </c>
      <c r="H815">
        <v>51.280319000000006</v>
      </c>
      <c r="I815" s="5">
        <v>4</v>
      </c>
      <c r="P815">
        <v>2</v>
      </c>
      <c r="Q815" t="str">
        <f t="shared" si="13"/>
        <v>24</v>
      </c>
    </row>
    <row r="816" spans="1:17" x14ac:dyDescent="0.25">
      <c r="A816">
        <v>815</v>
      </c>
      <c r="D816">
        <v>66.014679000000001</v>
      </c>
      <c r="E816" s="2">
        <v>2</v>
      </c>
      <c r="H816">
        <v>51.280319000000006</v>
      </c>
      <c r="I816" s="5">
        <v>4</v>
      </c>
      <c r="P816">
        <v>2</v>
      </c>
      <c r="Q816" t="str">
        <f t="shared" si="13"/>
        <v>24</v>
      </c>
    </row>
    <row r="817" spans="1:17" x14ac:dyDescent="0.25">
      <c r="A817">
        <v>816</v>
      </c>
      <c r="D817">
        <v>66.014679000000001</v>
      </c>
      <c r="E817" s="2">
        <v>2</v>
      </c>
      <c r="H817">
        <v>51.280319000000006</v>
      </c>
      <c r="I817" s="5">
        <v>4</v>
      </c>
      <c r="P817">
        <v>2</v>
      </c>
      <c r="Q817" t="str">
        <f t="shared" si="13"/>
        <v>24</v>
      </c>
    </row>
    <row r="818" spans="1:17" x14ac:dyDescent="0.25">
      <c r="A818">
        <v>817</v>
      </c>
      <c r="D818">
        <v>66.014679000000001</v>
      </c>
      <c r="E818" s="2">
        <v>2</v>
      </c>
      <c r="H818">
        <v>51.280319000000006</v>
      </c>
      <c r="I818" s="5">
        <v>4</v>
      </c>
      <c r="P818">
        <v>2</v>
      </c>
      <c r="Q818" t="str">
        <f t="shared" si="13"/>
        <v>24</v>
      </c>
    </row>
    <row r="819" spans="1:17" x14ac:dyDescent="0.25">
      <c r="A819">
        <v>818</v>
      </c>
      <c r="D819">
        <v>66.014679000000001</v>
      </c>
      <c r="E819" s="2">
        <v>2</v>
      </c>
      <c r="H819">
        <v>51.280319000000006</v>
      </c>
      <c r="I819" s="5">
        <v>4</v>
      </c>
      <c r="P819">
        <v>2</v>
      </c>
      <c r="Q819" t="str">
        <f t="shared" si="13"/>
        <v>24</v>
      </c>
    </row>
    <row r="820" spans="1:17" x14ac:dyDescent="0.25">
      <c r="A820">
        <v>819</v>
      </c>
      <c r="D820">
        <v>66.014679000000001</v>
      </c>
      <c r="E820" s="2">
        <v>2</v>
      </c>
      <c r="H820">
        <v>51.280319000000006</v>
      </c>
      <c r="I820" s="5">
        <v>4</v>
      </c>
      <c r="P820">
        <v>2</v>
      </c>
      <c r="Q820" t="str">
        <f t="shared" si="13"/>
        <v>24</v>
      </c>
    </row>
    <row r="821" spans="1:17" x14ac:dyDescent="0.25">
      <c r="A821">
        <v>820</v>
      </c>
      <c r="D821">
        <v>66.014679000000001</v>
      </c>
      <c r="E821" s="2">
        <v>2</v>
      </c>
      <c r="H821">
        <v>51.280319000000006</v>
      </c>
      <c r="I821" s="5">
        <v>4</v>
      </c>
      <c r="P821">
        <v>2</v>
      </c>
      <c r="Q821" t="str">
        <f t="shared" si="13"/>
        <v>24</v>
      </c>
    </row>
    <row r="822" spans="1:17" x14ac:dyDescent="0.25">
      <c r="A822">
        <v>821</v>
      </c>
      <c r="D822">
        <v>66.014679000000001</v>
      </c>
      <c r="E822" s="2">
        <v>2</v>
      </c>
      <c r="F822">
        <v>60.058468000000005</v>
      </c>
      <c r="G822" s="3">
        <v>3</v>
      </c>
      <c r="H822">
        <v>51.187580000000004</v>
      </c>
      <c r="I822" s="5">
        <v>4</v>
      </c>
      <c r="P822">
        <v>3</v>
      </c>
      <c r="Q822" t="str">
        <f t="shared" si="13"/>
        <v>234</v>
      </c>
    </row>
    <row r="823" spans="1:17" x14ac:dyDescent="0.25">
      <c r="A823">
        <v>822</v>
      </c>
      <c r="B823">
        <v>74.221224000000007</v>
      </c>
      <c r="C823" s="4">
        <v>1</v>
      </c>
      <c r="D823">
        <v>65.898921999999999</v>
      </c>
      <c r="E823" s="2">
        <v>2</v>
      </c>
      <c r="F823">
        <v>60.161308000000005</v>
      </c>
      <c r="G823" s="3">
        <v>3</v>
      </c>
      <c r="H823">
        <v>51.187580000000004</v>
      </c>
      <c r="I823" s="5">
        <v>4</v>
      </c>
      <c r="P823">
        <v>4</v>
      </c>
      <c r="Q823" t="str">
        <f t="shared" si="13"/>
        <v>1234</v>
      </c>
    </row>
    <row r="824" spans="1:17" x14ac:dyDescent="0.25">
      <c r="A824">
        <v>823</v>
      </c>
      <c r="B824">
        <v>74.267704000000009</v>
      </c>
      <c r="C824" s="4">
        <v>1</v>
      </c>
      <c r="F824">
        <v>60.161308000000005</v>
      </c>
      <c r="G824" s="3">
        <v>3</v>
      </c>
      <c r="P824">
        <v>2</v>
      </c>
      <c r="Q824" t="str">
        <f t="shared" si="13"/>
        <v>13</v>
      </c>
    </row>
    <row r="825" spans="1:17" x14ac:dyDescent="0.25">
      <c r="A825">
        <v>824</v>
      </c>
      <c r="B825">
        <v>74.267704000000009</v>
      </c>
      <c r="C825" s="4">
        <v>1</v>
      </c>
      <c r="F825">
        <v>60.161308000000005</v>
      </c>
      <c r="G825" s="3">
        <v>3</v>
      </c>
      <c r="P825">
        <v>2</v>
      </c>
      <c r="Q825" t="str">
        <f t="shared" si="13"/>
        <v>13</v>
      </c>
    </row>
    <row r="826" spans="1:17" x14ac:dyDescent="0.25">
      <c r="A826">
        <v>825</v>
      </c>
      <c r="B826">
        <v>74.267704000000009</v>
      </c>
      <c r="C826" s="4">
        <v>1</v>
      </c>
      <c r="F826">
        <v>60.161308000000005</v>
      </c>
      <c r="G826" s="3">
        <v>3</v>
      </c>
      <c r="P826">
        <v>2</v>
      </c>
      <c r="Q826" t="str">
        <f t="shared" si="13"/>
        <v>13</v>
      </c>
    </row>
    <row r="827" spans="1:17" x14ac:dyDescent="0.25">
      <c r="A827">
        <v>826</v>
      </c>
      <c r="B827">
        <v>74.267704000000009</v>
      </c>
      <c r="C827" s="4">
        <v>1</v>
      </c>
      <c r="F827">
        <v>60.161308000000005</v>
      </c>
      <c r="G827" s="3">
        <v>3</v>
      </c>
      <c r="P827">
        <v>2</v>
      </c>
      <c r="Q827" t="str">
        <f t="shared" si="13"/>
        <v>13</v>
      </c>
    </row>
    <row r="828" spans="1:17" x14ac:dyDescent="0.25">
      <c r="A828">
        <v>827</v>
      </c>
      <c r="B828">
        <v>74.267704000000009</v>
      </c>
      <c r="C828" s="4">
        <v>1</v>
      </c>
      <c r="F828">
        <v>60.161308000000005</v>
      </c>
      <c r="G828" s="3">
        <v>3</v>
      </c>
      <c r="P828">
        <v>2</v>
      </c>
      <c r="Q828" t="str">
        <f t="shared" si="13"/>
        <v>13</v>
      </c>
    </row>
    <row r="829" spans="1:17" x14ac:dyDescent="0.25">
      <c r="A829">
        <v>828</v>
      </c>
      <c r="B829">
        <v>74.267704000000009</v>
      </c>
      <c r="C829" s="4">
        <v>1</v>
      </c>
      <c r="F829">
        <v>60.161308000000005</v>
      </c>
      <c r="G829" s="3">
        <v>3</v>
      </c>
      <c r="P829">
        <v>2</v>
      </c>
      <c r="Q829" t="str">
        <f t="shared" si="13"/>
        <v>13</v>
      </c>
    </row>
    <row r="830" spans="1:17" x14ac:dyDescent="0.25">
      <c r="A830">
        <v>829</v>
      </c>
      <c r="B830">
        <v>74.267704000000009</v>
      </c>
      <c r="C830" s="4">
        <v>1</v>
      </c>
      <c r="F830">
        <v>60.161308000000005</v>
      </c>
      <c r="G830" s="3">
        <v>3</v>
      </c>
      <c r="P830">
        <v>2</v>
      </c>
      <c r="Q830" t="str">
        <f t="shared" si="13"/>
        <v>13</v>
      </c>
    </row>
    <row r="831" spans="1:17" x14ac:dyDescent="0.25">
      <c r="A831">
        <v>830</v>
      </c>
      <c r="B831">
        <v>74.267704000000009</v>
      </c>
      <c r="C831" s="4">
        <v>1</v>
      </c>
      <c r="F831">
        <v>60.161308000000005</v>
      </c>
      <c r="G831" s="3">
        <v>3</v>
      </c>
      <c r="P831">
        <v>2</v>
      </c>
      <c r="Q831" t="str">
        <f t="shared" si="13"/>
        <v>13</v>
      </c>
    </row>
    <row r="832" spans="1:17" x14ac:dyDescent="0.25">
      <c r="A832">
        <v>831</v>
      </c>
      <c r="B832">
        <v>74.267704000000009</v>
      </c>
      <c r="C832" s="4">
        <v>1</v>
      </c>
      <c r="F832">
        <v>60.161308000000005</v>
      </c>
      <c r="G832" s="3">
        <v>3</v>
      </c>
      <c r="P832">
        <v>2</v>
      </c>
      <c r="Q832" t="str">
        <f t="shared" si="13"/>
        <v>13</v>
      </c>
    </row>
    <row r="833" spans="1:17" x14ac:dyDescent="0.25">
      <c r="A833">
        <v>832</v>
      </c>
      <c r="B833">
        <v>74.267704000000009</v>
      </c>
      <c r="C833" s="4">
        <v>1</v>
      </c>
      <c r="F833">
        <v>60.161308000000005</v>
      </c>
      <c r="G833" s="3">
        <v>3</v>
      </c>
      <c r="P833">
        <v>2</v>
      </c>
      <c r="Q833" t="str">
        <f t="shared" si="13"/>
        <v>13</v>
      </c>
    </row>
    <row r="834" spans="1:17" x14ac:dyDescent="0.25">
      <c r="A834">
        <v>833</v>
      </c>
      <c r="B834">
        <v>74.267704000000009</v>
      </c>
      <c r="C834" s="4">
        <v>1</v>
      </c>
      <c r="F834">
        <v>60.161308000000005</v>
      </c>
      <c r="G834" s="3">
        <v>3</v>
      </c>
      <c r="P834">
        <v>2</v>
      </c>
      <c r="Q834" t="str">
        <f t="shared" ref="Q834:Q897" si="14">CONCATENATE(C834,E834,G834,I834)</f>
        <v>13</v>
      </c>
    </row>
    <row r="835" spans="1:17" x14ac:dyDescent="0.25">
      <c r="A835">
        <v>834</v>
      </c>
      <c r="B835">
        <v>74.267704000000009</v>
      </c>
      <c r="C835" s="4">
        <v>1</v>
      </c>
      <c r="F835">
        <v>60.058468000000005</v>
      </c>
      <c r="G835" s="3">
        <v>3</v>
      </c>
      <c r="P835">
        <v>2</v>
      </c>
      <c r="Q835" t="str">
        <f t="shared" si="14"/>
        <v>13</v>
      </c>
    </row>
    <row r="836" spans="1:17" x14ac:dyDescent="0.25">
      <c r="A836">
        <v>835</v>
      </c>
      <c r="B836">
        <v>74.267704000000009</v>
      </c>
      <c r="C836" s="4">
        <v>1</v>
      </c>
      <c r="F836">
        <v>60.058468000000005</v>
      </c>
      <c r="G836" s="3">
        <v>3</v>
      </c>
      <c r="H836">
        <v>71.162193000000002</v>
      </c>
      <c r="I836" s="5">
        <v>4</v>
      </c>
      <c r="P836">
        <v>3</v>
      </c>
      <c r="Q836" t="str">
        <f t="shared" si="14"/>
        <v>134</v>
      </c>
    </row>
    <row r="837" spans="1:17" x14ac:dyDescent="0.25">
      <c r="A837">
        <v>836</v>
      </c>
      <c r="B837">
        <v>74.267704000000009</v>
      </c>
      <c r="C837" s="4">
        <v>1</v>
      </c>
      <c r="H837">
        <v>71.301275000000004</v>
      </c>
      <c r="I837" s="5">
        <v>4</v>
      </c>
      <c r="P837">
        <v>2</v>
      </c>
      <c r="Q837" t="str">
        <f t="shared" si="14"/>
        <v>14</v>
      </c>
    </row>
    <row r="838" spans="1:17" x14ac:dyDescent="0.25">
      <c r="A838">
        <v>837</v>
      </c>
      <c r="B838">
        <v>74.221224000000007</v>
      </c>
      <c r="C838" s="4">
        <v>1</v>
      </c>
      <c r="D838">
        <v>81.402348000000003</v>
      </c>
      <c r="E838" s="2">
        <v>2</v>
      </c>
      <c r="H838">
        <v>71.301275000000004</v>
      </c>
      <c r="I838" s="5">
        <v>4</v>
      </c>
      <c r="P838">
        <v>3</v>
      </c>
      <c r="Q838" t="str">
        <f t="shared" si="14"/>
        <v>124</v>
      </c>
    </row>
    <row r="839" spans="1:17" x14ac:dyDescent="0.25">
      <c r="A839">
        <v>838</v>
      </c>
      <c r="D839">
        <v>81.436683000000002</v>
      </c>
      <c r="E839" s="2">
        <v>2</v>
      </c>
      <c r="H839">
        <v>71.301275000000004</v>
      </c>
      <c r="I839" s="5">
        <v>4</v>
      </c>
      <c r="P839">
        <v>2</v>
      </c>
      <c r="Q839" t="str">
        <f t="shared" si="14"/>
        <v>24</v>
      </c>
    </row>
    <row r="840" spans="1:17" x14ac:dyDescent="0.25">
      <c r="A840">
        <v>839</v>
      </c>
      <c r="D840">
        <v>81.436683000000002</v>
      </c>
      <c r="E840" s="2">
        <v>2</v>
      </c>
      <c r="H840">
        <v>71.301275000000004</v>
      </c>
      <c r="I840" s="5">
        <v>4</v>
      </c>
      <c r="P840">
        <v>2</v>
      </c>
      <c r="Q840" t="str">
        <f t="shared" si="14"/>
        <v>24</v>
      </c>
    </row>
    <row r="841" spans="1:17" x14ac:dyDescent="0.25">
      <c r="A841">
        <v>840</v>
      </c>
      <c r="D841">
        <v>81.436683000000002</v>
      </c>
      <c r="E841" s="2">
        <v>2</v>
      </c>
      <c r="H841">
        <v>71.301275000000004</v>
      </c>
      <c r="I841" s="5">
        <v>4</v>
      </c>
      <c r="P841">
        <v>2</v>
      </c>
      <c r="Q841" t="str">
        <f t="shared" si="14"/>
        <v>24</v>
      </c>
    </row>
    <row r="842" spans="1:17" x14ac:dyDescent="0.25">
      <c r="A842">
        <v>841</v>
      </c>
      <c r="D842">
        <v>81.436683000000002</v>
      </c>
      <c r="E842" s="2">
        <v>2</v>
      </c>
      <c r="H842">
        <v>71.301275000000004</v>
      </c>
      <c r="I842" s="5">
        <v>4</v>
      </c>
      <c r="P842">
        <v>2</v>
      </c>
      <c r="Q842" t="str">
        <f t="shared" si="14"/>
        <v>24</v>
      </c>
    </row>
    <row r="843" spans="1:17" x14ac:dyDescent="0.25">
      <c r="A843">
        <v>842</v>
      </c>
      <c r="D843">
        <v>81.436683000000002</v>
      </c>
      <c r="E843" s="2">
        <v>2</v>
      </c>
      <c r="H843">
        <v>71.301275000000004</v>
      </c>
      <c r="I843" s="5">
        <v>4</v>
      </c>
      <c r="P843">
        <v>2</v>
      </c>
      <c r="Q843" t="str">
        <f t="shared" si="14"/>
        <v>24</v>
      </c>
    </row>
    <row r="844" spans="1:17" x14ac:dyDescent="0.25">
      <c r="A844">
        <v>843</v>
      </c>
      <c r="D844">
        <v>81.436683000000002</v>
      </c>
      <c r="E844" s="2">
        <v>2</v>
      </c>
      <c r="H844">
        <v>71.301275000000004</v>
      </c>
      <c r="I844" s="5">
        <v>4</v>
      </c>
      <c r="P844">
        <v>2</v>
      </c>
      <c r="Q844" t="str">
        <f t="shared" si="14"/>
        <v>24</v>
      </c>
    </row>
    <row r="845" spans="1:17" x14ac:dyDescent="0.25">
      <c r="A845">
        <v>844</v>
      </c>
      <c r="D845">
        <v>81.436683000000002</v>
      </c>
      <c r="E845" s="2">
        <v>2</v>
      </c>
      <c r="H845">
        <v>71.301275000000004</v>
      </c>
      <c r="I845" s="5">
        <v>4</v>
      </c>
      <c r="P845">
        <v>2</v>
      </c>
      <c r="Q845" t="str">
        <f t="shared" si="14"/>
        <v>24</v>
      </c>
    </row>
    <row r="846" spans="1:17" x14ac:dyDescent="0.25">
      <c r="A846">
        <v>845</v>
      </c>
      <c r="D846">
        <v>81.436683000000002</v>
      </c>
      <c r="E846" s="2">
        <v>2</v>
      </c>
      <c r="H846">
        <v>71.301275000000004</v>
      </c>
      <c r="I846" s="5">
        <v>4</v>
      </c>
      <c r="P846">
        <v>2</v>
      </c>
      <c r="Q846" t="str">
        <f t="shared" si="14"/>
        <v>24</v>
      </c>
    </row>
    <row r="847" spans="1:17" x14ac:dyDescent="0.25">
      <c r="A847">
        <v>846</v>
      </c>
      <c r="D847">
        <v>81.436683000000002</v>
      </c>
      <c r="E847" s="2">
        <v>2</v>
      </c>
      <c r="H847">
        <v>71.301275000000004</v>
      </c>
      <c r="I847" s="5">
        <v>4</v>
      </c>
      <c r="P847">
        <v>2</v>
      </c>
      <c r="Q847" t="str">
        <f t="shared" si="14"/>
        <v>24</v>
      </c>
    </row>
    <row r="848" spans="1:17" x14ac:dyDescent="0.25">
      <c r="A848">
        <v>847</v>
      </c>
      <c r="D848">
        <v>81.436683000000002</v>
      </c>
      <c r="E848" s="2">
        <v>2</v>
      </c>
      <c r="H848">
        <v>71.301275000000004</v>
      </c>
      <c r="I848" s="5">
        <v>4</v>
      </c>
      <c r="P848">
        <v>2</v>
      </c>
      <c r="Q848" t="str">
        <f t="shared" si="14"/>
        <v>24</v>
      </c>
    </row>
    <row r="849" spans="1:17" x14ac:dyDescent="0.25">
      <c r="A849">
        <v>848</v>
      </c>
      <c r="D849">
        <v>81.436683000000002</v>
      </c>
      <c r="E849" s="2">
        <v>2</v>
      </c>
      <c r="H849">
        <v>71.301275000000004</v>
      </c>
      <c r="I849" s="5">
        <v>4</v>
      </c>
      <c r="P849">
        <v>2</v>
      </c>
      <c r="Q849" t="str">
        <f t="shared" si="14"/>
        <v>24</v>
      </c>
    </row>
    <row r="850" spans="1:17" x14ac:dyDescent="0.25">
      <c r="A850">
        <v>849</v>
      </c>
      <c r="D850">
        <v>81.436683000000002</v>
      </c>
      <c r="E850" s="2">
        <v>2</v>
      </c>
      <c r="H850">
        <v>71.301275000000004</v>
      </c>
      <c r="I850" s="5">
        <v>4</v>
      </c>
      <c r="P850">
        <v>2</v>
      </c>
      <c r="Q850" t="str">
        <f t="shared" si="14"/>
        <v>24</v>
      </c>
    </row>
    <row r="851" spans="1:17" x14ac:dyDescent="0.25">
      <c r="A851">
        <v>850</v>
      </c>
      <c r="D851">
        <v>81.402348000000003</v>
      </c>
      <c r="E851" s="2">
        <v>2</v>
      </c>
      <c r="F851">
        <v>77.739643000000001</v>
      </c>
      <c r="G851" s="3">
        <v>3</v>
      </c>
      <c r="H851">
        <v>71.301275000000004</v>
      </c>
      <c r="I851" s="5">
        <v>4</v>
      </c>
      <c r="P851">
        <v>3</v>
      </c>
      <c r="Q851" t="str">
        <f t="shared" si="14"/>
        <v>234</v>
      </c>
    </row>
    <row r="852" spans="1:17" x14ac:dyDescent="0.25">
      <c r="A852">
        <v>851</v>
      </c>
      <c r="B852">
        <v>89.970205000000007</v>
      </c>
      <c r="C852" s="4">
        <v>1</v>
      </c>
      <c r="D852">
        <v>81.402348000000003</v>
      </c>
      <c r="E852" s="2">
        <v>2</v>
      </c>
      <c r="F852">
        <v>77.926377000000002</v>
      </c>
      <c r="G852" s="3">
        <v>3</v>
      </c>
      <c r="H852">
        <v>71.162193000000002</v>
      </c>
      <c r="I852" s="5">
        <v>4</v>
      </c>
      <c r="P852">
        <v>4</v>
      </c>
      <c r="Q852" t="str">
        <f t="shared" si="14"/>
        <v>1234</v>
      </c>
    </row>
    <row r="853" spans="1:17" x14ac:dyDescent="0.25">
      <c r="A853">
        <v>852</v>
      </c>
      <c r="B853">
        <v>90.039440000000013</v>
      </c>
      <c r="C853" s="4">
        <v>1</v>
      </c>
      <c r="F853">
        <v>77.926377000000002</v>
      </c>
      <c r="G853" s="3">
        <v>3</v>
      </c>
      <c r="P853">
        <v>2</v>
      </c>
      <c r="Q853" t="str">
        <f t="shared" si="14"/>
        <v>13</v>
      </c>
    </row>
    <row r="854" spans="1:17" x14ac:dyDescent="0.25">
      <c r="A854">
        <v>853</v>
      </c>
      <c r="B854">
        <v>90.039440000000013</v>
      </c>
      <c r="C854" s="4">
        <v>1</v>
      </c>
      <c r="F854">
        <v>77.926377000000002</v>
      </c>
      <c r="G854" s="3">
        <v>3</v>
      </c>
      <c r="P854">
        <v>2</v>
      </c>
      <c r="Q854" t="str">
        <f t="shared" si="14"/>
        <v>13</v>
      </c>
    </row>
    <row r="855" spans="1:17" x14ac:dyDescent="0.25">
      <c r="A855">
        <v>854</v>
      </c>
      <c r="B855">
        <v>90.039440000000013</v>
      </c>
      <c r="C855" s="4">
        <v>1</v>
      </c>
      <c r="F855">
        <v>77.926377000000002</v>
      </c>
      <c r="G855" s="3">
        <v>3</v>
      </c>
      <c r="P855">
        <v>2</v>
      </c>
      <c r="Q855" t="str">
        <f t="shared" si="14"/>
        <v>13</v>
      </c>
    </row>
    <row r="856" spans="1:17" x14ac:dyDescent="0.25">
      <c r="A856">
        <v>855</v>
      </c>
      <c r="B856">
        <v>90.039440000000013</v>
      </c>
      <c r="C856" s="4">
        <v>1</v>
      </c>
      <c r="F856">
        <v>77.926377000000002</v>
      </c>
      <c r="G856" s="3">
        <v>3</v>
      </c>
      <c r="P856">
        <v>2</v>
      </c>
      <c r="Q856" t="str">
        <f t="shared" si="14"/>
        <v>13</v>
      </c>
    </row>
    <row r="857" spans="1:17" x14ac:dyDescent="0.25">
      <c r="A857">
        <v>856</v>
      </c>
      <c r="B857">
        <v>90.039440000000013</v>
      </c>
      <c r="C857" s="4">
        <v>1</v>
      </c>
      <c r="F857">
        <v>77.926377000000002</v>
      </c>
      <c r="G857" s="3">
        <v>3</v>
      </c>
      <c r="P857">
        <v>2</v>
      </c>
      <c r="Q857" t="str">
        <f t="shared" si="14"/>
        <v>13</v>
      </c>
    </row>
    <row r="858" spans="1:17" x14ac:dyDescent="0.25">
      <c r="A858">
        <v>857</v>
      </c>
      <c r="B858">
        <v>90.039440000000013</v>
      </c>
      <c r="C858" s="4">
        <v>1</v>
      </c>
      <c r="F858">
        <v>77.926377000000002</v>
      </c>
      <c r="G858" s="3">
        <v>3</v>
      </c>
      <c r="P858">
        <v>2</v>
      </c>
      <c r="Q858" t="str">
        <f t="shared" si="14"/>
        <v>13</v>
      </c>
    </row>
    <row r="859" spans="1:17" x14ac:dyDescent="0.25">
      <c r="A859">
        <v>858</v>
      </c>
      <c r="B859">
        <v>90.039440000000013</v>
      </c>
      <c r="C859" s="4">
        <v>1</v>
      </c>
      <c r="F859">
        <v>77.926377000000002</v>
      </c>
      <c r="G859" s="3">
        <v>3</v>
      </c>
      <c r="P859">
        <v>2</v>
      </c>
      <c r="Q859" t="str">
        <f t="shared" si="14"/>
        <v>13</v>
      </c>
    </row>
    <row r="860" spans="1:17" x14ac:dyDescent="0.25">
      <c r="A860">
        <v>859</v>
      </c>
      <c r="B860">
        <v>90.039440000000013</v>
      </c>
      <c r="C860" s="4">
        <v>1</v>
      </c>
      <c r="F860">
        <v>77.926377000000002</v>
      </c>
      <c r="G860" s="3">
        <v>3</v>
      </c>
      <c r="P860">
        <v>2</v>
      </c>
      <c r="Q860" t="str">
        <f t="shared" si="14"/>
        <v>13</v>
      </c>
    </row>
    <row r="861" spans="1:17" x14ac:dyDescent="0.25">
      <c r="A861">
        <v>860</v>
      </c>
      <c r="B861">
        <v>90.039440000000013</v>
      </c>
      <c r="C861" s="4">
        <v>1</v>
      </c>
      <c r="F861">
        <v>77.926377000000002</v>
      </c>
      <c r="G861" s="3">
        <v>3</v>
      </c>
      <c r="P861">
        <v>2</v>
      </c>
      <c r="Q861" t="str">
        <f t="shared" si="14"/>
        <v>13</v>
      </c>
    </row>
    <row r="862" spans="1:17" x14ac:dyDescent="0.25">
      <c r="A862">
        <v>861</v>
      </c>
      <c r="B862">
        <v>90.039440000000013</v>
      </c>
      <c r="C862" s="4">
        <v>1</v>
      </c>
      <c r="F862">
        <v>77.926377000000002</v>
      </c>
      <c r="G862" s="3">
        <v>3</v>
      </c>
      <c r="P862">
        <v>2</v>
      </c>
      <c r="Q862" t="str">
        <f t="shared" si="14"/>
        <v>13</v>
      </c>
    </row>
    <row r="863" spans="1:17" x14ac:dyDescent="0.25">
      <c r="A863">
        <v>862</v>
      </c>
      <c r="B863">
        <v>90.039440000000013</v>
      </c>
      <c r="C863" s="4">
        <v>1</v>
      </c>
      <c r="F863">
        <v>77.926377000000002</v>
      </c>
      <c r="G863" s="3">
        <v>3</v>
      </c>
      <c r="P863">
        <v>2</v>
      </c>
      <c r="Q863" t="str">
        <f t="shared" si="14"/>
        <v>13</v>
      </c>
    </row>
    <row r="864" spans="1:17" x14ac:dyDescent="0.25">
      <c r="A864">
        <v>863</v>
      </c>
      <c r="B864">
        <v>90.039440000000013</v>
      </c>
      <c r="C864" s="4">
        <v>1</v>
      </c>
      <c r="F864">
        <v>77.926377000000002</v>
      </c>
      <c r="G864" s="3">
        <v>3</v>
      </c>
      <c r="P864">
        <v>2</v>
      </c>
      <c r="Q864" t="str">
        <f t="shared" si="14"/>
        <v>13</v>
      </c>
    </row>
    <row r="865" spans="1:17" x14ac:dyDescent="0.25">
      <c r="A865">
        <v>864</v>
      </c>
      <c r="B865">
        <v>90.039440000000013</v>
      </c>
      <c r="C865" s="4">
        <v>1</v>
      </c>
      <c r="D865">
        <v>98.397961000000009</v>
      </c>
      <c r="E865" s="2">
        <v>2</v>
      </c>
      <c r="F865">
        <v>77.739643000000001</v>
      </c>
      <c r="G865" s="3">
        <v>3</v>
      </c>
      <c r="P865">
        <v>3</v>
      </c>
      <c r="Q865" t="str">
        <f t="shared" si="14"/>
        <v>123</v>
      </c>
    </row>
    <row r="866" spans="1:17" x14ac:dyDescent="0.25">
      <c r="A866">
        <v>865</v>
      </c>
      <c r="B866">
        <v>89.970205000000007</v>
      </c>
      <c r="C866" s="4">
        <v>1</v>
      </c>
      <c r="D866">
        <v>98.444389000000001</v>
      </c>
      <c r="E866" s="2">
        <v>2</v>
      </c>
      <c r="P866">
        <v>2</v>
      </c>
      <c r="Q866" t="str">
        <f t="shared" si="14"/>
        <v>12</v>
      </c>
    </row>
    <row r="867" spans="1:17" x14ac:dyDescent="0.25">
      <c r="A867">
        <v>866</v>
      </c>
      <c r="D867">
        <v>98.444389000000001</v>
      </c>
      <c r="E867" s="2">
        <v>2</v>
      </c>
      <c r="P867">
        <v>1</v>
      </c>
      <c r="Q867" t="str">
        <f t="shared" si="14"/>
        <v>2</v>
      </c>
    </row>
    <row r="868" spans="1:17" x14ac:dyDescent="0.25">
      <c r="A868">
        <v>867</v>
      </c>
      <c r="D868">
        <v>98.444389000000001</v>
      </c>
      <c r="E868" s="2">
        <v>2</v>
      </c>
      <c r="H868">
        <v>87.105051000000003</v>
      </c>
      <c r="I868" s="5">
        <v>4</v>
      </c>
      <c r="P868">
        <v>2</v>
      </c>
      <c r="Q868" t="str">
        <f t="shared" si="14"/>
        <v>24</v>
      </c>
    </row>
    <row r="869" spans="1:17" x14ac:dyDescent="0.25">
      <c r="A869">
        <v>868</v>
      </c>
      <c r="D869">
        <v>98.444389000000001</v>
      </c>
      <c r="E869" s="2">
        <v>2</v>
      </c>
      <c r="H869">
        <v>87.221277000000001</v>
      </c>
      <c r="I869" s="5">
        <v>4</v>
      </c>
      <c r="P869">
        <v>2</v>
      </c>
      <c r="Q869" t="str">
        <f t="shared" si="14"/>
        <v>24</v>
      </c>
    </row>
    <row r="870" spans="1:17" x14ac:dyDescent="0.25">
      <c r="A870">
        <v>869</v>
      </c>
      <c r="D870">
        <v>98.444389000000001</v>
      </c>
      <c r="E870" s="2">
        <v>2</v>
      </c>
      <c r="H870">
        <v>87.221277000000001</v>
      </c>
      <c r="I870" s="5">
        <v>4</v>
      </c>
      <c r="P870">
        <v>2</v>
      </c>
      <c r="Q870" t="str">
        <f t="shared" si="14"/>
        <v>24</v>
      </c>
    </row>
    <row r="871" spans="1:17" x14ac:dyDescent="0.25">
      <c r="A871">
        <v>870</v>
      </c>
      <c r="D871">
        <v>98.444389000000001</v>
      </c>
      <c r="E871" s="2">
        <v>2</v>
      </c>
      <c r="H871">
        <v>87.221277000000001</v>
      </c>
      <c r="I871" s="5">
        <v>4</v>
      </c>
      <c r="P871">
        <v>2</v>
      </c>
      <c r="Q871" t="str">
        <f t="shared" si="14"/>
        <v>24</v>
      </c>
    </row>
    <row r="872" spans="1:17" x14ac:dyDescent="0.25">
      <c r="A872">
        <v>871</v>
      </c>
      <c r="D872">
        <v>98.444389000000001</v>
      </c>
      <c r="E872" s="2">
        <v>2</v>
      </c>
      <c r="H872">
        <v>87.221277000000001</v>
      </c>
      <c r="I872" s="5">
        <v>4</v>
      </c>
      <c r="P872">
        <v>2</v>
      </c>
      <c r="Q872" t="str">
        <f t="shared" si="14"/>
        <v>24</v>
      </c>
    </row>
    <row r="873" spans="1:17" x14ac:dyDescent="0.25">
      <c r="A873">
        <v>872</v>
      </c>
      <c r="D873">
        <v>98.444389000000001</v>
      </c>
      <c r="E873" s="2">
        <v>2</v>
      </c>
      <c r="H873">
        <v>87.221277000000001</v>
      </c>
      <c r="I873" s="5">
        <v>4</v>
      </c>
      <c r="P873">
        <v>2</v>
      </c>
      <c r="Q873" t="str">
        <f t="shared" si="14"/>
        <v>24</v>
      </c>
    </row>
    <row r="874" spans="1:17" x14ac:dyDescent="0.25">
      <c r="A874">
        <v>873</v>
      </c>
      <c r="D874">
        <v>98.444389000000001</v>
      </c>
      <c r="E874" s="2">
        <v>2</v>
      </c>
      <c r="H874">
        <v>87.221277000000001</v>
      </c>
      <c r="I874" s="5">
        <v>4</v>
      </c>
      <c r="P874">
        <v>2</v>
      </c>
      <c r="Q874" t="str">
        <f t="shared" si="14"/>
        <v>24</v>
      </c>
    </row>
    <row r="875" spans="1:17" x14ac:dyDescent="0.25">
      <c r="A875">
        <v>874</v>
      </c>
      <c r="D875">
        <v>98.444389000000001</v>
      </c>
      <c r="E875" s="2">
        <v>2</v>
      </c>
      <c r="H875">
        <v>87.221277000000001</v>
      </c>
      <c r="I875" s="5">
        <v>4</v>
      </c>
      <c r="P875">
        <v>2</v>
      </c>
      <c r="Q875" t="str">
        <f t="shared" si="14"/>
        <v>24</v>
      </c>
    </row>
    <row r="876" spans="1:17" x14ac:dyDescent="0.25">
      <c r="A876">
        <v>875</v>
      </c>
      <c r="D876">
        <v>98.444389000000001</v>
      </c>
      <c r="E876" s="2">
        <v>2</v>
      </c>
      <c r="H876">
        <v>87.221277000000001</v>
      </c>
      <c r="I876" s="5">
        <v>4</v>
      </c>
      <c r="P876">
        <v>2</v>
      </c>
      <c r="Q876" t="str">
        <f t="shared" si="14"/>
        <v>24</v>
      </c>
    </row>
    <row r="877" spans="1:17" x14ac:dyDescent="0.25">
      <c r="A877">
        <v>876</v>
      </c>
      <c r="D877">
        <v>98.444389000000001</v>
      </c>
      <c r="E877" s="2">
        <v>2</v>
      </c>
      <c r="H877">
        <v>87.221277000000001</v>
      </c>
      <c r="I877" s="5">
        <v>4</v>
      </c>
      <c r="P877">
        <v>2</v>
      </c>
      <c r="Q877" t="str">
        <f t="shared" si="14"/>
        <v>24</v>
      </c>
    </row>
    <row r="878" spans="1:17" x14ac:dyDescent="0.25">
      <c r="A878">
        <v>877</v>
      </c>
      <c r="D878">
        <v>98.444389000000001</v>
      </c>
      <c r="E878" s="2">
        <v>2</v>
      </c>
      <c r="H878">
        <v>87.221277000000001</v>
      </c>
      <c r="I878" s="5">
        <v>4</v>
      </c>
      <c r="P878">
        <v>2</v>
      </c>
      <c r="Q878" t="str">
        <f t="shared" si="14"/>
        <v>24</v>
      </c>
    </row>
    <row r="879" spans="1:17" x14ac:dyDescent="0.25">
      <c r="A879">
        <v>878</v>
      </c>
      <c r="D879">
        <v>98.397961000000009</v>
      </c>
      <c r="E879" s="2">
        <v>2</v>
      </c>
      <c r="H879">
        <v>87.221277000000001</v>
      </c>
      <c r="I879" s="5">
        <v>4</v>
      </c>
      <c r="P879">
        <v>2</v>
      </c>
      <c r="Q879" t="str">
        <f t="shared" si="14"/>
        <v>24</v>
      </c>
    </row>
    <row r="880" spans="1:17" x14ac:dyDescent="0.25">
      <c r="A880">
        <v>879</v>
      </c>
      <c r="B880">
        <v>108.84443900000001</v>
      </c>
      <c r="C880" s="4">
        <v>1</v>
      </c>
      <c r="H880">
        <v>87.221277000000001</v>
      </c>
      <c r="I880" s="5">
        <v>4</v>
      </c>
      <c r="P880">
        <v>2</v>
      </c>
      <c r="Q880" t="str">
        <f t="shared" si="14"/>
        <v>14</v>
      </c>
    </row>
    <row r="881" spans="1:17" x14ac:dyDescent="0.25">
      <c r="A881">
        <v>880</v>
      </c>
      <c r="B881">
        <v>108.92592</v>
      </c>
      <c r="C881" s="4">
        <v>1</v>
      </c>
      <c r="F881">
        <v>94.74046100000001</v>
      </c>
      <c r="G881" s="3">
        <v>3</v>
      </c>
      <c r="H881">
        <v>87.221277000000001</v>
      </c>
      <c r="I881" s="5">
        <v>4</v>
      </c>
      <c r="P881">
        <v>3</v>
      </c>
      <c r="Q881" t="str">
        <f t="shared" si="14"/>
        <v>134</v>
      </c>
    </row>
    <row r="882" spans="1:17" x14ac:dyDescent="0.25">
      <c r="A882">
        <v>881</v>
      </c>
      <c r="B882">
        <v>108.92592</v>
      </c>
      <c r="C882" s="4">
        <v>1</v>
      </c>
      <c r="F882">
        <v>95.032959000000005</v>
      </c>
      <c r="G882" s="3">
        <v>3</v>
      </c>
      <c r="H882">
        <v>87.221277000000001</v>
      </c>
      <c r="I882" s="5">
        <v>4</v>
      </c>
      <c r="P882">
        <v>3</v>
      </c>
      <c r="Q882" t="str">
        <f t="shared" si="14"/>
        <v>134</v>
      </c>
    </row>
    <row r="883" spans="1:17" x14ac:dyDescent="0.25">
      <c r="A883">
        <v>882</v>
      </c>
      <c r="B883">
        <v>108.92592</v>
      </c>
      <c r="C883" s="4">
        <v>1</v>
      </c>
      <c r="F883">
        <v>95.032959000000005</v>
      </c>
      <c r="G883" s="3">
        <v>3</v>
      </c>
      <c r="H883">
        <v>87.105051000000003</v>
      </c>
      <c r="I883" s="5">
        <v>4</v>
      </c>
      <c r="P883">
        <v>3</v>
      </c>
      <c r="Q883" t="str">
        <f t="shared" si="14"/>
        <v>134</v>
      </c>
    </row>
    <row r="884" spans="1:17" x14ac:dyDescent="0.25">
      <c r="A884">
        <v>883</v>
      </c>
      <c r="B884">
        <v>108.92592</v>
      </c>
      <c r="C884" s="4">
        <v>1</v>
      </c>
      <c r="F884">
        <v>95.032959000000005</v>
      </c>
      <c r="G884" s="3">
        <v>3</v>
      </c>
      <c r="H884">
        <v>87.105051000000003</v>
      </c>
      <c r="I884" s="5">
        <v>4</v>
      </c>
      <c r="P884">
        <v>3</v>
      </c>
      <c r="Q884" t="str">
        <f t="shared" si="14"/>
        <v>134</v>
      </c>
    </row>
    <row r="885" spans="1:17" x14ac:dyDescent="0.25">
      <c r="A885">
        <v>884</v>
      </c>
      <c r="B885">
        <v>108.92592</v>
      </c>
      <c r="C885" s="4">
        <v>1</v>
      </c>
      <c r="F885">
        <v>95.032959000000005</v>
      </c>
      <c r="G885" s="3">
        <v>3</v>
      </c>
      <c r="P885">
        <v>2</v>
      </c>
      <c r="Q885" t="str">
        <f t="shared" si="14"/>
        <v>13</v>
      </c>
    </row>
    <row r="886" spans="1:17" x14ac:dyDescent="0.25">
      <c r="A886">
        <v>885</v>
      </c>
      <c r="B886">
        <v>108.92592</v>
      </c>
      <c r="C886" s="4">
        <v>1</v>
      </c>
      <c r="F886">
        <v>95.032959000000005</v>
      </c>
      <c r="G886" s="3">
        <v>3</v>
      </c>
      <c r="P886">
        <v>2</v>
      </c>
      <c r="Q886" t="str">
        <f t="shared" si="14"/>
        <v>13</v>
      </c>
    </row>
    <row r="887" spans="1:17" x14ac:dyDescent="0.25">
      <c r="A887">
        <v>886</v>
      </c>
      <c r="B887">
        <v>108.92592</v>
      </c>
      <c r="C887" s="4">
        <v>1</v>
      </c>
      <c r="F887">
        <v>95.032959000000005</v>
      </c>
      <c r="G887" s="3">
        <v>3</v>
      </c>
      <c r="P887">
        <v>2</v>
      </c>
      <c r="Q887" t="str">
        <f t="shared" si="14"/>
        <v>13</v>
      </c>
    </row>
    <row r="888" spans="1:17" x14ac:dyDescent="0.25">
      <c r="A888">
        <v>887</v>
      </c>
      <c r="B888">
        <v>108.92592</v>
      </c>
      <c r="C888" s="4">
        <v>1</v>
      </c>
      <c r="F888">
        <v>95.032959000000005</v>
      </c>
      <c r="G888" s="3">
        <v>3</v>
      </c>
      <c r="P888">
        <v>2</v>
      </c>
      <c r="Q888" t="str">
        <f t="shared" si="14"/>
        <v>13</v>
      </c>
    </row>
    <row r="889" spans="1:17" x14ac:dyDescent="0.25">
      <c r="A889">
        <v>888</v>
      </c>
      <c r="B889">
        <v>108.92592</v>
      </c>
      <c r="C889" s="4">
        <v>1</v>
      </c>
      <c r="F889">
        <v>95.032959000000005</v>
      </c>
      <c r="G889" s="3">
        <v>3</v>
      </c>
      <c r="P889">
        <v>2</v>
      </c>
      <c r="Q889" t="str">
        <f t="shared" si="14"/>
        <v>13</v>
      </c>
    </row>
    <row r="890" spans="1:17" x14ac:dyDescent="0.25">
      <c r="A890">
        <v>889</v>
      </c>
      <c r="B890">
        <v>108.92592</v>
      </c>
      <c r="C890" s="4">
        <v>1</v>
      </c>
      <c r="F890">
        <v>95.032959000000005</v>
      </c>
      <c r="G890" s="3">
        <v>3</v>
      </c>
      <c r="P890">
        <v>2</v>
      </c>
      <c r="Q890" t="str">
        <f t="shared" si="14"/>
        <v>13</v>
      </c>
    </row>
    <row r="891" spans="1:17" x14ac:dyDescent="0.25">
      <c r="A891">
        <v>890</v>
      </c>
      <c r="B891">
        <v>108.92592</v>
      </c>
      <c r="C891" s="4">
        <v>1</v>
      </c>
      <c r="F891">
        <v>95.032959000000005</v>
      </c>
      <c r="G891" s="3">
        <v>3</v>
      </c>
      <c r="P891">
        <v>2</v>
      </c>
      <c r="Q891" t="str">
        <f t="shared" si="14"/>
        <v>13</v>
      </c>
    </row>
    <row r="892" spans="1:17" x14ac:dyDescent="0.25">
      <c r="A892">
        <v>891</v>
      </c>
      <c r="B892">
        <v>108.92592</v>
      </c>
      <c r="C892" s="4">
        <v>1</v>
      </c>
      <c r="F892">
        <v>95.032959000000005</v>
      </c>
      <c r="G892" s="3">
        <v>3</v>
      </c>
      <c r="P892">
        <v>2</v>
      </c>
      <c r="Q892" t="str">
        <f t="shared" si="14"/>
        <v>13</v>
      </c>
    </row>
    <row r="893" spans="1:17" x14ac:dyDescent="0.25">
      <c r="A893">
        <v>892</v>
      </c>
      <c r="B893">
        <v>108.92592</v>
      </c>
      <c r="C893" s="4">
        <v>1</v>
      </c>
      <c r="D893">
        <v>117.23423600000001</v>
      </c>
      <c r="E893" s="2">
        <v>2</v>
      </c>
      <c r="F893">
        <v>95.032959000000005</v>
      </c>
      <c r="G893" s="3">
        <v>3</v>
      </c>
      <c r="P893">
        <v>3</v>
      </c>
      <c r="Q893" t="str">
        <f t="shared" si="14"/>
        <v>123</v>
      </c>
    </row>
    <row r="894" spans="1:17" x14ac:dyDescent="0.25">
      <c r="A894">
        <v>893</v>
      </c>
      <c r="B894">
        <v>108.84443900000001</v>
      </c>
      <c r="C894" s="4">
        <v>1</v>
      </c>
      <c r="D894">
        <v>117.281431</v>
      </c>
      <c r="E894" s="2">
        <v>2</v>
      </c>
      <c r="F894">
        <v>94.74046100000001</v>
      </c>
      <c r="G894" s="3">
        <v>3</v>
      </c>
      <c r="P894">
        <v>3</v>
      </c>
      <c r="Q894" t="str">
        <f t="shared" si="14"/>
        <v>123</v>
      </c>
    </row>
    <row r="895" spans="1:17" x14ac:dyDescent="0.25">
      <c r="A895">
        <v>894</v>
      </c>
      <c r="D895">
        <v>117.281431</v>
      </c>
      <c r="E895" s="2">
        <v>2</v>
      </c>
      <c r="F895">
        <v>94.74046100000001</v>
      </c>
      <c r="G895" s="3">
        <v>3</v>
      </c>
      <c r="P895">
        <v>2</v>
      </c>
      <c r="Q895" t="str">
        <f t="shared" si="14"/>
        <v>23</v>
      </c>
    </row>
    <row r="896" spans="1:17" x14ac:dyDescent="0.25">
      <c r="A896">
        <v>895</v>
      </c>
      <c r="D896">
        <v>117.281431</v>
      </c>
      <c r="E896" s="2">
        <v>2</v>
      </c>
      <c r="P896">
        <v>1</v>
      </c>
      <c r="Q896" t="str">
        <f t="shared" si="14"/>
        <v>2</v>
      </c>
    </row>
    <row r="897" spans="1:17" x14ac:dyDescent="0.25">
      <c r="A897">
        <v>896</v>
      </c>
      <c r="D897">
        <v>117.281431</v>
      </c>
      <c r="E897" s="2">
        <v>2</v>
      </c>
      <c r="P897">
        <v>1</v>
      </c>
      <c r="Q897" t="str">
        <f t="shared" si="14"/>
        <v>2</v>
      </c>
    </row>
    <row r="898" spans="1:17" x14ac:dyDescent="0.25">
      <c r="A898">
        <v>897</v>
      </c>
      <c r="D898">
        <v>117.281431</v>
      </c>
      <c r="E898" s="2">
        <v>2</v>
      </c>
      <c r="H898">
        <v>106.481482</v>
      </c>
      <c r="I898" s="5">
        <v>4</v>
      </c>
      <c r="P898">
        <v>2</v>
      </c>
      <c r="Q898" t="str">
        <f t="shared" ref="Q898:Q961" si="15">CONCATENATE(C898,E898,G898,I898)</f>
        <v>24</v>
      </c>
    </row>
    <row r="899" spans="1:17" x14ac:dyDescent="0.25">
      <c r="A899">
        <v>898</v>
      </c>
      <c r="D899">
        <v>117.281431</v>
      </c>
      <c r="E899" s="2">
        <v>2</v>
      </c>
      <c r="H899">
        <v>106.552706</v>
      </c>
      <c r="I899" s="5">
        <v>4</v>
      </c>
      <c r="P899">
        <v>2</v>
      </c>
      <c r="Q899" t="str">
        <f t="shared" si="15"/>
        <v>24</v>
      </c>
    </row>
    <row r="900" spans="1:17" x14ac:dyDescent="0.25">
      <c r="A900">
        <v>899</v>
      </c>
      <c r="D900">
        <v>117.281431</v>
      </c>
      <c r="E900" s="2">
        <v>2</v>
      </c>
      <c r="H900">
        <v>106.552706</v>
      </c>
      <c r="I900" s="5">
        <v>4</v>
      </c>
      <c r="P900">
        <v>2</v>
      </c>
      <c r="Q900" t="str">
        <f t="shared" si="15"/>
        <v>24</v>
      </c>
    </row>
    <row r="901" spans="1:17" x14ac:dyDescent="0.25">
      <c r="A901">
        <v>900</v>
      </c>
      <c r="D901">
        <v>117.281431</v>
      </c>
      <c r="E901" s="2">
        <v>2</v>
      </c>
      <c r="H901">
        <v>106.552706</v>
      </c>
      <c r="I901" s="5">
        <v>4</v>
      </c>
      <c r="P901">
        <v>2</v>
      </c>
      <c r="Q901" t="str">
        <f t="shared" si="15"/>
        <v>24</v>
      </c>
    </row>
    <row r="902" spans="1:17" x14ac:dyDescent="0.25">
      <c r="A902">
        <v>901</v>
      </c>
      <c r="D902">
        <v>117.281431</v>
      </c>
      <c r="E902" s="2">
        <v>2</v>
      </c>
      <c r="H902">
        <v>106.552706</v>
      </c>
      <c r="I902" s="5">
        <v>4</v>
      </c>
      <c r="P902">
        <v>2</v>
      </c>
      <c r="Q902" t="str">
        <f t="shared" si="15"/>
        <v>24</v>
      </c>
    </row>
    <row r="903" spans="1:17" x14ac:dyDescent="0.25">
      <c r="A903">
        <v>902</v>
      </c>
      <c r="D903">
        <v>117.281431</v>
      </c>
      <c r="E903" s="2">
        <v>2</v>
      </c>
      <c r="H903">
        <v>106.552706</v>
      </c>
      <c r="I903" s="5">
        <v>4</v>
      </c>
      <c r="P903">
        <v>2</v>
      </c>
      <c r="Q903" t="str">
        <f t="shared" si="15"/>
        <v>24</v>
      </c>
    </row>
    <row r="904" spans="1:17" x14ac:dyDescent="0.25">
      <c r="A904">
        <v>903</v>
      </c>
      <c r="D904">
        <v>117.281431</v>
      </c>
      <c r="E904" s="2">
        <v>2</v>
      </c>
      <c r="H904">
        <v>106.552706</v>
      </c>
      <c r="I904" s="5">
        <v>4</v>
      </c>
      <c r="P904">
        <v>2</v>
      </c>
      <c r="Q904" t="str">
        <f t="shared" si="15"/>
        <v>24</v>
      </c>
    </row>
    <row r="905" spans="1:17" x14ac:dyDescent="0.25">
      <c r="A905">
        <v>904</v>
      </c>
      <c r="D905">
        <v>117.281431</v>
      </c>
      <c r="E905" s="2">
        <v>2</v>
      </c>
      <c r="H905">
        <v>106.552706</v>
      </c>
      <c r="I905" s="5">
        <v>4</v>
      </c>
      <c r="P905">
        <v>2</v>
      </c>
      <c r="Q905" t="str">
        <f t="shared" si="15"/>
        <v>24</v>
      </c>
    </row>
    <row r="906" spans="1:17" x14ac:dyDescent="0.25">
      <c r="A906">
        <v>905</v>
      </c>
      <c r="B906">
        <v>125.145815</v>
      </c>
      <c r="C906" s="4">
        <v>1</v>
      </c>
      <c r="D906">
        <v>117.281431</v>
      </c>
      <c r="E906" s="2">
        <v>2</v>
      </c>
      <c r="H906">
        <v>106.552706</v>
      </c>
      <c r="I906" s="5">
        <v>4</v>
      </c>
      <c r="P906">
        <v>3</v>
      </c>
      <c r="Q906" t="str">
        <f t="shared" si="15"/>
        <v>124</v>
      </c>
    </row>
    <row r="907" spans="1:17" x14ac:dyDescent="0.25">
      <c r="A907">
        <v>906</v>
      </c>
      <c r="B907">
        <v>125.340307</v>
      </c>
      <c r="C907" s="4">
        <v>1</v>
      </c>
      <c r="D907">
        <v>117.23423600000001</v>
      </c>
      <c r="E907" s="2">
        <v>2</v>
      </c>
      <c r="H907">
        <v>106.552706</v>
      </c>
      <c r="I907" s="5">
        <v>4</v>
      </c>
      <c r="P907">
        <v>3</v>
      </c>
      <c r="Q907" t="str">
        <f t="shared" si="15"/>
        <v>124</v>
      </c>
    </row>
    <row r="908" spans="1:17" x14ac:dyDescent="0.25">
      <c r="A908">
        <v>907</v>
      </c>
      <c r="B908">
        <v>125.340307</v>
      </c>
      <c r="C908" s="4">
        <v>1</v>
      </c>
      <c r="H908">
        <v>106.552706</v>
      </c>
      <c r="I908" s="5">
        <v>4</v>
      </c>
      <c r="P908">
        <v>2</v>
      </c>
      <c r="Q908" t="str">
        <f t="shared" si="15"/>
        <v>14</v>
      </c>
    </row>
    <row r="909" spans="1:17" x14ac:dyDescent="0.25">
      <c r="A909">
        <v>908</v>
      </c>
      <c r="B909">
        <v>125.340307</v>
      </c>
      <c r="C909" s="4">
        <v>1</v>
      </c>
      <c r="H909">
        <v>106.552706</v>
      </c>
      <c r="I909" s="5">
        <v>4</v>
      </c>
      <c r="P909">
        <v>2</v>
      </c>
      <c r="Q909" t="str">
        <f t="shared" si="15"/>
        <v>14</v>
      </c>
    </row>
    <row r="910" spans="1:17" x14ac:dyDescent="0.25">
      <c r="A910">
        <v>909</v>
      </c>
      <c r="B910">
        <v>125.340307</v>
      </c>
      <c r="C910" s="4">
        <v>1</v>
      </c>
      <c r="H910">
        <v>106.552706</v>
      </c>
      <c r="I910" s="5">
        <v>4</v>
      </c>
      <c r="P910">
        <v>2</v>
      </c>
      <c r="Q910" t="str">
        <f t="shared" si="15"/>
        <v>14</v>
      </c>
    </row>
    <row r="911" spans="1:17" x14ac:dyDescent="0.25">
      <c r="A911">
        <v>910</v>
      </c>
      <c r="B911">
        <v>125.340307</v>
      </c>
      <c r="C911" s="4">
        <v>1</v>
      </c>
      <c r="F911">
        <v>114.199747</v>
      </c>
      <c r="G911" s="3">
        <v>3</v>
      </c>
      <c r="H911">
        <v>106.552706</v>
      </c>
      <c r="I911" s="5">
        <v>4</v>
      </c>
      <c r="P911">
        <v>3</v>
      </c>
      <c r="Q911" t="str">
        <f t="shared" si="15"/>
        <v>134</v>
      </c>
    </row>
    <row r="912" spans="1:17" x14ac:dyDescent="0.25">
      <c r="A912">
        <v>911</v>
      </c>
      <c r="B912">
        <v>125.340307</v>
      </c>
      <c r="C912" s="4">
        <v>1</v>
      </c>
      <c r="F912">
        <v>114.31495100000001</v>
      </c>
      <c r="G912" s="3">
        <v>3</v>
      </c>
      <c r="H912">
        <v>106.552706</v>
      </c>
      <c r="I912" s="5">
        <v>4</v>
      </c>
      <c r="P912">
        <v>3</v>
      </c>
      <c r="Q912" t="str">
        <f t="shared" si="15"/>
        <v>134</v>
      </c>
    </row>
    <row r="913" spans="1:17" x14ac:dyDescent="0.25">
      <c r="A913">
        <v>912</v>
      </c>
      <c r="B913">
        <v>125.340307</v>
      </c>
      <c r="C913" s="4">
        <v>1</v>
      </c>
      <c r="F913">
        <v>114.31495100000001</v>
      </c>
      <c r="G913" s="3">
        <v>3</v>
      </c>
      <c r="H913">
        <v>106.552706</v>
      </c>
      <c r="I913" s="5">
        <v>4</v>
      </c>
      <c r="P913">
        <v>3</v>
      </c>
      <c r="Q913" t="str">
        <f t="shared" si="15"/>
        <v>134</v>
      </c>
    </row>
    <row r="914" spans="1:17" x14ac:dyDescent="0.25">
      <c r="A914">
        <v>913</v>
      </c>
      <c r="B914">
        <v>125.340307</v>
      </c>
      <c r="C914" s="4">
        <v>1</v>
      </c>
      <c r="F914">
        <v>114.31495100000001</v>
      </c>
      <c r="G914" s="3">
        <v>3</v>
      </c>
      <c r="H914">
        <v>106.552706</v>
      </c>
      <c r="I914" s="5">
        <v>4</v>
      </c>
      <c r="P914">
        <v>3</v>
      </c>
      <c r="Q914" t="str">
        <f t="shared" si="15"/>
        <v>134</v>
      </c>
    </row>
    <row r="915" spans="1:17" x14ac:dyDescent="0.25">
      <c r="A915">
        <v>914</v>
      </c>
      <c r="B915">
        <v>125.340307</v>
      </c>
      <c r="C915" s="4">
        <v>1</v>
      </c>
      <c r="F915">
        <v>114.31495100000001</v>
      </c>
      <c r="G915" s="3">
        <v>3</v>
      </c>
      <c r="H915">
        <v>106.481482</v>
      </c>
      <c r="I915" s="5">
        <v>4</v>
      </c>
      <c r="P915">
        <v>3</v>
      </c>
      <c r="Q915" t="str">
        <f t="shared" si="15"/>
        <v>134</v>
      </c>
    </row>
    <row r="916" spans="1:17" x14ac:dyDescent="0.25">
      <c r="A916">
        <v>915</v>
      </c>
      <c r="B916">
        <v>125.340307</v>
      </c>
      <c r="C916" s="4">
        <v>1</v>
      </c>
      <c r="F916">
        <v>114.31495100000001</v>
      </c>
      <c r="G916" s="3">
        <v>3</v>
      </c>
      <c r="P916">
        <v>2</v>
      </c>
      <c r="Q916" t="str">
        <f t="shared" si="15"/>
        <v>13</v>
      </c>
    </row>
    <row r="917" spans="1:17" x14ac:dyDescent="0.25">
      <c r="A917">
        <v>916</v>
      </c>
      <c r="B917">
        <v>125.340307</v>
      </c>
      <c r="C917" s="4">
        <v>1</v>
      </c>
      <c r="F917">
        <v>114.31495100000001</v>
      </c>
      <c r="G917" s="3">
        <v>3</v>
      </c>
      <c r="P917">
        <v>2</v>
      </c>
      <c r="Q917" t="str">
        <f t="shared" si="15"/>
        <v>13</v>
      </c>
    </row>
    <row r="918" spans="1:17" x14ac:dyDescent="0.25">
      <c r="A918">
        <v>917</v>
      </c>
      <c r="B918">
        <v>125.340307</v>
      </c>
      <c r="C918" s="4">
        <v>1</v>
      </c>
      <c r="F918">
        <v>114.31495100000001</v>
      </c>
      <c r="G918" s="3">
        <v>3</v>
      </c>
      <c r="P918">
        <v>2</v>
      </c>
      <c r="Q918" t="str">
        <f t="shared" si="15"/>
        <v>13</v>
      </c>
    </row>
    <row r="919" spans="1:17" x14ac:dyDescent="0.25">
      <c r="A919">
        <v>918</v>
      </c>
      <c r="B919">
        <v>125.340307</v>
      </c>
      <c r="C919" s="4">
        <v>1</v>
      </c>
      <c r="F919">
        <v>114.31495100000001</v>
      </c>
      <c r="G919" s="3">
        <v>3</v>
      </c>
      <c r="P919">
        <v>2</v>
      </c>
      <c r="Q919" t="str">
        <f t="shared" si="15"/>
        <v>13</v>
      </c>
    </row>
    <row r="920" spans="1:17" x14ac:dyDescent="0.25">
      <c r="A920">
        <v>919</v>
      </c>
      <c r="B920">
        <v>125.340307</v>
      </c>
      <c r="C920" s="4">
        <v>1</v>
      </c>
      <c r="D920">
        <v>132.88250200000002</v>
      </c>
      <c r="E920" s="2">
        <v>2</v>
      </c>
      <c r="F920">
        <v>114.31495100000001</v>
      </c>
      <c r="G920" s="3">
        <v>3</v>
      </c>
      <c r="P920">
        <v>3</v>
      </c>
      <c r="Q920" t="str">
        <f t="shared" si="15"/>
        <v>123</v>
      </c>
    </row>
    <row r="921" spans="1:17" x14ac:dyDescent="0.25">
      <c r="A921">
        <v>920</v>
      </c>
      <c r="B921">
        <v>125.145815</v>
      </c>
      <c r="C921" s="4">
        <v>1</v>
      </c>
      <c r="D921">
        <v>133.00367900000001</v>
      </c>
      <c r="E921" s="2">
        <v>2</v>
      </c>
      <c r="F921">
        <v>114.31495100000001</v>
      </c>
      <c r="G921" s="3">
        <v>3</v>
      </c>
      <c r="P921">
        <v>3</v>
      </c>
      <c r="Q921" t="str">
        <f t="shared" si="15"/>
        <v>123</v>
      </c>
    </row>
    <row r="922" spans="1:17" x14ac:dyDescent="0.25">
      <c r="A922">
        <v>921</v>
      </c>
      <c r="D922">
        <v>133.00367900000001</v>
      </c>
      <c r="E922" s="2">
        <v>2</v>
      </c>
      <c r="F922">
        <v>114.31495100000001</v>
      </c>
      <c r="G922" s="3">
        <v>3</v>
      </c>
      <c r="P922">
        <v>2</v>
      </c>
      <c r="Q922" t="str">
        <f t="shared" si="15"/>
        <v>23</v>
      </c>
    </row>
    <row r="923" spans="1:17" x14ac:dyDescent="0.25">
      <c r="A923">
        <v>922</v>
      </c>
      <c r="D923">
        <v>133.00367900000001</v>
      </c>
      <c r="E923" s="2">
        <v>2</v>
      </c>
      <c r="F923">
        <v>114.31495100000001</v>
      </c>
      <c r="G923" s="3">
        <v>3</v>
      </c>
      <c r="P923">
        <v>2</v>
      </c>
      <c r="Q923" t="str">
        <f t="shared" si="15"/>
        <v>23</v>
      </c>
    </row>
    <row r="924" spans="1:17" x14ac:dyDescent="0.25">
      <c r="A924">
        <v>923</v>
      </c>
      <c r="D924">
        <v>133.00367900000001</v>
      </c>
      <c r="E924" s="2">
        <v>2</v>
      </c>
      <c r="F924">
        <v>114.31495100000001</v>
      </c>
      <c r="G924" s="3">
        <v>3</v>
      </c>
      <c r="P924">
        <v>2</v>
      </c>
      <c r="Q924" t="str">
        <f t="shared" si="15"/>
        <v>23</v>
      </c>
    </row>
    <row r="925" spans="1:17" x14ac:dyDescent="0.25">
      <c r="A925">
        <v>924</v>
      </c>
      <c r="D925">
        <v>133.00367900000001</v>
      </c>
      <c r="E925" s="2">
        <v>2</v>
      </c>
      <c r="F925">
        <v>114.31495100000001</v>
      </c>
      <c r="G925" s="3">
        <v>3</v>
      </c>
      <c r="P925">
        <v>2</v>
      </c>
      <c r="Q925" t="str">
        <f t="shared" si="15"/>
        <v>23</v>
      </c>
    </row>
    <row r="926" spans="1:17" x14ac:dyDescent="0.25">
      <c r="A926">
        <v>925</v>
      </c>
      <c r="D926">
        <v>133.00367900000001</v>
      </c>
      <c r="E926" s="2">
        <v>2</v>
      </c>
      <c r="F926">
        <v>114.31495100000001</v>
      </c>
      <c r="G926" s="3">
        <v>3</v>
      </c>
      <c r="P926">
        <v>2</v>
      </c>
      <c r="Q926" t="str">
        <f t="shared" si="15"/>
        <v>23</v>
      </c>
    </row>
    <row r="927" spans="1:17" x14ac:dyDescent="0.25">
      <c r="A927">
        <v>926</v>
      </c>
      <c r="D927">
        <v>133.00367900000001</v>
      </c>
      <c r="E927" s="2">
        <v>2</v>
      </c>
      <c r="F927">
        <v>114.199747</v>
      </c>
      <c r="G927" s="3">
        <v>3</v>
      </c>
      <c r="P927">
        <v>2</v>
      </c>
      <c r="Q927" t="str">
        <f t="shared" si="15"/>
        <v>23</v>
      </c>
    </row>
    <row r="928" spans="1:17" x14ac:dyDescent="0.25">
      <c r="A928">
        <v>927</v>
      </c>
      <c r="D928">
        <v>133.00367900000001</v>
      </c>
      <c r="E928" s="2">
        <v>2</v>
      </c>
      <c r="P928">
        <v>1</v>
      </c>
      <c r="Q928" t="str">
        <f t="shared" si="15"/>
        <v>2</v>
      </c>
    </row>
    <row r="929" spans="1:17" x14ac:dyDescent="0.25">
      <c r="A929">
        <v>928</v>
      </c>
      <c r="D929">
        <v>133.00367900000001</v>
      </c>
      <c r="E929" s="2">
        <v>2</v>
      </c>
      <c r="H929">
        <v>124.912806</v>
      </c>
      <c r="I929" s="5">
        <v>4</v>
      </c>
      <c r="P929">
        <v>2</v>
      </c>
      <c r="Q929" t="str">
        <f t="shared" si="15"/>
        <v>24</v>
      </c>
    </row>
    <row r="930" spans="1:17" x14ac:dyDescent="0.25">
      <c r="A930">
        <v>929</v>
      </c>
      <c r="D930">
        <v>133.00367900000001</v>
      </c>
      <c r="E930" s="2">
        <v>2</v>
      </c>
      <c r="H930">
        <v>124.994238</v>
      </c>
      <c r="I930" s="5">
        <v>4</v>
      </c>
      <c r="P930">
        <v>2</v>
      </c>
      <c r="Q930" t="str">
        <f t="shared" si="15"/>
        <v>24</v>
      </c>
    </row>
    <row r="931" spans="1:17" x14ac:dyDescent="0.25">
      <c r="A931">
        <v>930</v>
      </c>
      <c r="D931">
        <v>133.00367900000001</v>
      </c>
      <c r="E931" s="2">
        <v>2</v>
      </c>
      <c r="H931">
        <v>124.994238</v>
      </c>
      <c r="I931" s="5">
        <v>4</v>
      </c>
      <c r="P931">
        <v>2</v>
      </c>
      <c r="Q931" t="str">
        <f t="shared" si="15"/>
        <v>24</v>
      </c>
    </row>
    <row r="932" spans="1:17" x14ac:dyDescent="0.25">
      <c r="A932">
        <v>931</v>
      </c>
      <c r="D932">
        <v>133.00367900000001</v>
      </c>
      <c r="E932" s="2">
        <v>2</v>
      </c>
      <c r="H932">
        <v>124.994238</v>
      </c>
      <c r="I932" s="5">
        <v>4</v>
      </c>
      <c r="P932">
        <v>2</v>
      </c>
      <c r="Q932" t="str">
        <f t="shared" si="15"/>
        <v>24</v>
      </c>
    </row>
    <row r="933" spans="1:17" x14ac:dyDescent="0.25">
      <c r="A933">
        <v>932</v>
      </c>
      <c r="B933">
        <v>150.051525</v>
      </c>
      <c r="C933" s="4">
        <v>1</v>
      </c>
      <c r="D933">
        <v>133.00367900000001</v>
      </c>
      <c r="E933" s="2">
        <v>2</v>
      </c>
      <c r="H933">
        <v>124.994238</v>
      </c>
      <c r="I933" s="5">
        <v>4</v>
      </c>
      <c r="P933">
        <v>3</v>
      </c>
      <c r="Q933" t="str">
        <f t="shared" si="15"/>
        <v>124</v>
      </c>
    </row>
    <row r="934" spans="1:17" x14ac:dyDescent="0.25">
      <c r="A934">
        <v>933</v>
      </c>
      <c r="B934">
        <v>150.199986</v>
      </c>
      <c r="C934" s="4">
        <v>1</v>
      </c>
      <c r="D934">
        <v>132.88250200000002</v>
      </c>
      <c r="E934" s="2">
        <v>2</v>
      </c>
      <c r="H934">
        <v>124.994238</v>
      </c>
      <c r="I934" s="5">
        <v>4</v>
      </c>
      <c r="P934">
        <v>3</v>
      </c>
      <c r="Q934" t="str">
        <f t="shared" si="15"/>
        <v>124</v>
      </c>
    </row>
    <row r="935" spans="1:17" x14ac:dyDescent="0.25">
      <c r="A935">
        <v>934</v>
      </c>
      <c r="B935">
        <v>150.199986</v>
      </c>
      <c r="C935" s="4">
        <v>1</v>
      </c>
      <c r="H935">
        <v>124.994238</v>
      </c>
      <c r="I935" s="5">
        <v>4</v>
      </c>
      <c r="P935">
        <v>2</v>
      </c>
      <c r="Q935" t="str">
        <f t="shared" si="15"/>
        <v>14</v>
      </c>
    </row>
    <row r="936" spans="1:17" x14ac:dyDescent="0.25">
      <c r="A936">
        <v>935</v>
      </c>
      <c r="B936">
        <v>150.199986</v>
      </c>
      <c r="C936" s="4">
        <v>1</v>
      </c>
      <c r="H936">
        <v>124.994238</v>
      </c>
      <c r="I936" s="5">
        <v>4</v>
      </c>
      <c r="P936">
        <v>2</v>
      </c>
      <c r="Q936" t="str">
        <f t="shared" si="15"/>
        <v>14</v>
      </c>
    </row>
    <row r="937" spans="1:17" x14ac:dyDescent="0.25">
      <c r="A937">
        <v>936</v>
      </c>
      <c r="B937">
        <v>150.199986</v>
      </c>
      <c r="C937" s="4">
        <v>1</v>
      </c>
      <c r="H937">
        <v>124.994238</v>
      </c>
      <c r="I937" s="5">
        <v>4</v>
      </c>
      <c r="P937">
        <v>2</v>
      </c>
      <c r="Q937" t="str">
        <f t="shared" si="15"/>
        <v>14</v>
      </c>
    </row>
    <row r="938" spans="1:17" x14ac:dyDescent="0.25">
      <c r="A938">
        <v>937</v>
      </c>
      <c r="B938">
        <v>150.199986</v>
      </c>
      <c r="C938" s="4">
        <v>1</v>
      </c>
      <c r="H938">
        <v>124.994238</v>
      </c>
      <c r="I938" s="5">
        <v>4</v>
      </c>
      <c r="P938">
        <v>2</v>
      </c>
      <c r="Q938" t="str">
        <f t="shared" si="15"/>
        <v>14</v>
      </c>
    </row>
    <row r="939" spans="1:17" x14ac:dyDescent="0.25">
      <c r="A939">
        <v>938</v>
      </c>
      <c r="B939">
        <v>150.199986</v>
      </c>
      <c r="C939" s="4">
        <v>1</v>
      </c>
      <c r="H939">
        <v>124.994238</v>
      </c>
      <c r="I939" s="5">
        <v>4</v>
      </c>
      <c r="P939">
        <v>2</v>
      </c>
      <c r="Q939" t="str">
        <f t="shared" si="15"/>
        <v>14</v>
      </c>
    </row>
    <row r="940" spans="1:17" x14ac:dyDescent="0.25">
      <c r="A940">
        <v>939</v>
      </c>
      <c r="B940">
        <v>150.199986</v>
      </c>
      <c r="C940" s="4">
        <v>1</v>
      </c>
      <c r="H940">
        <v>124.994238</v>
      </c>
      <c r="I940" s="5">
        <v>4</v>
      </c>
      <c r="P940">
        <v>2</v>
      </c>
      <c r="Q940" t="str">
        <f t="shared" si="15"/>
        <v>14</v>
      </c>
    </row>
    <row r="941" spans="1:17" x14ac:dyDescent="0.25">
      <c r="A941">
        <v>940</v>
      </c>
      <c r="B941">
        <v>150.199986</v>
      </c>
      <c r="C941" s="4">
        <v>1</v>
      </c>
      <c r="H941">
        <v>124.994238</v>
      </c>
      <c r="I941" s="5">
        <v>4</v>
      </c>
      <c r="P941">
        <v>2</v>
      </c>
      <c r="Q941" t="str">
        <f t="shared" si="15"/>
        <v>14</v>
      </c>
    </row>
    <row r="942" spans="1:17" x14ac:dyDescent="0.25">
      <c r="A942">
        <v>941</v>
      </c>
      <c r="B942">
        <v>150.199986</v>
      </c>
      <c r="C942" s="4">
        <v>1</v>
      </c>
      <c r="G942" s="3" t="s">
        <v>234</v>
      </c>
      <c r="H942">
        <v>124.994238</v>
      </c>
      <c r="I942" s="5">
        <v>4</v>
      </c>
      <c r="L942">
        <v>131.18388200000001</v>
      </c>
      <c r="M942">
        <v>941</v>
      </c>
      <c r="P942">
        <v>3</v>
      </c>
      <c r="Q942" t="str">
        <f t="shared" si="15"/>
        <v>13D4</v>
      </c>
    </row>
    <row r="943" spans="1:17" x14ac:dyDescent="0.25">
      <c r="A943">
        <v>942</v>
      </c>
      <c r="B943">
        <v>150.199986</v>
      </c>
      <c r="C943" s="4">
        <v>1</v>
      </c>
      <c r="G943" s="3" t="s">
        <v>234</v>
      </c>
      <c r="H943">
        <v>124.994238</v>
      </c>
      <c r="I943" s="5">
        <v>4</v>
      </c>
      <c r="L943">
        <v>131.273268</v>
      </c>
      <c r="P943">
        <v>3</v>
      </c>
      <c r="Q943" t="str">
        <f t="shared" si="15"/>
        <v>13D4</v>
      </c>
    </row>
    <row r="944" spans="1:17" x14ac:dyDescent="0.25">
      <c r="A944">
        <v>943</v>
      </c>
      <c r="B944">
        <v>150.199986</v>
      </c>
      <c r="C944" s="4">
        <v>1</v>
      </c>
      <c r="G944" s="3" t="s">
        <v>234</v>
      </c>
      <c r="H944">
        <v>124.912806</v>
      </c>
      <c r="I944" s="5">
        <v>4</v>
      </c>
      <c r="L944">
        <v>131.22382899999999</v>
      </c>
      <c r="P944">
        <v>3</v>
      </c>
      <c r="Q944" t="str">
        <f t="shared" si="15"/>
        <v>13D4</v>
      </c>
    </row>
    <row r="945" spans="1:17" x14ac:dyDescent="0.25">
      <c r="A945">
        <v>944</v>
      </c>
      <c r="B945">
        <v>150.199986</v>
      </c>
      <c r="C945" s="4">
        <v>1</v>
      </c>
      <c r="G945" s="3" t="s">
        <v>234</v>
      </c>
      <c r="L945">
        <v>131.22382899999999</v>
      </c>
      <c r="P945">
        <v>2</v>
      </c>
      <c r="Q945" t="str">
        <f t="shared" si="15"/>
        <v>13D</v>
      </c>
    </row>
    <row r="946" spans="1:17" x14ac:dyDescent="0.25">
      <c r="A946">
        <v>945</v>
      </c>
      <c r="B946">
        <v>150.199986</v>
      </c>
      <c r="C946" s="4">
        <v>1</v>
      </c>
      <c r="G946" s="3" t="s">
        <v>234</v>
      </c>
      <c r="L946">
        <v>131.22382899999999</v>
      </c>
      <c r="P946">
        <v>2</v>
      </c>
      <c r="Q946" t="str">
        <f t="shared" si="15"/>
        <v>13D</v>
      </c>
    </row>
    <row r="947" spans="1:17" x14ac:dyDescent="0.25">
      <c r="A947">
        <v>946</v>
      </c>
      <c r="B947">
        <v>150.199986</v>
      </c>
      <c r="C947" s="4">
        <v>1</v>
      </c>
      <c r="G947" s="3" t="s">
        <v>234</v>
      </c>
      <c r="L947">
        <v>131.22382899999999</v>
      </c>
      <c r="P947">
        <v>2</v>
      </c>
      <c r="Q947" t="str">
        <f t="shared" si="15"/>
        <v>13D</v>
      </c>
    </row>
    <row r="948" spans="1:17" x14ac:dyDescent="0.25">
      <c r="A948">
        <v>947</v>
      </c>
      <c r="B948">
        <v>150.199986</v>
      </c>
      <c r="C948" s="4">
        <v>1</v>
      </c>
      <c r="G948" s="3" t="s">
        <v>234</v>
      </c>
      <c r="L948">
        <v>131.22382899999999</v>
      </c>
      <c r="P948">
        <v>2</v>
      </c>
      <c r="Q948" t="str">
        <f t="shared" si="15"/>
        <v>13D</v>
      </c>
    </row>
    <row r="949" spans="1:17" x14ac:dyDescent="0.25">
      <c r="A949">
        <v>948</v>
      </c>
      <c r="B949">
        <v>150.199986</v>
      </c>
      <c r="C949" s="4">
        <v>1</v>
      </c>
      <c r="D949">
        <v>155.46925300000001</v>
      </c>
      <c r="E949" s="2">
        <v>2</v>
      </c>
      <c r="G949" s="3" t="s">
        <v>234</v>
      </c>
      <c r="L949">
        <v>131.22382899999999</v>
      </c>
      <c r="P949">
        <v>3</v>
      </c>
      <c r="Q949" t="str">
        <f t="shared" si="15"/>
        <v>123D</v>
      </c>
    </row>
    <row r="950" spans="1:17" x14ac:dyDescent="0.25">
      <c r="A950">
        <v>949</v>
      </c>
      <c r="B950">
        <v>150.051525</v>
      </c>
      <c r="C950" s="4">
        <v>1</v>
      </c>
      <c r="D950">
        <v>155.489915</v>
      </c>
      <c r="E950" s="2">
        <v>2</v>
      </c>
      <c r="G950" s="3" t="s">
        <v>234</v>
      </c>
      <c r="L950">
        <v>131.22382899999999</v>
      </c>
      <c r="P950">
        <v>3</v>
      </c>
      <c r="Q950" t="str">
        <f t="shared" si="15"/>
        <v>123D</v>
      </c>
    </row>
    <row r="951" spans="1:17" x14ac:dyDescent="0.25">
      <c r="A951">
        <v>950</v>
      </c>
      <c r="D951">
        <v>155.489915</v>
      </c>
      <c r="E951" s="2">
        <v>2</v>
      </c>
      <c r="G951" s="3" t="s">
        <v>234</v>
      </c>
      <c r="L951">
        <v>131.22382899999999</v>
      </c>
      <c r="P951">
        <v>2</v>
      </c>
      <c r="Q951" t="str">
        <f t="shared" si="15"/>
        <v>23D</v>
      </c>
    </row>
    <row r="952" spans="1:17" x14ac:dyDescent="0.25">
      <c r="A952">
        <v>951</v>
      </c>
      <c r="D952">
        <v>155.489915</v>
      </c>
      <c r="E952" s="2">
        <v>2</v>
      </c>
      <c r="G952" s="3" t="s">
        <v>234</v>
      </c>
      <c r="L952">
        <v>131.18388200000001</v>
      </c>
      <c r="M952">
        <v>951</v>
      </c>
      <c r="P952">
        <v>2</v>
      </c>
      <c r="Q952" t="str">
        <f t="shared" si="15"/>
        <v>23D</v>
      </c>
    </row>
    <row r="953" spans="1:17" x14ac:dyDescent="0.25">
      <c r="A953">
        <v>952</v>
      </c>
      <c r="D953">
        <v>155.489915</v>
      </c>
      <c r="E953" s="2">
        <v>2</v>
      </c>
      <c r="P953">
        <v>1</v>
      </c>
      <c r="Q953" t="str">
        <f t="shared" si="15"/>
        <v>2</v>
      </c>
    </row>
    <row r="954" spans="1:17" x14ac:dyDescent="0.25">
      <c r="A954">
        <v>953</v>
      </c>
      <c r="D954">
        <v>155.489915</v>
      </c>
      <c r="E954" s="2">
        <v>2</v>
      </c>
      <c r="P954">
        <v>1</v>
      </c>
      <c r="Q954" t="str">
        <f t="shared" si="15"/>
        <v>2</v>
      </c>
    </row>
    <row r="955" spans="1:17" x14ac:dyDescent="0.25">
      <c r="A955">
        <v>954</v>
      </c>
      <c r="D955">
        <v>155.489915</v>
      </c>
      <c r="E955" s="2">
        <v>2</v>
      </c>
      <c r="P955">
        <v>1</v>
      </c>
      <c r="Q955" t="str">
        <f t="shared" si="15"/>
        <v>2</v>
      </c>
    </row>
    <row r="956" spans="1:17" x14ac:dyDescent="0.25">
      <c r="A956">
        <v>955</v>
      </c>
      <c r="D956">
        <v>155.489915</v>
      </c>
      <c r="E956" s="2">
        <v>2</v>
      </c>
      <c r="P956">
        <v>1</v>
      </c>
      <c r="Q956" t="str">
        <f t="shared" si="15"/>
        <v>2</v>
      </c>
    </row>
    <row r="957" spans="1:17" x14ac:dyDescent="0.25">
      <c r="A957">
        <v>956</v>
      </c>
      <c r="D957">
        <v>155.489915</v>
      </c>
      <c r="E957" s="2">
        <v>2</v>
      </c>
      <c r="H957">
        <v>149.22131300000001</v>
      </c>
      <c r="I957" s="5">
        <v>4</v>
      </c>
      <c r="P957">
        <v>2</v>
      </c>
      <c r="Q957" t="str">
        <f t="shared" si="15"/>
        <v>24</v>
      </c>
    </row>
    <row r="958" spans="1:17" x14ac:dyDescent="0.25">
      <c r="A958">
        <v>957</v>
      </c>
      <c r="D958">
        <v>155.489915</v>
      </c>
      <c r="E958" s="2">
        <v>2</v>
      </c>
      <c r="H958">
        <v>149.458393</v>
      </c>
      <c r="I958" s="5">
        <v>4</v>
      </c>
      <c r="P958">
        <v>2</v>
      </c>
      <c r="Q958" t="str">
        <f t="shared" si="15"/>
        <v>24</v>
      </c>
    </row>
    <row r="959" spans="1:17" x14ac:dyDescent="0.25">
      <c r="A959">
        <v>958</v>
      </c>
      <c r="D959">
        <v>155.489915</v>
      </c>
      <c r="E959" s="2">
        <v>2</v>
      </c>
      <c r="H959">
        <v>149.458393</v>
      </c>
      <c r="I959" s="5">
        <v>4</v>
      </c>
      <c r="P959">
        <v>2</v>
      </c>
      <c r="Q959" t="str">
        <f t="shared" si="15"/>
        <v>24</v>
      </c>
    </row>
    <row r="960" spans="1:17" x14ac:dyDescent="0.25">
      <c r="A960">
        <v>959</v>
      </c>
      <c r="D960">
        <v>155.489915</v>
      </c>
      <c r="E960" s="2">
        <v>2</v>
      </c>
      <c r="F960">
        <v>149.85633100000001</v>
      </c>
      <c r="G960" s="3">
        <v>3</v>
      </c>
      <c r="H960">
        <v>149.458393</v>
      </c>
      <c r="I960" s="5">
        <v>4</v>
      </c>
      <c r="P960">
        <v>3</v>
      </c>
      <c r="Q960" t="str">
        <f t="shared" si="15"/>
        <v>234</v>
      </c>
    </row>
    <row r="961" spans="1:17" x14ac:dyDescent="0.25">
      <c r="A961">
        <v>960</v>
      </c>
      <c r="B961">
        <v>160.01462800000002</v>
      </c>
      <c r="C961" s="4">
        <v>1</v>
      </c>
      <c r="D961">
        <v>155.489915</v>
      </c>
      <c r="E961" s="2">
        <v>2</v>
      </c>
      <c r="F961">
        <v>149.85633100000001</v>
      </c>
      <c r="G961" s="3">
        <v>3</v>
      </c>
      <c r="H961">
        <v>149.458393</v>
      </c>
      <c r="I961" s="5">
        <v>4</v>
      </c>
      <c r="P961">
        <v>4</v>
      </c>
      <c r="Q961" t="str">
        <f t="shared" si="15"/>
        <v>1234</v>
      </c>
    </row>
    <row r="962" spans="1:17" x14ac:dyDescent="0.25">
      <c r="A962">
        <v>961</v>
      </c>
      <c r="B962">
        <v>160.08768700000002</v>
      </c>
      <c r="C962" s="4">
        <v>1</v>
      </c>
      <c r="D962">
        <v>155.489915</v>
      </c>
      <c r="E962" s="2">
        <v>2</v>
      </c>
      <c r="F962">
        <v>149.85633100000001</v>
      </c>
      <c r="G962" s="3">
        <v>3</v>
      </c>
      <c r="H962">
        <v>149.458393</v>
      </c>
      <c r="I962" s="5">
        <v>4</v>
      </c>
      <c r="P962">
        <v>4</v>
      </c>
      <c r="Q962" t="str">
        <f t="shared" ref="Q962:Q1025" si="16">CONCATENATE(C962,E962,G962,I962)</f>
        <v>1234</v>
      </c>
    </row>
    <row r="963" spans="1:17" x14ac:dyDescent="0.25">
      <c r="A963">
        <v>962</v>
      </c>
      <c r="B963">
        <v>160.08768700000002</v>
      </c>
      <c r="C963" s="4">
        <v>1</v>
      </c>
      <c r="D963">
        <v>155.489915</v>
      </c>
      <c r="E963" s="2">
        <v>2</v>
      </c>
      <c r="F963">
        <v>149.85633100000001</v>
      </c>
      <c r="G963" s="3">
        <v>3</v>
      </c>
      <c r="H963">
        <v>149.458393</v>
      </c>
      <c r="I963" s="5">
        <v>4</v>
      </c>
      <c r="P963">
        <v>4</v>
      </c>
      <c r="Q963" t="str">
        <f t="shared" si="16"/>
        <v>1234</v>
      </c>
    </row>
    <row r="964" spans="1:17" x14ac:dyDescent="0.25">
      <c r="A964">
        <v>963</v>
      </c>
      <c r="B964">
        <v>160.08768700000002</v>
      </c>
      <c r="C964" s="4">
        <v>1</v>
      </c>
      <c r="D964">
        <v>155.489915</v>
      </c>
      <c r="E964" s="2">
        <v>2</v>
      </c>
      <c r="F964">
        <v>149.85633100000001</v>
      </c>
      <c r="G964" s="3">
        <v>3</v>
      </c>
      <c r="H964">
        <v>149.458393</v>
      </c>
      <c r="I964" s="5">
        <v>4</v>
      </c>
      <c r="P964">
        <v>4</v>
      </c>
      <c r="Q964" t="str">
        <f t="shared" si="16"/>
        <v>1234</v>
      </c>
    </row>
    <row r="965" spans="1:17" x14ac:dyDescent="0.25">
      <c r="A965">
        <v>964</v>
      </c>
      <c r="B965">
        <v>160.08768700000002</v>
      </c>
      <c r="C965" s="4">
        <v>1</v>
      </c>
      <c r="D965">
        <v>155.489915</v>
      </c>
      <c r="E965" s="2">
        <v>2</v>
      </c>
      <c r="F965">
        <v>149.85633100000001</v>
      </c>
      <c r="G965" s="3">
        <v>3</v>
      </c>
      <c r="H965">
        <v>149.458393</v>
      </c>
      <c r="I965" s="5">
        <v>4</v>
      </c>
      <c r="P965">
        <v>4</v>
      </c>
      <c r="Q965" t="str">
        <f t="shared" si="16"/>
        <v>1234</v>
      </c>
    </row>
    <row r="966" spans="1:17" x14ac:dyDescent="0.25">
      <c r="A966">
        <v>965</v>
      </c>
      <c r="B966">
        <v>160.08768700000002</v>
      </c>
      <c r="C966" s="4">
        <v>1</v>
      </c>
      <c r="D966">
        <v>155.46925300000001</v>
      </c>
      <c r="E966" s="2">
        <v>2</v>
      </c>
      <c r="F966">
        <v>149.85633100000001</v>
      </c>
      <c r="G966" s="3">
        <v>3</v>
      </c>
      <c r="H966">
        <v>149.458393</v>
      </c>
      <c r="I966" s="5">
        <v>4</v>
      </c>
      <c r="P966">
        <v>4</v>
      </c>
      <c r="Q966" t="str">
        <f t="shared" si="16"/>
        <v>1234</v>
      </c>
    </row>
    <row r="967" spans="1:17" x14ac:dyDescent="0.25">
      <c r="A967">
        <v>966</v>
      </c>
      <c r="B967">
        <v>160.08768700000002</v>
      </c>
      <c r="C967" s="4">
        <v>1</v>
      </c>
      <c r="F967">
        <v>149.85633100000001</v>
      </c>
      <c r="G967" s="3">
        <v>3</v>
      </c>
      <c r="H967">
        <v>149.458393</v>
      </c>
      <c r="I967" s="5">
        <v>4</v>
      </c>
      <c r="P967">
        <v>3</v>
      </c>
      <c r="Q967" t="str">
        <f t="shared" si="16"/>
        <v>134</v>
      </c>
    </row>
    <row r="968" spans="1:17" x14ac:dyDescent="0.25">
      <c r="A968">
        <v>967</v>
      </c>
      <c r="B968">
        <v>160.08768700000002</v>
      </c>
      <c r="C968" s="4">
        <v>1</v>
      </c>
      <c r="F968">
        <v>149.85633100000001</v>
      </c>
      <c r="G968" s="3">
        <v>3</v>
      </c>
      <c r="H968">
        <v>149.458393</v>
      </c>
      <c r="I968" s="5">
        <v>4</v>
      </c>
      <c r="P968">
        <v>3</v>
      </c>
      <c r="Q968" t="str">
        <f t="shared" si="16"/>
        <v>134</v>
      </c>
    </row>
    <row r="969" spans="1:17" x14ac:dyDescent="0.25">
      <c r="A969">
        <v>968</v>
      </c>
      <c r="B969">
        <v>160.08768700000002</v>
      </c>
      <c r="C969" s="4">
        <v>1</v>
      </c>
      <c r="F969">
        <v>149.85633100000001</v>
      </c>
      <c r="G969" s="3">
        <v>3</v>
      </c>
      <c r="H969">
        <v>149.458393</v>
      </c>
      <c r="I969" s="5">
        <v>4</v>
      </c>
      <c r="P969">
        <v>3</v>
      </c>
      <c r="Q969" t="str">
        <f t="shared" si="16"/>
        <v>134</v>
      </c>
    </row>
    <row r="970" spans="1:17" x14ac:dyDescent="0.25">
      <c r="A970">
        <v>969</v>
      </c>
      <c r="B970">
        <v>160.08768700000002</v>
      </c>
      <c r="C970" s="4">
        <v>1</v>
      </c>
      <c r="F970">
        <v>149.85633100000001</v>
      </c>
      <c r="G970" s="3">
        <v>3</v>
      </c>
      <c r="H970">
        <v>149.458393</v>
      </c>
      <c r="I970" s="5">
        <v>4</v>
      </c>
      <c r="P970">
        <v>3</v>
      </c>
      <c r="Q970" t="str">
        <f t="shared" si="16"/>
        <v>134</v>
      </c>
    </row>
    <row r="971" spans="1:17" x14ac:dyDescent="0.25">
      <c r="A971">
        <v>970</v>
      </c>
      <c r="B971">
        <v>160.08768700000002</v>
      </c>
      <c r="C971" s="4">
        <v>1</v>
      </c>
      <c r="F971">
        <v>149.85633100000001</v>
      </c>
      <c r="G971" s="3">
        <v>3</v>
      </c>
      <c r="H971">
        <v>149.458393</v>
      </c>
      <c r="I971" s="5">
        <v>4</v>
      </c>
      <c r="P971">
        <v>3</v>
      </c>
      <c r="Q971" t="str">
        <f t="shared" si="16"/>
        <v>134</v>
      </c>
    </row>
    <row r="972" spans="1:17" x14ac:dyDescent="0.25">
      <c r="A972">
        <v>971</v>
      </c>
      <c r="B972">
        <v>160.08768700000002</v>
      </c>
      <c r="C972" s="4">
        <v>1</v>
      </c>
      <c r="F972">
        <v>149.85633100000001</v>
      </c>
      <c r="G972" s="3">
        <v>3</v>
      </c>
      <c r="H972">
        <v>149.458393</v>
      </c>
      <c r="I972" s="5">
        <v>4</v>
      </c>
      <c r="P972">
        <v>3</v>
      </c>
      <c r="Q972" t="str">
        <f t="shared" si="16"/>
        <v>134</v>
      </c>
    </row>
    <row r="973" spans="1:17" x14ac:dyDescent="0.25">
      <c r="A973">
        <v>972</v>
      </c>
      <c r="B973">
        <v>160.08768700000002</v>
      </c>
      <c r="C973" s="4">
        <v>1</v>
      </c>
      <c r="F973">
        <v>149.85633100000001</v>
      </c>
      <c r="G973" s="3">
        <v>3</v>
      </c>
      <c r="H973">
        <v>149.458393</v>
      </c>
      <c r="I973" s="5">
        <v>4</v>
      </c>
      <c r="P973">
        <v>3</v>
      </c>
      <c r="Q973" t="str">
        <f t="shared" si="16"/>
        <v>134</v>
      </c>
    </row>
    <row r="974" spans="1:17" x14ac:dyDescent="0.25">
      <c r="A974">
        <v>973</v>
      </c>
      <c r="B974">
        <v>160.08768700000002</v>
      </c>
      <c r="C974" s="4">
        <v>1</v>
      </c>
      <c r="F974">
        <v>149.85633100000001</v>
      </c>
      <c r="G974" s="3">
        <v>3</v>
      </c>
      <c r="H974">
        <v>149.458393</v>
      </c>
      <c r="I974" s="5">
        <v>4</v>
      </c>
      <c r="P974">
        <v>3</v>
      </c>
      <c r="Q974" t="str">
        <f t="shared" si="16"/>
        <v>134</v>
      </c>
    </row>
    <row r="975" spans="1:17" x14ac:dyDescent="0.25">
      <c r="A975">
        <v>974</v>
      </c>
      <c r="B975">
        <v>160.08768700000002</v>
      </c>
      <c r="C975" s="4">
        <v>1</v>
      </c>
      <c r="F975">
        <v>149.85633100000001</v>
      </c>
      <c r="G975" s="3">
        <v>3</v>
      </c>
      <c r="H975">
        <v>149.458393</v>
      </c>
      <c r="I975" s="5">
        <v>4</v>
      </c>
      <c r="P975">
        <v>3</v>
      </c>
      <c r="Q975" t="str">
        <f t="shared" si="16"/>
        <v>134</v>
      </c>
    </row>
    <row r="976" spans="1:17" x14ac:dyDescent="0.25">
      <c r="A976">
        <v>975</v>
      </c>
      <c r="B976">
        <v>160.08768700000002</v>
      </c>
      <c r="C976" s="4">
        <v>1</v>
      </c>
      <c r="H976">
        <v>149.22131300000001</v>
      </c>
      <c r="I976" s="5">
        <v>4</v>
      </c>
      <c r="P976">
        <v>2</v>
      </c>
      <c r="Q976" t="str">
        <f t="shared" si="16"/>
        <v>14</v>
      </c>
    </row>
    <row r="977" spans="1:17" x14ac:dyDescent="0.25">
      <c r="A977">
        <v>976</v>
      </c>
      <c r="B977">
        <v>160.08768700000002</v>
      </c>
      <c r="C977" s="4">
        <v>1</v>
      </c>
      <c r="H977">
        <v>149.22131300000001</v>
      </c>
      <c r="I977" s="5">
        <v>4</v>
      </c>
      <c r="P977">
        <v>2</v>
      </c>
      <c r="Q977" t="str">
        <f t="shared" si="16"/>
        <v>14</v>
      </c>
    </row>
    <row r="978" spans="1:17" x14ac:dyDescent="0.25">
      <c r="A978">
        <v>977</v>
      </c>
      <c r="B978">
        <v>160.08768700000002</v>
      </c>
      <c r="C978" s="4">
        <v>1</v>
      </c>
      <c r="D978">
        <v>167.32996299999999</v>
      </c>
      <c r="E978" s="2">
        <v>2</v>
      </c>
      <c r="P978">
        <v>2</v>
      </c>
      <c r="Q978" t="str">
        <f t="shared" si="16"/>
        <v>12</v>
      </c>
    </row>
    <row r="979" spans="1:17" x14ac:dyDescent="0.25">
      <c r="A979">
        <v>978</v>
      </c>
      <c r="B979">
        <v>160.08768700000002</v>
      </c>
      <c r="C979" s="4">
        <v>1</v>
      </c>
      <c r="D979">
        <v>167.40455</v>
      </c>
      <c r="E979" s="2">
        <v>2</v>
      </c>
      <c r="P979">
        <v>2</v>
      </c>
      <c r="Q979" t="str">
        <f t="shared" si="16"/>
        <v>12</v>
      </c>
    </row>
    <row r="980" spans="1:17" x14ac:dyDescent="0.25">
      <c r="A980">
        <v>979</v>
      </c>
      <c r="B980">
        <v>160.01462800000002</v>
      </c>
      <c r="C980" s="4">
        <v>1</v>
      </c>
      <c r="D980">
        <v>167.40455</v>
      </c>
      <c r="E980" s="2">
        <v>2</v>
      </c>
      <c r="P980">
        <v>2</v>
      </c>
      <c r="Q980" t="str">
        <f t="shared" si="16"/>
        <v>12</v>
      </c>
    </row>
    <row r="981" spans="1:17" x14ac:dyDescent="0.25">
      <c r="A981">
        <v>980</v>
      </c>
      <c r="D981">
        <v>167.40455</v>
      </c>
      <c r="E981" s="2">
        <v>2</v>
      </c>
      <c r="P981">
        <v>1</v>
      </c>
      <c r="Q981" t="str">
        <f t="shared" si="16"/>
        <v>2</v>
      </c>
    </row>
    <row r="982" spans="1:17" x14ac:dyDescent="0.25">
      <c r="A982">
        <v>981</v>
      </c>
      <c r="D982">
        <v>167.40455</v>
      </c>
      <c r="E982" s="2">
        <v>2</v>
      </c>
      <c r="P982">
        <v>1</v>
      </c>
      <c r="Q982" t="str">
        <f t="shared" si="16"/>
        <v>2</v>
      </c>
    </row>
    <row r="983" spans="1:17" x14ac:dyDescent="0.25">
      <c r="A983">
        <v>982</v>
      </c>
      <c r="D983">
        <v>167.40455</v>
      </c>
      <c r="E983" s="2">
        <v>2</v>
      </c>
      <c r="P983">
        <v>1</v>
      </c>
      <c r="Q983" t="str">
        <f t="shared" si="16"/>
        <v>2</v>
      </c>
    </row>
    <row r="984" spans="1:17" x14ac:dyDescent="0.25">
      <c r="A984">
        <v>983</v>
      </c>
      <c r="D984">
        <v>167.40455</v>
      </c>
      <c r="E984" s="2">
        <v>2</v>
      </c>
      <c r="P984">
        <v>1</v>
      </c>
      <c r="Q984" t="str">
        <f t="shared" si="16"/>
        <v>2</v>
      </c>
    </row>
    <row r="985" spans="1:17" x14ac:dyDescent="0.25">
      <c r="A985">
        <v>984</v>
      </c>
      <c r="D985">
        <v>167.40455</v>
      </c>
      <c r="E985" s="2">
        <v>2</v>
      </c>
      <c r="P985">
        <v>1</v>
      </c>
      <c r="Q985" t="str">
        <f t="shared" si="16"/>
        <v>2</v>
      </c>
    </row>
    <row r="986" spans="1:17" x14ac:dyDescent="0.25">
      <c r="A986">
        <v>985</v>
      </c>
      <c r="D986">
        <v>167.40455</v>
      </c>
      <c r="E986" s="2">
        <v>2</v>
      </c>
      <c r="F986">
        <v>159.55383699999999</v>
      </c>
      <c r="G986" s="3">
        <v>3</v>
      </c>
      <c r="H986">
        <v>159.111512</v>
      </c>
      <c r="I986" s="5">
        <v>4</v>
      </c>
      <c r="P986">
        <v>3</v>
      </c>
      <c r="Q986" t="str">
        <f t="shared" si="16"/>
        <v>234</v>
      </c>
    </row>
    <row r="987" spans="1:17" x14ac:dyDescent="0.25">
      <c r="A987">
        <v>986</v>
      </c>
      <c r="D987">
        <v>167.40455</v>
      </c>
      <c r="E987" s="2">
        <v>2</v>
      </c>
      <c r="F987">
        <v>159.55383699999999</v>
      </c>
      <c r="G987" s="3">
        <v>3</v>
      </c>
      <c r="H987">
        <v>159.19778400000001</v>
      </c>
      <c r="I987" s="5">
        <v>4</v>
      </c>
      <c r="P987">
        <v>3</v>
      </c>
      <c r="Q987" t="str">
        <f t="shared" si="16"/>
        <v>234</v>
      </c>
    </row>
    <row r="988" spans="1:17" x14ac:dyDescent="0.25">
      <c r="A988">
        <v>987</v>
      </c>
      <c r="D988">
        <v>167.40455</v>
      </c>
      <c r="E988" s="2">
        <v>2</v>
      </c>
      <c r="F988">
        <v>159.79106899999999</v>
      </c>
      <c r="G988" s="3">
        <v>3</v>
      </c>
      <c r="H988">
        <v>159.19778400000001</v>
      </c>
      <c r="I988" s="5">
        <v>4</v>
      </c>
      <c r="P988">
        <v>3</v>
      </c>
      <c r="Q988" t="str">
        <f t="shared" si="16"/>
        <v>234</v>
      </c>
    </row>
    <row r="989" spans="1:17" x14ac:dyDescent="0.25">
      <c r="A989">
        <v>988</v>
      </c>
      <c r="D989">
        <v>167.40455</v>
      </c>
      <c r="E989" s="2">
        <v>2</v>
      </c>
      <c r="F989">
        <v>159.79106899999999</v>
      </c>
      <c r="G989" s="3">
        <v>3</v>
      </c>
      <c r="H989">
        <v>159.19778400000001</v>
      </c>
      <c r="I989" s="5">
        <v>4</v>
      </c>
      <c r="P989">
        <v>3</v>
      </c>
      <c r="Q989" t="str">
        <f t="shared" si="16"/>
        <v>234</v>
      </c>
    </row>
    <row r="990" spans="1:17" x14ac:dyDescent="0.25">
      <c r="A990">
        <v>989</v>
      </c>
      <c r="D990">
        <v>167.40455</v>
      </c>
      <c r="E990" s="2">
        <v>2</v>
      </c>
      <c r="F990">
        <v>159.79106899999999</v>
      </c>
      <c r="G990" s="3">
        <v>3</v>
      </c>
      <c r="H990">
        <v>159.19778400000001</v>
      </c>
      <c r="I990" s="5">
        <v>4</v>
      </c>
      <c r="P990">
        <v>3</v>
      </c>
      <c r="Q990" t="str">
        <f t="shared" si="16"/>
        <v>234</v>
      </c>
    </row>
    <row r="991" spans="1:17" x14ac:dyDescent="0.25">
      <c r="A991">
        <v>990</v>
      </c>
      <c r="D991">
        <v>167.40455</v>
      </c>
      <c r="E991" s="2">
        <v>2</v>
      </c>
      <c r="F991">
        <v>159.79106899999999</v>
      </c>
      <c r="G991" s="3">
        <v>3</v>
      </c>
      <c r="H991">
        <v>159.19778400000001</v>
      </c>
      <c r="I991" s="5">
        <v>4</v>
      </c>
      <c r="P991">
        <v>3</v>
      </c>
      <c r="Q991" t="str">
        <f t="shared" si="16"/>
        <v>234</v>
      </c>
    </row>
    <row r="992" spans="1:17" x14ac:dyDescent="0.25">
      <c r="A992">
        <v>991</v>
      </c>
      <c r="D992">
        <v>167.40455</v>
      </c>
      <c r="E992" s="2">
        <v>2</v>
      </c>
      <c r="F992">
        <v>159.79106899999999</v>
      </c>
      <c r="G992" s="3">
        <v>3</v>
      </c>
      <c r="H992">
        <v>159.19778400000001</v>
      </c>
      <c r="I992" s="5">
        <v>4</v>
      </c>
      <c r="P992">
        <v>3</v>
      </c>
      <c r="Q992" t="str">
        <f t="shared" si="16"/>
        <v>234</v>
      </c>
    </row>
    <row r="993" spans="1:17" x14ac:dyDescent="0.25">
      <c r="A993">
        <v>992</v>
      </c>
      <c r="D993">
        <v>167.40455</v>
      </c>
      <c r="E993" s="2">
        <v>2</v>
      </c>
      <c r="F993">
        <v>159.79106899999999</v>
      </c>
      <c r="G993" s="3">
        <v>3</v>
      </c>
      <c r="H993">
        <v>159.19778400000001</v>
      </c>
      <c r="I993" s="5">
        <v>4</v>
      </c>
      <c r="P993">
        <v>3</v>
      </c>
      <c r="Q993" t="str">
        <f t="shared" si="16"/>
        <v>234</v>
      </c>
    </row>
    <row r="994" spans="1:17" x14ac:dyDescent="0.25">
      <c r="A994">
        <v>993</v>
      </c>
      <c r="D994">
        <v>167.40455</v>
      </c>
      <c r="E994" s="2">
        <v>2</v>
      </c>
      <c r="F994">
        <v>159.79106899999999</v>
      </c>
      <c r="G994" s="3">
        <v>3</v>
      </c>
      <c r="H994">
        <v>159.19778400000001</v>
      </c>
      <c r="I994" s="5">
        <v>4</v>
      </c>
      <c r="P994">
        <v>3</v>
      </c>
      <c r="Q994" t="str">
        <f t="shared" si="16"/>
        <v>234</v>
      </c>
    </row>
    <row r="995" spans="1:17" x14ac:dyDescent="0.25">
      <c r="A995">
        <v>994</v>
      </c>
      <c r="D995">
        <v>167.40455</v>
      </c>
      <c r="E995" s="2">
        <v>2</v>
      </c>
      <c r="F995">
        <v>159.79106899999999</v>
      </c>
      <c r="G995" s="3">
        <v>3</v>
      </c>
      <c r="H995">
        <v>159.19778400000001</v>
      </c>
      <c r="I995" s="5">
        <v>4</v>
      </c>
      <c r="P995">
        <v>3</v>
      </c>
      <c r="Q995" t="str">
        <f t="shared" si="16"/>
        <v>234</v>
      </c>
    </row>
    <row r="996" spans="1:17" x14ac:dyDescent="0.25">
      <c r="A996">
        <v>995</v>
      </c>
      <c r="B996">
        <v>175.653865</v>
      </c>
      <c r="C996" s="4">
        <v>1</v>
      </c>
      <c r="D996">
        <v>167.40455</v>
      </c>
      <c r="E996" s="2">
        <v>2</v>
      </c>
      <c r="F996">
        <v>159.79106899999999</v>
      </c>
      <c r="G996" s="3">
        <v>3</v>
      </c>
      <c r="H996">
        <v>159.19778400000001</v>
      </c>
      <c r="I996" s="5">
        <v>4</v>
      </c>
      <c r="P996">
        <v>4</v>
      </c>
      <c r="Q996" t="str">
        <f t="shared" si="16"/>
        <v>1234</v>
      </c>
    </row>
    <row r="997" spans="1:17" x14ac:dyDescent="0.25">
      <c r="A997">
        <v>996</v>
      </c>
      <c r="B997">
        <v>175.710238</v>
      </c>
      <c r="C997" s="4">
        <v>1</v>
      </c>
      <c r="D997">
        <v>167.32996299999999</v>
      </c>
      <c r="E997" s="2">
        <v>2</v>
      </c>
      <c r="F997">
        <v>159.79106899999999</v>
      </c>
      <c r="G997" s="3">
        <v>3</v>
      </c>
      <c r="H997">
        <v>159.19778400000001</v>
      </c>
      <c r="I997" s="5">
        <v>4</v>
      </c>
      <c r="P997">
        <v>4</v>
      </c>
      <c r="Q997" t="str">
        <f t="shared" si="16"/>
        <v>1234</v>
      </c>
    </row>
    <row r="998" spans="1:17" x14ac:dyDescent="0.25">
      <c r="A998">
        <v>997</v>
      </c>
      <c r="B998">
        <v>175.710238</v>
      </c>
      <c r="C998" s="4">
        <v>1</v>
      </c>
      <c r="F998">
        <v>159.79106899999999</v>
      </c>
      <c r="G998" s="3">
        <v>3</v>
      </c>
      <c r="H998">
        <v>159.19778400000001</v>
      </c>
      <c r="I998" s="5">
        <v>4</v>
      </c>
      <c r="P998">
        <v>3</v>
      </c>
      <c r="Q998" t="str">
        <f t="shared" si="16"/>
        <v>134</v>
      </c>
    </row>
    <row r="999" spans="1:17" x14ac:dyDescent="0.25">
      <c r="A999">
        <v>998</v>
      </c>
      <c r="B999">
        <v>175.710238</v>
      </c>
      <c r="C999" s="4">
        <v>1</v>
      </c>
      <c r="F999">
        <v>159.79106899999999</v>
      </c>
      <c r="G999" s="3">
        <v>3</v>
      </c>
      <c r="H999">
        <v>159.19778400000001</v>
      </c>
      <c r="I999" s="5">
        <v>4</v>
      </c>
      <c r="P999">
        <v>3</v>
      </c>
      <c r="Q999" t="str">
        <f t="shared" si="16"/>
        <v>134</v>
      </c>
    </row>
    <row r="1000" spans="1:17" x14ac:dyDescent="0.25">
      <c r="A1000">
        <v>999</v>
      </c>
      <c r="B1000">
        <v>175.710238</v>
      </c>
      <c r="C1000" s="4">
        <v>1</v>
      </c>
      <c r="F1000">
        <v>159.79106899999999</v>
      </c>
      <c r="G1000" s="3">
        <v>3</v>
      </c>
      <c r="H1000">
        <v>159.19778400000001</v>
      </c>
      <c r="I1000" s="5">
        <v>4</v>
      </c>
      <c r="P1000">
        <v>3</v>
      </c>
      <c r="Q1000" t="str">
        <f t="shared" si="16"/>
        <v>134</v>
      </c>
    </row>
    <row r="1001" spans="1:17" x14ac:dyDescent="0.25">
      <c r="A1001">
        <v>1000</v>
      </c>
      <c r="B1001">
        <v>175.710238</v>
      </c>
      <c r="C1001" s="4">
        <v>1</v>
      </c>
      <c r="F1001">
        <v>159.79106899999999</v>
      </c>
      <c r="G1001" s="3">
        <v>3</v>
      </c>
      <c r="H1001">
        <v>159.19778400000001</v>
      </c>
      <c r="I1001" s="5">
        <v>4</v>
      </c>
      <c r="P1001">
        <v>3</v>
      </c>
      <c r="Q1001" t="str">
        <f t="shared" si="16"/>
        <v>134</v>
      </c>
    </row>
    <row r="1002" spans="1:17" x14ac:dyDescent="0.25">
      <c r="A1002">
        <v>1001</v>
      </c>
      <c r="B1002">
        <v>175.710238</v>
      </c>
      <c r="C1002" s="4">
        <v>1</v>
      </c>
      <c r="F1002">
        <v>159.79106899999999</v>
      </c>
      <c r="G1002" s="3">
        <v>3</v>
      </c>
      <c r="H1002">
        <v>159.19778400000001</v>
      </c>
      <c r="I1002" s="5">
        <v>4</v>
      </c>
      <c r="P1002">
        <v>3</v>
      </c>
      <c r="Q1002" t="str">
        <f t="shared" si="16"/>
        <v>134</v>
      </c>
    </row>
    <row r="1003" spans="1:17" x14ac:dyDescent="0.25">
      <c r="A1003">
        <v>1002</v>
      </c>
      <c r="B1003">
        <v>175.710238</v>
      </c>
      <c r="C1003" s="4">
        <v>1</v>
      </c>
      <c r="F1003">
        <v>159.79106899999999</v>
      </c>
      <c r="G1003" s="3">
        <v>3</v>
      </c>
      <c r="H1003">
        <v>159.111512</v>
      </c>
      <c r="I1003" s="5">
        <v>4</v>
      </c>
      <c r="P1003">
        <v>3</v>
      </c>
      <c r="Q1003" t="str">
        <f t="shared" si="16"/>
        <v>134</v>
      </c>
    </row>
    <row r="1004" spans="1:17" x14ac:dyDescent="0.25">
      <c r="A1004">
        <v>1003</v>
      </c>
      <c r="B1004">
        <v>175.710238</v>
      </c>
      <c r="C1004" s="4">
        <v>1</v>
      </c>
      <c r="F1004">
        <v>159.79106899999999</v>
      </c>
      <c r="G1004" s="3">
        <v>3</v>
      </c>
      <c r="H1004">
        <v>159.111512</v>
      </c>
      <c r="I1004" s="5">
        <v>4</v>
      </c>
      <c r="P1004">
        <v>3</v>
      </c>
      <c r="Q1004" t="str">
        <f t="shared" si="16"/>
        <v>134</v>
      </c>
    </row>
    <row r="1005" spans="1:17" x14ac:dyDescent="0.25">
      <c r="A1005">
        <v>1004</v>
      </c>
      <c r="B1005">
        <v>175.710238</v>
      </c>
      <c r="C1005" s="4">
        <v>1</v>
      </c>
      <c r="F1005">
        <v>159.79106899999999</v>
      </c>
      <c r="G1005" s="3">
        <v>3</v>
      </c>
      <c r="P1005">
        <v>2</v>
      </c>
      <c r="Q1005" t="str">
        <f t="shared" si="16"/>
        <v>13</v>
      </c>
    </row>
    <row r="1006" spans="1:17" x14ac:dyDescent="0.25">
      <c r="A1006">
        <v>1005</v>
      </c>
      <c r="B1006">
        <v>175.710238</v>
      </c>
      <c r="C1006" s="4">
        <v>1</v>
      </c>
      <c r="F1006">
        <v>159.55383699999999</v>
      </c>
      <c r="G1006" s="3">
        <v>3</v>
      </c>
      <c r="P1006">
        <v>2</v>
      </c>
      <c r="Q1006" t="str">
        <f t="shared" si="16"/>
        <v>13</v>
      </c>
    </row>
    <row r="1007" spans="1:17" x14ac:dyDescent="0.25">
      <c r="A1007">
        <v>1006</v>
      </c>
      <c r="B1007">
        <v>175.710238</v>
      </c>
      <c r="C1007" s="4">
        <v>1</v>
      </c>
      <c r="P1007">
        <v>1</v>
      </c>
      <c r="Q1007" t="str">
        <f t="shared" si="16"/>
        <v>1</v>
      </c>
    </row>
    <row r="1008" spans="1:17" x14ac:dyDescent="0.25">
      <c r="A1008">
        <v>1007</v>
      </c>
      <c r="B1008">
        <v>175.710238</v>
      </c>
      <c r="C1008" s="4">
        <v>1</v>
      </c>
      <c r="P1008">
        <v>1</v>
      </c>
      <c r="Q1008" t="str">
        <f t="shared" si="16"/>
        <v>1</v>
      </c>
    </row>
    <row r="1009" spans="1:17" x14ac:dyDescent="0.25">
      <c r="A1009">
        <v>1008</v>
      </c>
      <c r="B1009">
        <v>175.710238</v>
      </c>
      <c r="C1009" s="4">
        <v>1</v>
      </c>
      <c r="P1009">
        <v>1</v>
      </c>
      <c r="Q1009" t="str">
        <f t="shared" si="16"/>
        <v>1</v>
      </c>
    </row>
    <row r="1010" spans="1:17" x14ac:dyDescent="0.25">
      <c r="A1010">
        <v>1009</v>
      </c>
      <c r="B1010">
        <v>175.710238</v>
      </c>
      <c r="C1010" s="4">
        <v>1</v>
      </c>
      <c r="P1010">
        <v>1</v>
      </c>
      <c r="Q1010" t="str">
        <f t="shared" si="16"/>
        <v>1</v>
      </c>
    </row>
    <row r="1011" spans="1:17" x14ac:dyDescent="0.25">
      <c r="A1011">
        <v>1010</v>
      </c>
      <c r="B1011">
        <v>175.710238</v>
      </c>
      <c r="C1011" s="4">
        <v>1</v>
      </c>
      <c r="P1011">
        <v>1</v>
      </c>
      <c r="Q1011" t="str">
        <f t="shared" si="16"/>
        <v>1</v>
      </c>
    </row>
    <row r="1012" spans="1:17" x14ac:dyDescent="0.25">
      <c r="A1012">
        <v>1011</v>
      </c>
      <c r="B1012">
        <v>175.710238</v>
      </c>
      <c r="C1012" s="4">
        <v>1</v>
      </c>
      <c r="D1012">
        <v>183.44948099999999</v>
      </c>
      <c r="E1012" s="2">
        <v>2</v>
      </c>
      <c r="P1012">
        <v>2</v>
      </c>
      <c r="Q1012" t="str">
        <f t="shared" si="16"/>
        <v>12</v>
      </c>
    </row>
    <row r="1013" spans="1:17" x14ac:dyDescent="0.25">
      <c r="A1013">
        <v>1012</v>
      </c>
      <c r="B1013">
        <v>175.710238</v>
      </c>
      <c r="C1013" s="4">
        <v>1</v>
      </c>
      <c r="D1013">
        <v>183.62038699999999</v>
      </c>
      <c r="E1013" s="2">
        <v>2</v>
      </c>
      <c r="I1013" s="5" t="s">
        <v>233</v>
      </c>
      <c r="N1013">
        <v>170.29847999999998</v>
      </c>
      <c r="O1013">
        <v>1012</v>
      </c>
      <c r="P1013">
        <v>3</v>
      </c>
      <c r="Q1013" t="str">
        <f t="shared" si="16"/>
        <v>124D</v>
      </c>
    </row>
    <row r="1014" spans="1:17" x14ac:dyDescent="0.25">
      <c r="A1014">
        <v>1013</v>
      </c>
      <c r="B1014">
        <v>175.653865</v>
      </c>
      <c r="C1014" s="4">
        <v>1</v>
      </c>
      <c r="D1014">
        <v>183.62038699999999</v>
      </c>
      <c r="E1014" s="2">
        <v>2</v>
      </c>
      <c r="F1014">
        <v>172.15624099999999</v>
      </c>
      <c r="G1014" s="3">
        <v>3</v>
      </c>
      <c r="I1014" s="5" t="s">
        <v>233</v>
      </c>
      <c r="N1014">
        <v>170.37087500000001</v>
      </c>
      <c r="P1014">
        <v>4</v>
      </c>
      <c r="Q1014" t="str">
        <f t="shared" si="16"/>
        <v>1234D</v>
      </c>
    </row>
    <row r="1015" spans="1:17" x14ac:dyDescent="0.25">
      <c r="A1015">
        <v>1014</v>
      </c>
      <c r="D1015">
        <v>183.62038699999999</v>
      </c>
      <c r="E1015" s="2">
        <v>2</v>
      </c>
      <c r="F1015">
        <v>172.24955299999999</v>
      </c>
      <c r="G1015" s="3">
        <v>3</v>
      </c>
      <c r="I1015" s="5" t="s">
        <v>233</v>
      </c>
      <c r="N1015">
        <v>170.37087500000001</v>
      </c>
      <c r="P1015">
        <v>3</v>
      </c>
      <c r="Q1015" t="str">
        <f t="shared" si="16"/>
        <v>234D</v>
      </c>
    </row>
    <row r="1016" spans="1:17" x14ac:dyDescent="0.25">
      <c r="A1016">
        <v>1015</v>
      </c>
      <c r="D1016">
        <v>183.62038699999999</v>
      </c>
      <c r="E1016" s="2">
        <v>2</v>
      </c>
      <c r="F1016">
        <v>172.24955299999999</v>
      </c>
      <c r="G1016" s="3">
        <v>3</v>
      </c>
      <c r="I1016" s="5" t="s">
        <v>233</v>
      </c>
      <c r="N1016">
        <v>170.37087500000001</v>
      </c>
      <c r="P1016">
        <v>3</v>
      </c>
      <c r="Q1016" t="str">
        <f t="shared" si="16"/>
        <v>234D</v>
      </c>
    </row>
    <row r="1017" spans="1:17" x14ac:dyDescent="0.25">
      <c r="A1017">
        <v>1016</v>
      </c>
      <c r="D1017">
        <v>183.62038699999999</v>
      </c>
      <c r="E1017" s="2">
        <v>2</v>
      </c>
      <c r="F1017">
        <v>172.24955299999999</v>
      </c>
      <c r="G1017" s="3">
        <v>3</v>
      </c>
      <c r="I1017" s="5" t="s">
        <v>233</v>
      </c>
      <c r="N1017">
        <v>170.37087500000001</v>
      </c>
      <c r="P1017">
        <v>3</v>
      </c>
      <c r="Q1017" t="str">
        <f t="shared" si="16"/>
        <v>234D</v>
      </c>
    </row>
    <row r="1018" spans="1:17" x14ac:dyDescent="0.25">
      <c r="A1018">
        <v>1017</v>
      </c>
      <c r="D1018">
        <v>183.62038699999999</v>
      </c>
      <c r="E1018" s="2">
        <v>2</v>
      </c>
      <c r="F1018">
        <v>172.24955299999999</v>
      </c>
      <c r="G1018" s="3">
        <v>3</v>
      </c>
      <c r="I1018" s="5" t="s">
        <v>233</v>
      </c>
      <c r="N1018">
        <v>170.37087500000001</v>
      </c>
      <c r="P1018">
        <v>3</v>
      </c>
      <c r="Q1018" t="str">
        <f t="shared" si="16"/>
        <v>234D</v>
      </c>
    </row>
    <row r="1019" spans="1:17" x14ac:dyDescent="0.25">
      <c r="A1019">
        <v>1018</v>
      </c>
      <c r="D1019">
        <v>183.62038699999999</v>
      </c>
      <c r="E1019" s="2">
        <v>2</v>
      </c>
      <c r="F1019">
        <v>172.24955299999999</v>
      </c>
      <c r="G1019" s="3">
        <v>3</v>
      </c>
      <c r="I1019" s="5" t="s">
        <v>233</v>
      </c>
      <c r="N1019">
        <v>170.37087500000001</v>
      </c>
      <c r="P1019">
        <v>3</v>
      </c>
      <c r="Q1019" t="str">
        <f t="shared" si="16"/>
        <v>234D</v>
      </c>
    </row>
    <row r="1020" spans="1:17" x14ac:dyDescent="0.25">
      <c r="A1020">
        <v>1019</v>
      </c>
      <c r="D1020">
        <v>183.62038699999999</v>
      </c>
      <c r="E1020" s="2">
        <v>2</v>
      </c>
      <c r="F1020">
        <v>172.24955299999999</v>
      </c>
      <c r="G1020" s="3">
        <v>3</v>
      </c>
      <c r="I1020" s="5" t="s">
        <v>233</v>
      </c>
      <c r="N1020">
        <v>170.37087500000001</v>
      </c>
      <c r="P1020">
        <v>3</v>
      </c>
      <c r="Q1020" t="str">
        <f t="shared" si="16"/>
        <v>234D</v>
      </c>
    </row>
    <row r="1021" spans="1:17" x14ac:dyDescent="0.25">
      <c r="A1021">
        <v>1020</v>
      </c>
      <c r="D1021">
        <v>183.62038699999999</v>
      </c>
      <c r="E1021" s="2">
        <v>2</v>
      </c>
      <c r="F1021">
        <v>172.24955299999999</v>
      </c>
      <c r="G1021" s="3">
        <v>3</v>
      </c>
      <c r="I1021" s="5" t="s">
        <v>233</v>
      </c>
      <c r="N1021">
        <v>170.37087500000001</v>
      </c>
      <c r="P1021">
        <v>3</v>
      </c>
      <c r="Q1021" t="str">
        <f t="shared" si="16"/>
        <v>234D</v>
      </c>
    </row>
    <row r="1022" spans="1:17" x14ac:dyDescent="0.25">
      <c r="A1022">
        <v>1021</v>
      </c>
      <c r="D1022">
        <v>183.62038699999999</v>
      </c>
      <c r="E1022" s="2">
        <v>2</v>
      </c>
      <c r="F1022">
        <v>172.24955299999999</v>
      </c>
      <c r="G1022" s="3">
        <v>3</v>
      </c>
      <c r="I1022" s="5" t="s">
        <v>233</v>
      </c>
      <c r="N1022">
        <v>170.37087500000001</v>
      </c>
      <c r="P1022">
        <v>3</v>
      </c>
      <c r="Q1022" t="str">
        <f t="shared" si="16"/>
        <v>234D</v>
      </c>
    </row>
    <row r="1023" spans="1:17" x14ac:dyDescent="0.25">
      <c r="A1023">
        <v>1022</v>
      </c>
      <c r="D1023">
        <v>183.62038699999999</v>
      </c>
      <c r="E1023" s="2">
        <v>2</v>
      </c>
      <c r="F1023">
        <v>172.24955299999999</v>
      </c>
      <c r="G1023" s="3">
        <v>3</v>
      </c>
      <c r="I1023" s="5" t="s">
        <v>233</v>
      </c>
      <c r="N1023">
        <v>170.37087500000001</v>
      </c>
      <c r="P1023">
        <v>3</v>
      </c>
      <c r="Q1023" t="str">
        <f t="shared" si="16"/>
        <v>234D</v>
      </c>
    </row>
    <row r="1024" spans="1:17" x14ac:dyDescent="0.25">
      <c r="A1024">
        <v>1023</v>
      </c>
      <c r="D1024">
        <v>183.62038699999999</v>
      </c>
      <c r="E1024" s="2">
        <v>2</v>
      </c>
      <c r="F1024">
        <v>172.24955299999999</v>
      </c>
      <c r="G1024" s="3">
        <v>3</v>
      </c>
      <c r="I1024" s="5" t="s">
        <v>233</v>
      </c>
      <c r="N1024">
        <v>170.37087500000001</v>
      </c>
      <c r="P1024">
        <v>3</v>
      </c>
      <c r="Q1024" t="str">
        <f t="shared" si="16"/>
        <v>234D</v>
      </c>
    </row>
    <row r="1025" spans="1:17" x14ac:dyDescent="0.25">
      <c r="A1025">
        <v>1024</v>
      </c>
      <c r="D1025">
        <v>183.62038699999999</v>
      </c>
      <c r="E1025" s="2">
        <v>2</v>
      </c>
      <c r="F1025">
        <v>172.24955299999999</v>
      </c>
      <c r="G1025" s="3">
        <v>3</v>
      </c>
      <c r="I1025" s="5" t="s">
        <v>233</v>
      </c>
      <c r="N1025">
        <v>170.29847999999998</v>
      </c>
      <c r="O1025">
        <v>1024</v>
      </c>
      <c r="P1025">
        <v>3</v>
      </c>
      <c r="Q1025" t="str">
        <f t="shared" si="16"/>
        <v>234D</v>
      </c>
    </row>
    <row r="1026" spans="1:17" x14ac:dyDescent="0.25">
      <c r="A1026">
        <v>1025</v>
      </c>
      <c r="D1026">
        <v>183.62038699999999</v>
      </c>
      <c r="E1026" s="2">
        <v>2</v>
      </c>
      <c r="F1026">
        <v>172.24955299999999</v>
      </c>
      <c r="G1026" s="3">
        <v>3</v>
      </c>
      <c r="P1026">
        <v>2</v>
      </c>
      <c r="Q1026" t="str">
        <f t="shared" ref="Q1026:Q1089" si="17">CONCATENATE(C1026,E1026,G1026,I1026)</f>
        <v>23</v>
      </c>
    </row>
    <row r="1027" spans="1:17" x14ac:dyDescent="0.25">
      <c r="A1027">
        <v>1026</v>
      </c>
      <c r="D1027">
        <v>183.62038699999999</v>
      </c>
      <c r="E1027" s="2">
        <v>2</v>
      </c>
      <c r="F1027">
        <v>172.24955299999999</v>
      </c>
      <c r="G1027" s="3">
        <v>3</v>
      </c>
      <c r="P1027">
        <v>2</v>
      </c>
      <c r="Q1027" t="str">
        <f t="shared" si="17"/>
        <v>23</v>
      </c>
    </row>
    <row r="1028" spans="1:17" x14ac:dyDescent="0.25">
      <c r="A1028">
        <v>1027</v>
      </c>
      <c r="B1028">
        <v>191.08795800000001</v>
      </c>
      <c r="C1028" s="4">
        <v>1</v>
      </c>
      <c r="D1028">
        <v>183.62038699999999</v>
      </c>
      <c r="E1028" s="2">
        <v>2</v>
      </c>
      <c r="F1028">
        <v>172.24955299999999</v>
      </c>
      <c r="G1028" s="3">
        <v>3</v>
      </c>
      <c r="P1028">
        <v>3</v>
      </c>
      <c r="Q1028" t="str">
        <f t="shared" si="17"/>
        <v>123</v>
      </c>
    </row>
    <row r="1029" spans="1:17" x14ac:dyDescent="0.25">
      <c r="A1029">
        <v>1028</v>
      </c>
      <c r="B1029">
        <v>191.184482</v>
      </c>
      <c r="C1029" s="4">
        <v>1</v>
      </c>
      <c r="D1029">
        <v>183.62038699999999</v>
      </c>
      <c r="E1029" s="2">
        <v>2</v>
      </c>
      <c r="F1029">
        <v>172.24955299999999</v>
      </c>
      <c r="G1029" s="3">
        <v>3</v>
      </c>
      <c r="P1029">
        <v>3</v>
      </c>
      <c r="Q1029" t="str">
        <f t="shared" si="17"/>
        <v>123</v>
      </c>
    </row>
    <row r="1030" spans="1:17" x14ac:dyDescent="0.25">
      <c r="A1030">
        <v>1029</v>
      </c>
      <c r="B1030">
        <v>191.184482</v>
      </c>
      <c r="C1030" s="4">
        <v>1</v>
      </c>
      <c r="D1030">
        <v>183.62038699999999</v>
      </c>
      <c r="E1030" s="2">
        <v>2</v>
      </c>
      <c r="F1030">
        <v>172.24955299999999</v>
      </c>
      <c r="G1030" s="3">
        <v>3</v>
      </c>
      <c r="P1030">
        <v>3</v>
      </c>
      <c r="Q1030" t="str">
        <f t="shared" si="17"/>
        <v>123</v>
      </c>
    </row>
    <row r="1031" spans="1:17" x14ac:dyDescent="0.25">
      <c r="A1031">
        <v>1030</v>
      </c>
      <c r="B1031">
        <v>191.184482</v>
      </c>
      <c r="C1031" s="4">
        <v>1</v>
      </c>
      <c r="D1031">
        <v>183.62038699999999</v>
      </c>
      <c r="E1031" s="2">
        <v>2</v>
      </c>
      <c r="F1031">
        <v>172.24955299999999</v>
      </c>
      <c r="G1031" s="3">
        <v>3</v>
      </c>
      <c r="P1031">
        <v>3</v>
      </c>
      <c r="Q1031" t="str">
        <f t="shared" si="17"/>
        <v>123</v>
      </c>
    </row>
    <row r="1032" spans="1:17" x14ac:dyDescent="0.25">
      <c r="A1032">
        <v>1031</v>
      </c>
      <c r="B1032">
        <v>191.184482</v>
      </c>
      <c r="C1032" s="4">
        <v>1</v>
      </c>
      <c r="D1032">
        <v>183.44948099999999</v>
      </c>
      <c r="E1032" s="2">
        <v>2</v>
      </c>
      <c r="F1032">
        <v>172.15624099999999</v>
      </c>
      <c r="G1032" s="3">
        <v>3</v>
      </c>
      <c r="P1032">
        <v>3</v>
      </c>
      <c r="Q1032" t="str">
        <f t="shared" si="17"/>
        <v>123</v>
      </c>
    </row>
    <row r="1033" spans="1:17" x14ac:dyDescent="0.25">
      <c r="A1033">
        <v>1032</v>
      </c>
      <c r="B1033">
        <v>191.184482</v>
      </c>
      <c r="C1033" s="4">
        <v>1</v>
      </c>
      <c r="P1033">
        <v>1</v>
      </c>
      <c r="Q1033" t="str">
        <f t="shared" si="17"/>
        <v>1</v>
      </c>
    </row>
    <row r="1034" spans="1:17" x14ac:dyDescent="0.25">
      <c r="A1034">
        <v>1033</v>
      </c>
      <c r="B1034">
        <v>191.184482</v>
      </c>
      <c r="C1034" s="4">
        <v>1</v>
      </c>
      <c r="P1034">
        <v>1</v>
      </c>
      <c r="Q1034" t="str">
        <f t="shared" si="17"/>
        <v>1</v>
      </c>
    </row>
    <row r="1035" spans="1:17" x14ac:dyDescent="0.25">
      <c r="A1035">
        <v>1034</v>
      </c>
      <c r="B1035">
        <v>191.184482</v>
      </c>
      <c r="C1035" s="4">
        <v>1</v>
      </c>
      <c r="P1035">
        <v>1</v>
      </c>
      <c r="Q1035" t="str">
        <f t="shared" si="17"/>
        <v>1</v>
      </c>
    </row>
    <row r="1036" spans="1:17" x14ac:dyDescent="0.25">
      <c r="A1036">
        <v>1035</v>
      </c>
      <c r="B1036">
        <v>191.184482</v>
      </c>
      <c r="C1036" s="4">
        <v>1</v>
      </c>
      <c r="H1036">
        <v>182.3828</v>
      </c>
      <c r="I1036" s="5">
        <v>4</v>
      </c>
      <c r="P1036">
        <v>2</v>
      </c>
      <c r="Q1036" t="str">
        <f t="shared" si="17"/>
        <v>14</v>
      </c>
    </row>
    <row r="1037" spans="1:17" x14ac:dyDescent="0.25">
      <c r="A1037">
        <v>1036</v>
      </c>
      <c r="B1037">
        <v>191.184482</v>
      </c>
      <c r="C1037" s="4">
        <v>1</v>
      </c>
      <c r="H1037">
        <v>182.63161400000001</v>
      </c>
      <c r="I1037" s="5">
        <v>4</v>
      </c>
      <c r="P1037">
        <v>2</v>
      </c>
      <c r="Q1037" t="str">
        <f t="shared" si="17"/>
        <v>14</v>
      </c>
    </row>
    <row r="1038" spans="1:17" x14ac:dyDescent="0.25">
      <c r="A1038">
        <v>1037</v>
      </c>
      <c r="B1038">
        <v>191.184482</v>
      </c>
      <c r="C1038" s="4">
        <v>1</v>
      </c>
      <c r="H1038">
        <v>182.63161400000001</v>
      </c>
      <c r="I1038" s="5">
        <v>4</v>
      </c>
      <c r="P1038">
        <v>2</v>
      </c>
      <c r="Q1038" t="str">
        <f t="shared" si="17"/>
        <v>14</v>
      </c>
    </row>
    <row r="1039" spans="1:17" x14ac:dyDescent="0.25">
      <c r="A1039">
        <v>1038</v>
      </c>
      <c r="B1039">
        <v>191.184482</v>
      </c>
      <c r="C1039" s="4">
        <v>1</v>
      </c>
      <c r="H1039">
        <v>182.63161400000001</v>
      </c>
      <c r="I1039" s="5">
        <v>4</v>
      </c>
      <c r="P1039">
        <v>2</v>
      </c>
      <c r="Q1039" t="str">
        <f t="shared" si="17"/>
        <v>14</v>
      </c>
    </row>
    <row r="1040" spans="1:17" x14ac:dyDescent="0.25">
      <c r="A1040">
        <v>1039</v>
      </c>
      <c r="B1040">
        <v>191.184482</v>
      </c>
      <c r="C1040" s="4">
        <v>1</v>
      </c>
      <c r="H1040">
        <v>182.63161400000001</v>
      </c>
      <c r="I1040" s="5">
        <v>4</v>
      </c>
      <c r="P1040">
        <v>2</v>
      </c>
      <c r="Q1040" t="str">
        <f t="shared" si="17"/>
        <v>14</v>
      </c>
    </row>
    <row r="1041" spans="1:17" x14ac:dyDescent="0.25">
      <c r="A1041">
        <v>1040</v>
      </c>
      <c r="B1041">
        <v>191.184482</v>
      </c>
      <c r="C1041" s="4">
        <v>1</v>
      </c>
      <c r="F1041">
        <v>184.899303</v>
      </c>
      <c r="G1041" s="3">
        <v>3</v>
      </c>
      <c r="H1041">
        <v>182.63161400000001</v>
      </c>
      <c r="I1041" s="5">
        <v>4</v>
      </c>
      <c r="P1041">
        <v>3</v>
      </c>
      <c r="Q1041" t="str">
        <f t="shared" si="17"/>
        <v>134</v>
      </c>
    </row>
    <row r="1042" spans="1:17" x14ac:dyDescent="0.25">
      <c r="A1042">
        <v>1041</v>
      </c>
      <c r="B1042">
        <v>191.184482</v>
      </c>
      <c r="C1042" s="4">
        <v>1</v>
      </c>
      <c r="F1042">
        <v>185.00465299999999</v>
      </c>
      <c r="G1042" s="3">
        <v>3</v>
      </c>
      <c r="H1042">
        <v>182.63161400000001</v>
      </c>
      <c r="I1042" s="5">
        <v>4</v>
      </c>
      <c r="P1042">
        <v>3</v>
      </c>
      <c r="Q1042" t="str">
        <f t="shared" si="17"/>
        <v>134</v>
      </c>
    </row>
    <row r="1043" spans="1:17" x14ac:dyDescent="0.25">
      <c r="A1043">
        <v>1042</v>
      </c>
      <c r="B1043">
        <v>191.184482</v>
      </c>
      <c r="C1043" s="4">
        <v>1</v>
      </c>
      <c r="F1043">
        <v>185.00465299999999</v>
      </c>
      <c r="G1043" s="3">
        <v>3</v>
      </c>
      <c r="H1043">
        <v>182.63161400000001</v>
      </c>
      <c r="I1043" s="5">
        <v>4</v>
      </c>
      <c r="P1043">
        <v>3</v>
      </c>
      <c r="Q1043" t="str">
        <f t="shared" si="17"/>
        <v>134</v>
      </c>
    </row>
    <row r="1044" spans="1:17" x14ac:dyDescent="0.25">
      <c r="A1044">
        <v>1043</v>
      </c>
      <c r="B1044">
        <v>191.184482</v>
      </c>
      <c r="C1044" s="4">
        <v>1</v>
      </c>
      <c r="F1044">
        <v>185.00465299999999</v>
      </c>
      <c r="G1044" s="3">
        <v>3</v>
      </c>
      <c r="H1044">
        <v>182.63161400000001</v>
      </c>
      <c r="I1044" s="5">
        <v>4</v>
      </c>
      <c r="P1044">
        <v>3</v>
      </c>
      <c r="Q1044" t="str">
        <f t="shared" si="17"/>
        <v>134</v>
      </c>
    </row>
    <row r="1045" spans="1:17" x14ac:dyDescent="0.25">
      <c r="A1045">
        <v>1044</v>
      </c>
      <c r="B1045">
        <v>191.184482</v>
      </c>
      <c r="C1045" s="4">
        <v>1</v>
      </c>
      <c r="F1045">
        <v>185.00465299999999</v>
      </c>
      <c r="G1045" s="3">
        <v>3</v>
      </c>
      <c r="H1045">
        <v>182.63161400000001</v>
      </c>
      <c r="I1045" s="5">
        <v>4</v>
      </c>
      <c r="P1045">
        <v>3</v>
      </c>
      <c r="Q1045" t="str">
        <f t="shared" si="17"/>
        <v>134</v>
      </c>
    </row>
    <row r="1046" spans="1:17" x14ac:dyDescent="0.25">
      <c r="A1046">
        <v>1045</v>
      </c>
      <c r="B1046">
        <v>191.08795800000001</v>
      </c>
      <c r="C1046" s="4">
        <v>1</v>
      </c>
      <c r="D1046">
        <v>200.85357199999999</v>
      </c>
      <c r="E1046" s="2">
        <v>2</v>
      </c>
      <c r="F1046">
        <v>185.00465299999999</v>
      </c>
      <c r="G1046" s="3">
        <v>3</v>
      </c>
      <c r="H1046">
        <v>182.63161400000001</v>
      </c>
      <c r="I1046" s="5">
        <v>4</v>
      </c>
      <c r="P1046">
        <v>4</v>
      </c>
      <c r="Q1046" t="str">
        <f t="shared" si="17"/>
        <v>1234</v>
      </c>
    </row>
    <row r="1047" spans="1:17" x14ac:dyDescent="0.25">
      <c r="A1047">
        <v>1046</v>
      </c>
      <c r="D1047">
        <v>200.923877</v>
      </c>
      <c r="E1047" s="2">
        <v>2</v>
      </c>
      <c r="F1047">
        <v>185.00465299999999</v>
      </c>
      <c r="G1047" s="3">
        <v>3</v>
      </c>
      <c r="H1047">
        <v>182.63161400000001</v>
      </c>
      <c r="I1047" s="5">
        <v>4</v>
      </c>
      <c r="P1047">
        <v>3</v>
      </c>
      <c r="Q1047" t="str">
        <f t="shared" si="17"/>
        <v>234</v>
      </c>
    </row>
    <row r="1048" spans="1:17" x14ac:dyDescent="0.25">
      <c r="A1048">
        <v>1047</v>
      </c>
      <c r="D1048">
        <v>200.923877</v>
      </c>
      <c r="E1048" s="2">
        <v>2</v>
      </c>
      <c r="F1048">
        <v>185.00465299999999</v>
      </c>
      <c r="G1048" s="3">
        <v>3</v>
      </c>
      <c r="H1048">
        <v>182.63161400000001</v>
      </c>
      <c r="I1048" s="5">
        <v>4</v>
      </c>
      <c r="P1048">
        <v>3</v>
      </c>
      <c r="Q1048" t="str">
        <f t="shared" si="17"/>
        <v>234</v>
      </c>
    </row>
    <row r="1049" spans="1:17" x14ac:dyDescent="0.25">
      <c r="A1049">
        <v>1048</v>
      </c>
      <c r="D1049">
        <v>200.923877</v>
      </c>
      <c r="E1049" s="2">
        <v>2</v>
      </c>
      <c r="F1049">
        <v>185.00465299999999</v>
      </c>
      <c r="G1049" s="3">
        <v>3</v>
      </c>
      <c r="H1049">
        <v>182.63161400000001</v>
      </c>
      <c r="I1049" s="5">
        <v>4</v>
      </c>
      <c r="P1049">
        <v>3</v>
      </c>
      <c r="Q1049" t="str">
        <f t="shared" si="17"/>
        <v>234</v>
      </c>
    </row>
    <row r="1050" spans="1:17" x14ac:dyDescent="0.25">
      <c r="A1050">
        <v>1049</v>
      </c>
      <c r="D1050">
        <v>200.923877</v>
      </c>
      <c r="E1050" s="2">
        <v>2</v>
      </c>
      <c r="F1050">
        <v>185.00465299999999</v>
      </c>
      <c r="G1050" s="3">
        <v>3</v>
      </c>
      <c r="H1050">
        <v>182.63161400000001</v>
      </c>
      <c r="I1050" s="5">
        <v>4</v>
      </c>
      <c r="P1050">
        <v>3</v>
      </c>
      <c r="Q1050" t="str">
        <f t="shared" si="17"/>
        <v>234</v>
      </c>
    </row>
    <row r="1051" spans="1:17" x14ac:dyDescent="0.25">
      <c r="A1051">
        <v>1050</v>
      </c>
      <c r="D1051">
        <v>200.923877</v>
      </c>
      <c r="E1051" s="2">
        <v>2</v>
      </c>
      <c r="F1051">
        <v>185.00465299999999</v>
      </c>
      <c r="G1051" s="3">
        <v>3</v>
      </c>
      <c r="H1051">
        <v>182.63161400000001</v>
      </c>
      <c r="I1051" s="5">
        <v>4</v>
      </c>
      <c r="P1051">
        <v>3</v>
      </c>
      <c r="Q1051" t="str">
        <f t="shared" si="17"/>
        <v>234</v>
      </c>
    </row>
    <row r="1052" spans="1:17" x14ac:dyDescent="0.25">
      <c r="A1052">
        <v>1051</v>
      </c>
      <c r="D1052">
        <v>200.923877</v>
      </c>
      <c r="E1052" s="2">
        <v>2</v>
      </c>
      <c r="F1052">
        <v>185.00465299999999</v>
      </c>
      <c r="G1052" s="3">
        <v>3</v>
      </c>
      <c r="H1052">
        <v>182.63161400000001</v>
      </c>
      <c r="I1052" s="5">
        <v>4</v>
      </c>
      <c r="P1052">
        <v>3</v>
      </c>
      <c r="Q1052" t="str">
        <f t="shared" si="17"/>
        <v>234</v>
      </c>
    </row>
    <row r="1053" spans="1:17" x14ac:dyDescent="0.25">
      <c r="A1053">
        <v>1052</v>
      </c>
      <c r="D1053">
        <v>200.923877</v>
      </c>
      <c r="E1053" s="2">
        <v>2</v>
      </c>
      <c r="F1053">
        <v>185.00465299999999</v>
      </c>
      <c r="G1053" s="3">
        <v>3</v>
      </c>
      <c r="H1053">
        <v>182.3828</v>
      </c>
      <c r="I1053" s="5">
        <v>4</v>
      </c>
      <c r="P1053">
        <v>3</v>
      </c>
      <c r="Q1053" t="str">
        <f t="shared" si="17"/>
        <v>234</v>
      </c>
    </row>
    <row r="1054" spans="1:17" x14ac:dyDescent="0.25">
      <c r="A1054">
        <v>1053</v>
      </c>
      <c r="D1054">
        <v>200.923877</v>
      </c>
      <c r="E1054" s="2">
        <v>2</v>
      </c>
      <c r="F1054">
        <v>185.00465299999999</v>
      </c>
      <c r="G1054" s="3">
        <v>3</v>
      </c>
      <c r="P1054">
        <v>2</v>
      </c>
      <c r="Q1054" t="str">
        <f t="shared" si="17"/>
        <v>23</v>
      </c>
    </row>
    <row r="1055" spans="1:17" x14ac:dyDescent="0.25">
      <c r="A1055">
        <v>1054</v>
      </c>
      <c r="D1055">
        <v>200.923877</v>
      </c>
      <c r="E1055" s="2">
        <v>2</v>
      </c>
      <c r="F1055">
        <v>185.00465299999999</v>
      </c>
      <c r="G1055" s="3">
        <v>3</v>
      </c>
      <c r="P1055">
        <v>2</v>
      </c>
      <c r="Q1055" t="str">
        <f t="shared" si="17"/>
        <v>23</v>
      </c>
    </row>
    <row r="1056" spans="1:17" x14ac:dyDescent="0.25">
      <c r="A1056">
        <v>1055</v>
      </c>
      <c r="D1056">
        <v>200.923877</v>
      </c>
      <c r="E1056" s="2">
        <v>2</v>
      </c>
      <c r="F1056">
        <v>185.00465299999999</v>
      </c>
      <c r="G1056" s="3">
        <v>3</v>
      </c>
      <c r="P1056">
        <v>2</v>
      </c>
      <c r="Q1056" t="str">
        <f t="shared" si="17"/>
        <v>23</v>
      </c>
    </row>
    <row r="1057" spans="1:17" x14ac:dyDescent="0.25">
      <c r="A1057">
        <v>1056</v>
      </c>
      <c r="D1057">
        <v>200.923877</v>
      </c>
      <c r="E1057" s="2">
        <v>2</v>
      </c>
      <c r="F1057">
        <v>185.00465299999999</v>
      </c>
      <c r="G1057" s="3">
        <v>3</v>
      </c>
      <c r="P1057">
        <v>2</v>
      </c>
      <c r="Q1057" t="str">
        <f t="shared" si="17"/>
        <v>23</v>
      </c>
    </row>
    <row r="1058" spans="1:17" x14ac:dyDescent="0.25">
      <c r="A1058">
        <v>1057</v>
      </c>
      <c r="D1058">
        <v>200.923877</v>
      </c>
      <c r="E1058" s="2">
        <v>2</v>
      </c>
      <c r="F1058">
        <v>185.00465299999999</v>
      </c>
      <c r="G1058" s="3">
        <v>3</v>
      </c>
      <c r="P1058">
        <v>2</v>
      </c>
      <c r="Q1058" t="str">
        <f t="shared" si="17"/>
        <v>23</v>
      </c>
    </row>
    <row r="1059" spans="1:17" x14ac:dyDescent="0.25">
      <c r="A1059">
        <v>1058</v>
      </c>
      <c r="D1059">
        <v>200.923877</v>
      </c>
      <c r="E1059" s="2">
        <v>2</v>
      </c>
      <c r="F1059">
        <v>185.00465299999999</v>
      </c>
      <c r="G1059" s="3">
        <v>3</v>
      </c>
      <c r="P1059">
        <v>2</v>
      </c>
      <c r="Q1059" t="str">
        <f t="shared" si="17"/>
        <v>23</v>
      </c>
    </row>
    <row r="1060" spans="1:17" x14ac:dyDescent="0.25">
      <c r="A1060">
        <v>1059</v>
      </c>
      <c r="D1060">
        <v>200.923877</v>
      </c>
      <c r="E1060" s="2">
        <v>2</v>
      </c>
      <c r="F1060">
        <v>184.899303</v>
      </c>
      <c r="G1060" s="3">
        <v>3</v>
      </c>
      <c r="P1060">
        <v>2</v>
      </c>
      <c r="Q1060" t="str">
        <f t="shared" si="17"/>
        <v>23</v>
      </c>
    </row>
    <row r="1061" spans="1:17" x14ac:dyDescent="0.25">
      <c r="A1061">
        <v>1060</v>
      </c>
      <c r="D1061">
        <v>200.923877</v>
      </c>
      <c r="E1061" s="2">
        <v>2</v>
      </c>
      <c r="P1061">
        <v>1</v>
      </c>
      <c r="Q1061" t="str">
        <f t="shared" si="17"/>
        <v>2</v>
      </c>
    </row>
    <row r="1062" spans="1:17" x14ac:dyDescent="0.25">
      <c r="A1062">
        <v>1061</v>
      </c>
      <c r="B1062">
        <v>208.92845399999999</v>
      </c>
      <c r="C1062" s="4">
        <v>1</v>
      </c>
      <c r="D1062">
        <v>200.923877</v>
      </c>
      <c r="E1062" s="2">
        <v>2</v>
      </c>
      <c r="H1062">
        <v>196.69613900000002</v>
      </c>
      <c r="I1062" s="5">
        <v>4</v>
      </c>
      <c r="P1062">
        <v>3</v>
      </c>
      <c r="Q1062" t="str">
        <f t="shared" si="17"/>
        <v>124</v>
      </c>
    </row>
    <row r="1063" spans="1:17" x14ac:dyDescent="0.25">
      <c r="A1063">
        <v>1062</v>
      </c>
      <c r="B1063">
        <v>209.031768</v>
      </c>
      <c r="C1063" s="4">
        <v>1</v>
      </c>
      <c r="D1063">
        <v>200.85357199999999</v>
      </c>
      <c r="E1063" s="2">
        <v>2</v>
      </c>
      <c r="H1063">
        <v>196.82046400000002</v>
      </c>
      <c r="I1063" s="5">
        <v>4</v>
      </c>
      <c r="P1063">
        <v>3</v>
      </c>
      <c r="Q1063" t="str">
        <f t="shared" si="17"/>
        <v>124</v>
      </c>
    </row>
    <row r="1064" spans="1:17" x14ac:dyDescent="0.25">
      <c r="A1064">
        <v>1063</v>
      </c>
      <c r="B1064">
        <v>209.031768</v>
      </c>
      <c r="C1064" s="4">
        <v>1</v>
      </c>
      <c r="D1064">
        <v>200.85357199999999</v>
      </c>
      <c r="E1064" s="2">
        <v>2</v>
      </c>
      <c r="H1064">
        <v>196.82046400000002</v>
      </c>
      <c r="I1064" s="5">
        <v>4</v>
      </c>
      <c r="P1064">
        <v>3</v>
      </c>
      <c r="Q1064" t="str">
        <f t="shared" si="17"/>
        <v>124</v>
      </c>
    </row>
    <row r="1065" spans="1:17" x14ac:dyDescent="0.25">
      <c r="A1065">
        <v>1064</v>
      </c>
      <c r="B1065">
        <v>209.031768</v>
      </c>
      <c r="C1065" s="4">
        <v>1</v>
      </c>
      <c r="H1065">
        <v>196.82046400000002</v>
      </c>
      <c r="I1065" s="5">
        <v>4</v>
      </c>
      <c r="P1065">
        <v>2</v>
      </c>
      <c r="Q1065" t="str">
        <f t="shared" si="17"/>
        <v>14</v>
      </c>
    </row>
    <row r="1066" spans="1:17" x14ac:dyDescent="0.25">
      <c r="A1066">
        <v>1065</v>
      </c>
      <c r="B1066">
        <v>209.031768</v>
      </c>
      <c r="C1066" s="4">
        <v>1</v>
      </c>
      <c r="H1066">
        <v>196.82046400000002</v>
      </c>
      <c r="I1066" s="5">
        <v>4</v>
      </c>
      <c r="P1066">
        <v>2</v>
      </c>
      <c r="Q1066" t="str">
        <f t="shared" si="17"/>
        <v>14</v>
      </c>
    </row>
    <row r="1067" spans="1:17" x14ac:dyDescent="0.25">
      <c r="A1067">
        <v>1066</v>
      </c>
      <c r="B1067">
        <v>209.031768</v>
      </c>
      <c r="C1067" s="4">
        <v>1</v>
      </c>
      <c r="H1067">
        <v>196.82046400000002</v>
      </c>
      <c r="I1067" s="5">
        <v>4</v>
      </c>
      <c r="P1067">
        <v>2</v>
      </c>
      <c r="Q1067" t="str">
        <f t="shared" si="17"/>
        <v>14</v>
      </c>
    </row>
    <row r="1068" spans="1:17" x14ac:dyDescent="0.25">
      <c r="A1068">
        <v>1067</v>
      </c>
      <c r="B1068">
        <v>209.031768</v>
      </c>
      <c r="C1068" s="4">
        <v>1</v>
      </c>
      <c r="H1068">
        <v>196.82046400000002</v>
      </c>
      <c r="I1068" s="5">
        <v>4</v>
      </c>
      <c r="P1068">
        <v>2</v>
      </c>
      <c r="Q1068" t="str">
        <f t="shared" si="17"/>
        <v>14</v>
      </c>
    </row>
    <row r="1069" spans="1:17" x14ac:dyDescent="0.25">
      <c r="A1069">
        <v>1068</v>
      </c>
      <c r="B1069">
        <v>209.031768</v>
      </c>
      <c r="C1069" s="4">
        <v>1</v>
      </c>
      <c r="H1069">
        <v>196.82046400000002</v>
      </c>
      <c r="I1069" s="5">
        <v>4</v>
      </c>
      <c r="P1069">
        <v>2</v>
      </c>
      <c r="Q1069" t="str">
        <f t="shared" si="17"/>
        <v>14</v>
      </c>
    </row>
    <row r="1070" spans="1:17" x14ac:dyDescent="0.25">
      <c r="A1070">
        <v>1069</v>
      </c>
      <c r="B1070">
        <v>209.031768</v>
      </c>
      <c r="C1070" s="4">
        <v>1</v>
      </c>
      <c r="H1070">
        <v>196.82046400000002</v>
      </c>
      <c r="I1070" s="5">
        <v>4</v>
      </c>
      <c r="P1070">
        <v>2</v>
      </c>
      <c r="Q1070" t="str">
        <f t="shared" si="17"/>
        <v>14</v>
      </c>
    </row>
    <row r="1071" spans="1:17" x14ac:dyDescent="0.25">
      <c r="A1071">
        <v>1070</v>
      </c>
      <c r="B1071">
        <v>209.031768</v>
      </c>
      <c r="C1071" s="4">
        <v>1</v>
      </c>
      <c r="H1071">
        <v>196.82046400000002</v>
      </c>
      <c r="I1071" s="5">
        <v>4</v>
      </c>
      <c r="P1071">
        <v>2</v>
      </c>
      <c r="Q1071" t="str">
        <f t="shared" si="17"/>
        <v>14</v>
      </c>
    </row>
    <row r="1072" spans="1:17" x14ac:dyDescent="0.25">
      <c r="A1072">
        <v>1071</v>
      </c>
      <c r="B1072">
        <v>209.031768</v>
      </c>
      <c r="C1072" s="4">
        <v>1</v>
      </c>
      <c r="H1072">
        <v>196.82046400000002</v>
      </c>
      <c r="I1072" s="5">
        <v>4</v>
      </c>
      <c r="P1072">
        <v>2</v>
      </c>
      <c r="Q1072" t="str">
        <f t="shared" si="17"/>
        <v>14</v>
      </c>
    </row>
    <row r="1073" spans="1:17" x14ac:dyDescent="0.25">
      <c r="A1073">
        <v>1072</v>
      </c>
      <c r="B1073">
        <v>209.031768</v>
      </c>
      <c r="C1073" s="4">
        <v>1</v>
      </c>
      <c r="H1073">
        <v>196.82046400000002</v>
      </c>
      <c r="I1073" s="5">
        <v>4</v>
      </c>
      <c r="P1073">
        <v>2</v>
      </c>
      <c r="Q1073" t="str">
        <f t="shared" si="17"/>
        <v>14</v>
      </c>
    </row>
    <row r="1074" spans="1:17" x14ac:dyDescent="0.25">
      <c r="A1074">
        <v>1073</v>
      </c>
      <c r="B1074">
        <v>209.031768</v>
      </c>
      <c r="C1074" s="4">
        <v>1</v>
      </c>
      <c r="H1074">
        <v>196.82046400000002</v>
      </c>
      <c r="I1074" s="5">
        <v>4</v>
      </c>
      <c r="P1074">
        <v>2</v>
      </c>
      <c r="Q1074" t="str">
        <f t="shared" si="17"/>
        <v>14</v>
      </c>
    </row>
    <row r="1075" spans="1:17" x14ac:dyDescent="0.25">
      <c r="A1075">
        <v>1074</v>
      </c>
      <c r="B1075">
        <v>209.031768</v>
      </c>
      <c r="C1075" s="4">
        <v>1</v>
      </c>
      <c r="H1075">
        <v>196.82046400000002</v>
      </c>
      <c r="I1075" s="5">
        <v>4</v>
      </c>
      <c r="P1075">
        <v>2</v>
      </c>
      <c r="Q1075" t="str">
        <f t="shared" si="17"/>
        <v>14</v>
      </c>
    </row>
    <row r="1076" spans="1:17" x14ac:dyDescent="0.25">
      <c r="A1076">
        <v>1075</v>
      </c>
      <c r="B1076">
        <v>209.031768</v>
      </c>
      <c r="C1076" s="4">
        <v>1</v>
      </c>
      <c r="D1076">
        <v>216.79642200000001</v>
      </c>
      <c r="E1076" s="2">
        <v>2</v>
      </c>
      <c r="H1076">
        <v>196.82046400000002</v>
      </c>
      <c r="I1076" s="5">
        <v>4</v>
      </c>
      <c r="P1076">
        <v>3</v>
      </c>
      <c r="Q1076" t="str">
        <f t="shared" si="17"/>
        <v>124</v>
      </c>
    </row>
    <row r="1077" spans="1:17" x14ac:dyDescent="0.25">
      <c r="A1077">
        <v>1076</v>
      </c>
      <c r="B1077">
        <v>209.031768</v>
      </c>
      <c r="C1077" s="4">
        <v>1</v>
      </c>
      <c r="D1077">
        <v>216.93115800000001</v>
      </c>
      <c r="E1077" s="2">
        <v>2</v>
      </c>
      <c r="F1077">
        <v>204.74627599999999</v>
      </c>
      <c r="G1077" s="3">
        <v>3</v>
      </c>
      <c r="H1077">
        <v>196.69613900000002</v>
      </c>
      <c r="I1077" s="5">
        <v>4</v>
      </c>
      <c r="P1077">
        <v>4</v>
      </c>
      <c r="Q1077" t="str">
        <f t="shared" si="17"/>
        <v>1234</v>
      </c>
    </row>
    <row r="1078" spans="1:17" x14ac:dyDescent="0.25">
      <c r="A1078">
        <v>1077</v>
      </c>
      <c r="B1078">
        <v>208.92845399999999</v>
      </c>
      <c r="C1078" s="4">
        <v>1</v>
      </c>
      <c r="D1078">
        <v>216.93115800000001</v>
      </c>
      <c r="E1078" s="2">
        <v>2</v>
      </c>
      <c r="F1078">
        <v>204.829486</v>
      </c>
      <c r="G1078" s="3">
        <v>3</v>
      </c>
      <c r="H1078">
        <v>196.69613900000002</v>
      </c>
      <c r="I1078" s="5">
        <v>4</v>
      </c>
      <c r="P1078">
        <v>4</v>
      </c>
      <c r="Q1078" t="str">
        <f t="shared" si="17"/>
        <v>1234</v>
      </c>
    </row>
    <row r="1079" spans="1:17" x14ac:dyDescent="0.25">
      <c r="A1079">
        <v>1078</v>
      </c>
      <c r="D1079">
        <v>216.93115800000001</v>
      </c>
      <c r="E1079" s="2">
        <v>2</v>
      </c>
      <c r="F1079">
        <v>204.829486</v>
      </c>
      <c r="G1079" s="3">
        <v>3</v>
      </c>
      <c r="H1079">
        <v>196.69613900000002</v>
      </c>
      <c r="I1079" s="5">
        <v>4</v>
      </c>
      <c r="P1079">
        <v>3</v>
      </c>
      <c r="Q1079" t="str">
        <f t="shared" si="17"/>
        <v>234</v>
      </c>
    </row>
    <row r="1080" spans="1:17" x14ac:dyDescent="0.25">
      <c r="A1080">
        <v>1079</v>
      </c>
      <c r="D1080">
        <v>216.93115800000001</v>
      </c>
      <c r="E1080" s="2">
        <v>2</v>
      </c>
      <c r="F1080">
        <v>204.829486</v>
      </c>
      <c r="G1080" s="3">
        <v>3</v>
      </c>
      <c r="H1080">
        <v>196.67481100000001</v>
      </c>
      <c r="I1080" s="5">
        <v>4</v>
      </c>
      <c r="P1080">
        <v>3</v>
      </c>
      <c r="Q1080" t="str">
        <f t="shared" si="17"/>
        <v>234</v>
      </c>
    </row>
    <row r="1081" spans="1:17" x14ac:dyDescent="0.25">
      <c r="A1081">
        <v>1080</v>
      </c>
      <c r="D1081">
        <v>216.93115800000001</v>
      </c>
      <c r="E1081" s="2">
        <v>2</v>
      </c>
      <c r="F1081">
        <v>204.829486</v>
      </c>
      <c r="G1081" s="3">
        <v>3</v>
      </c>
      <c r="P1081">
        <v>2</v>
      </c>
      <c r="Q1081" t="str">
        <f t="shared" si="17"/>
        <v>23</v>
      </c>
    </row>
    <row r="1082" spans="1:17" x14ac:dyDescent="0.25">
      <c r="A1082">
        <v>1081</v>
      </c>
      <c r="D1082">
        <v>216.93115800000001</v>
      </c>
      <c r="E1082" s="2">
        <v>2</v>
      </c>
      <c r="F1082">
        <v>204.829486</v>
      </c>
      <c r="G1082" s="3">
        <v>3</v>
      </c>
      <c r="P1082">
        <v>2</v>
      </c>
      <c r="Q1082" t="str">
        <f t="shared" si="17"/>
        <v>23</v>
      </c>
    </row>
    <row r="1083" spans="1:17" x14ac:dyDescent="0.25">
      <c r="A1083">
        <v>1082</v>
      </c>
      <c r="D1083">
        <v>216.93115800000001</v>
      </c>
      <c r="E1083" s="2">
        <v>2</v>
      </c>
      <c r="F1083">
        <v>204.829486</v>
      </c>
      <c r="G1083" s="3">
        <v>3</v>
      </c>
      <c r="P1083">
        <v>2</v>
      </c>
      <c r="Q1083" t="str">
        <f t="shared" si="17"/>
        <v>23</v>
      </c>
    </row>
    <row r="1084" spans="1:17" x14ac:dyDescent="0.25">
      <c r="A1084">
        <v>1083</v>
      </c>
      <c r="D1084">
        <v>216.93115800000001</v>
      </c>
      <c r="E1084" s="2">
        <v>2</v>
      </c>
      <c r="F1084">
        <v>204.829486</v>
      </c>
      <c r="G1084" s="3">
        <v>3</v>
      </c>
      <c r="P1084">
        <v>2</v>
      </c>
      <c r="Q1084" t="str">
        <f t="shared" si="17"/>
        <v>23</v>
      </c>
    </row>
    <row r="1085" spans="1:17" x14ac:dyDescent="0.25">
      <c r="A1085">
        <v>1084</v>
      </c>
      <c r="D1085">
        <v>216.93115800000001</v>
      </c>
      <c r="E1085" s="2">
        <v>2</v>
      </c>
      <c r="F1085">
        <v>204.829486</v>
      </c>
      <c r="G1085" s="3">
        <v>3</v>
      </c>
      <c r="P1085">
        <v>2</v>
      </c>
      <c r="Q1085" t="str">
        <f t="shared" si="17"/>
        <v>23</v>
      </c>
    </row>
    <row r="1086" spans="1:17" x14ac:dyDescent="0.25">
      <c r="A1086">
        <v>1085</v>
      </c>
      <c r="D1086">
        <v>216.93115800000001</v>
      </c>
      <c r="E1086" s="2">
        <v>2</v>
      </c>
      <c r="F1086">
        <v>204.829486</v>
      </c>
      <c r="G1086" s="3">
        <v>3</v>
      </c>
      <c r="P1086">
        <v>2</v>
      </c>
      <c r="Q1086" t="str">
        <f t="shared" si="17"/>
        <v>23</v>
      </c>
    </row>
    <row r="1087" spans="1:17" x14ac:dyDescent="0.25">
      <c r="A1087">
        <v>1086</v>
      </c>
      <c r="D1087">
        <v>216.93115800000001</v>
      </c>
      <c r="E1087" s="2">
        <v>2</v>
      </c>
      <c r="F1087">
        <v>204.829486</v>
      </c>
      <c r="G1087" s="3">
        <v>3</v>
      </c>
      <c r="P1087">
        <v>2</v>
      </c>
      <c r="Q1087" t="str">
        <f t="shared" si="17"/>
        <v>23</v>
      </c>
    </row>
    <row r="1088" spans="1:17" x14ac:dyDescent="0.25">
      <c r="A1088">
        <v>1087</v>
      </c>
      <c r="D1088">
        <v>216.93115800000001</v>
      </c>
      <c r="E1088" s="2">
        <v>2</v>
      </c>
      <c r="F1088">
        <v>204.829486</v>
      </c>
      <c r="G1088" s="3">
        <v>3</v>
      </c>
      <c r="P1088">
        <v>2</v>
      </c>
      <c r="Q1088" t="str">
        <f t="shared" si="17"/>
        <v>23</v>
      </c>
    </row>
    <row r="1089" spans="1:17" x14ac:dyDescent="0.25">
      <c r="A1089">
        <v>1088</v>
      </c>
      <c r="D1089">
        <v>216.93115800000001</v>
      </c>
      <c r="E1089" s="2">
        <v>2</v>
      </c>
      <c r="F1089">
        <v>204.829486</v>
      </c>
      <c r="G1089" s="3">
        <v>3</v>
      </c>
      <c r="P1089">
        <v>2</v>
      </c>
      <c r="Q1089" t="str">
        <f t="shared" si="17"/>
        <v>23</v>
      </c>
    </row>
    <row r="1090" spans="1:17" x14ac:dyDescent="0.25">
      <c r="A1090">
        <v>1089</v>
      </c>
      <c r="D1090">
        <v>216.93115800000001</v>
      </c>
      <c r="E1090" s="2">
        <v>2</v>
      </c>
      <c r="F1090">
        <v>204.829486</v>
      </c>
      <c r="G1090" s="3">
        <v>3</v>
      </c>
      <c r="P1090">
        <v>2</v>
      </c>
      <c r="Q1090" t="str">
        <f t="shared" ref="Q1090:Q1153" si="18">CONCATENATE(C1090,E1090,G1090,I1090)</f>
        <v>23</v>
      </c>
    </row>
    <row r="1091" spans="1:17" x14ac:dyDescent="0.25">
      <c r="A1091">
        <v>1090</v>
      </c>
      <c r="B1091">
        <v>225.08778599999999</v>
      </c>
      <c r="C1091" s="4">
        <v>1</v>
      </c>
      <c r="D1091">
        <v>216.79642200000001</v>
      </c>
      <c r="E1091" s="2">
        <v>2</v>
      </c>
      <c r="F1091">
        <v>204.74627599999999</v>
      </c>
      <c r="G1091" s="3">
        <v>3</v>
      </c>
      <c r="P1091">
        <v>3</v>
      </c>
      <c r="Q1091" t="str">
        <f t="shared" si="18"/>
        <v>123</v>
      </c>
    </row>
    <row r="1092" spans="1:17" x14ac:dyDescent="0.25">
      <c r="A1092">
        <v>1091</v>
      </c>
      <c r="B1092">
        <v>225.07273599999999</v>
      </c>
      <c r="C1092" s="4">
        <v>1</v>
      </c>
      <c r="H1092">
        <v>214.31536800000001</v>
      </c>
      <c r="I1092" s="5">
        <v>4</v>
      </c>
      <c r="P1092">
        <v>2</v>
      </c>
      <c r="Q1092" t="str">
        <f t="shared" si="18"/>
        <v>14</v>
      </c>
    </row>
    <row r="1093" spans="1:17" x14ac:dyDescent="0.25">
      <c r="A1093">
        <v>1092</v>
      </c>
      <c r="B1093">
        <v>225.07273599999999</v>
      </c>
      <c r="C1093" s="4">
        <v>1</v>
      </c>
      <c r="H1093">
        <v>214.433764</v>
      </c>
      <c r="I1093" s="5">
        <v>4</v>
      </c>
      <c r="P1093">
        <v>2</v>
      </c>
      <c r="Q1093" t="str">
        <f t="shared" si="18"/>
        <v>14</v>
      </c>
    </row>
    <row r="1094" spans="1:17" x14ac:dyDescent="0.25">
      <c r="A1094">
        <v>1093</v>
      </c>
      <c r="B1094">
        <v>225.07273599999999</v>
      </c>
      <c r="C1094" s="4">
        <v>1</v>
      </c>
      <c r="H1094">
        <v>214.433764</v>
      </c>
      <c r="I1094" s="5">
        <v>4</v>
      </c>
      <c r="P1094">
        <v>2</v>
      </c>
      <c r="Q1094" t="str">
        <f t="shared" si="18"/>
        <v>14</v>
      </c>
    </row>
    <row r="1095" spans="1:17" x14ac:dyDescent="0.25">
      <c r="A1095">
        <v>1094</v>
      </c>
      <c r="B1095">
        <v>225.07273599999999</v>
      </c>
      <c r="C1095" s="4">
        <v>1</v>
      </c>
      <c r="H1095">
        <v>214.433764</v>
      </c>
      <c r="I1095" s="5">
        <v>4</v>
      </c>
      <c r="P1095">
        <v>2</v>
      </c>
      <c r="Q1095" t="str">
        <f t="shared" si="18"/>
        <v>14</v>
      </c>
    </row>
    <row r="1096" spans="1:17" x14ac:dyDescent="0.25">
      <c r="A1096">
        <v>1095</v>
      </c>
      <c r="B1096">
        <v>225.07273599999999</v>
      </c>
      <c r="C1096" s="4">
        <v>1</v>
      </c>
      <c r="H1096">
        <v>214.433764</v>
      </c>
      <c r="I1096" s="5">
        <v>4</v>
      </c>
      <c r="P1096">
        <v>2</v>
      </c>
      <c r="Q1096" t="str">
        <f t="shared" si="18"/>
        <v>14</v>
      </c>
    </row>
    <row r="1097" spans="1:17" x14ac:dyDescent="0.25">
      <c r="A1097">
        <v>1096</v>
      </c>
      <c r="B1097">
        <v>225.07273599999999</v>
      </c>
      <c r="C1097" s="4">
        <v>1</v>
      </c>
      <c r="H1097">
        <v>214.433764</v>
      </c>
      <c r="I1097" s="5">
        <v>4</v>
      </c>
      <c r="P1097">
        <v>2</v>
      </c>
      <c r="Q1097" t="str">
        <f t="shared" si="18"/>
        <v>14</v>
      </c>
    </row>
    <row r="1098" spans="1:17" x14ac:dyDescent="0.25">
      <c r="A1098">
        <v>1097</v>
      </c>
      <c r="B1098">
        <v>225.07273599999999</v>
      </c>
      <c r="C1098" s="4">
        <v>1</v>
      </c>
      <c r="H1098">
        <v>214.433764</v>
      </c>
      <c r="I1098" s="5">
        <v>4</v>
      </c>
      <c r="P1098">
        <v>2</v>
      </c>
      <c r="Q1098" t="str">
        <f t="shared" si="18"/>
        <v>14</v>
      </c>
    </row>
    <row r="1099" spans="1:17" x14ac:dyDescent="0.25">
      <c r="A1099">
        <v>1098</v>
      </c>
      <c r="B1099">
        <v>225.07273599999999</v>
      </c>
      <c r="C1099" s="4">
        <v>1</v>
      </c>
      <c r="H1099">
        <v>214.433764</v>
      </c>
      <c r="I1099" s="5">
        <v>4</v>
      </c>
      <c r="P1099">
        <v>2</v>
      </c>
      <c r="Q1099" t="str">
        <f t="shared" si="18"/>
        <v>14</v>
      </c>
    </row>
    <row r="1100" spans="1:17" x14ac:dyDescent="0.25">
      <c r="A1100">
        <v>1099</v>
      </c>
      <c r="B1100">
        <v>225.07273599999999</v>
      </c>
      <c r="C1100" s="4">
        <v>1</v>
      </c>
      <c r="H1100">
        <v>214.433764</v>
      </c>
      <c r="I1100" s="5">
        <v>4</v>
      </c>
      <c r="P1100">
        <v>2</v>
      </c>
      <c r="Q1100" t="str">
        <f t="shared" si="18"/>
        <v>14</v>
      </c>
    </row>
    <row r="1101" spans="1:17" x14ac:dyDescent="0.25">
      <c r="A1101">
        <v>1100</v>
      </c>
      <c r="B1101">
        <v>225.07273599999999</v>
      </c>
      <c r="C1101" s="4">
        <v>1</v>
      </c>
      <c r="H1101">
        <v>214.433764</v>
      </c>
      <c r="I1101" s="5">
        <v>4</v>
      </c>
      <c r="P1101">
        <v>2</v>
      </c>
      <c r="Q1101" t="str">
        <f t="shared" si="18"/>
        <v>14</v>
      </c>
    </row>
    <row r="1102" spans="1:17" x14ac:dyDescent="0.25">
      <c r="A1102">
        <v>1101</v>
      </c>
      <c r="B1102">
        <v>225.07273599999999</v>
      </c>
      <c r="C1102" s="4">
        <v>1</v>
      </c>
      <c r="H1102">
        <v>214.433764</v>
      </c>
      <c r="I1102" s="5">
        <v>4</v>
      </c>
      <c r="P1102">
        <v>2</v>
      </c>
      <c r="Q1102" t="str">
        <f t="shared" si="18"/>
        <v>14</v>
      </c>
    </row>
    <row r="1103" spans="1:17" x14ac:dyDescent="0.25">
      <c r="A1103">
        <v>1102</v>
      </c>
      <c r="B1103">
        <v>225.07273599999999</v>
      </c>
      <c r="C1103" s="4">
        <v>1</v>
      </c>
      <c r="H1103">
        <v>214.433764</v>
      </c>
      <c r="I1103" s="5">
        <v>4</v>
      </c>
      <c r="P1103">
        <v>2</v>
      </c>
      <c r="Q1103" t="str">
        <f t="shared" si="18"/>
        <v>14</v>
      </c>
    </row>
    <row r="1104" spans="1:17" x14ac:dyDescent="0.25">
      <c r="A1104">
        <v>1103</v>
      </c>
      <c r="B1104">
        <v>225.07273599999999</v>
      </c>
      <c r="C1104" s="4">
        <v>1</v>
      </c>
      <c r="D1104">
        <v>233.20395400000001</v>
      </c>
      <c r="E1104" s="2">
        <v>2</v>
      </c>
      <c r="H1104">
        <v>214.433764</v>
      </c>
      <c r="I1104" s="5">
        <v>4</v>
      </c>
      <c r="P1104">
        <v>3</v>
      </c>
      <c r="Q1104" t="str">
        <f t="shared" si="18"/>
        <v>124</v>
      </c>
    </row>
    <row r="1105" spans="1:17" x14ac:dyDescent="0.25">
      <c r="A1105">
        <v>1104</v>
      </c>
      <c r="B1105">
        <v>225.07273599999999</v>
      </c>
      <c r="C1105" s="4">
        <v>1</v>
      </c>
      <c r="D1105">
        <v>233.21426099999999</v>
      </c>
      <c r="E1105" s="2">
        <v>2</v>
      </c>
      <c r="H1105">
        <v>214.31536800000001</v>
      </c>
      <c r="I1105" s="5">
        <v>4</v>
      </c>
      <c r="P1105">
        <v>3</v>
      </c>
      <c r="Q1105" t="str">
        <f t="shared" si="18"/>
        <v>124</v>
      </c>
    </row>
    <row r="1106" spans="1:17" x14ac:dyDescent="0.25">
      <c r="A1106">
        <v>1105</v>
      </c>
      <c r="B1106">
        <v>225.08778599999999</v>
      </c>
      <c r="C1106" s="4">
        <v>1</v>
      </c>
      <c r="D1106">
        <v>233.21426099999999</v>
      </c>
      <c r="E1106" s="2">
        <v>2</v>
      </c>
      <c r="H1106">
        <v>214.31536800000001</v>
      </c>
      <c r="I1106" s="5">
        <v>4</v>
      </c>
      <c r="P1106">
        <v>3</v>
      </c>
      <c r="Q1106" t="str">
        <f t="shared" si="18"/>
        <v>124</v>
      </c>
    </row>
    <row r="1107" spans="1:17" x14ac:dyDescent="0.25">
      <c r="A1107">
        <v>1106</v>
      </c>
      <c r="D1107">
        <v>233.21426099999999</v>
      </c>
      <c r="E1107" s="2">
        <v>2</v>
      </c>
      <c r="H1107">
        <v>214.31536800000001</v>
      </c>
      <c r="I1107" s="5">
        <v>4</v>
      </c>
      <c r="P1107">
        <v>2</v>
      </c>
      <c r="Q1107" t="str">
        <f t="shared" si="18"/>
        <v>24</v>
      </c>
    </row>
    <row r="1108" spans="1:17" x14ac:dyDescent="0.25">
      <c r="A1108">
        <v>1107</v>
      </c>
      <c r="D1108">
        <v>233.21426099999999</v>
      </c>
      <c r="E1108" s="2">
        <v>2</v>
      </c>
      <c r="H1108">
        <v>214.31536800000001</v>
      </c>
      <c r="I1108" s="5">
        <v>4</v>
      </c>
      <c r="P1108">
        <v>2</v>
      </c>
      <c r="Q1108" t="str">
        <f t="shared" si="18"/>
        <v>24</v>
      </c>
    </row>
    <row r="1109" spans="1:17" x14ac:dyDescent="0.25">
      <c r="A1109">
        <v>1108</v>
      </c>
      <c r="D1109">
        <v>233.21426099999999</v>
      </c>
      <c r="E1109" s="2">
        <v>2</v>
      </c>
      <c r="F1109">
        <v>222.88635600000001</v>
      </c>
      <c r="G1109" s="3">
        <v>3</v>
      </c>
      <c r="P1109">
        <v>2</v>
      </c>
      <c r="Q1109" t="str">
        <f t="shared" si="18"/>
        <v>23</v>
      </c>
    </row>
    <row r="1110" spans="1:17" x14ac:dyDescent="0.25">
      <c r="A1110">
        <v>1109</v>
      </c>
      <c r="D1110">
        <v>233.21426099999999</v>
      </c>
      <c r="E1110" s="2">
        <v>2</v>
      </c>
      <c r="F1110">
        <v>223.12474499999999</v>
      </c>
      <c r="G1110" s="3">
        <v>3</v>
      </c>
      <c r="P1110">
        <v>2</v>
      </c>
      <c r="Q1110" t="str">
        <f t="shared" si="18"/>
        <v>23</v>
      </c>
    </row>
    <row r="1111" spans="1:17" x14ac:dyDescent="0.25">
      <c r="A1111">
        <v>1110</v>
      </c>
      <c r="D1111">
        <v>233.21426099999999</v>
      </c>
      <c r="E1111" s="2">
        <v>2</v>
      </c>
      <c r="F1111">
        <v>223.12474499999999</v>
      </c>
      <c r="G1111" s="3">
        <v>3</v>
      </c>
      <c r="P1111">
        <v>2</v>
      </c>
      <c r="Q1111" t="str">
        <f t="shared" si="18"/>
        <v>23</v>
      </c>
    </row>
    <row r="1112" spans="1:17" x14ac:dyDescent="0.25">
      <c r="A1112">
        <v>1111</v>
      </c>
      <c r="D1112">
        <v>233.21426099999999</v>
      </c>
      <c r="E1112" s="2">
        <v>2</v>
      </c>
      <c r="F1112">
        <v>223.12474499999999</v>
      </c>
      <c r="G1112" s="3">
        <v>3</v>
      </c>
      <c r="P1112">
        <v>2</v>
      </c>
      <c r="Q1112" t="str">
        <f t="shared" si="18"/>
        <v>23</v>
      </c>
    </row>
    <row r="1113" spans="1:17" x14ac:dyDescent="0.25">
      <c r="A1113">
        <v>1112</v>
      </c>
      <c r="D1113">
        <v>233.21426099999999</v>
      </c>
      <c r="E1113" s="2">
        <v>2</v>
      </c>
      <c r="F1113">
        <v>223.12474499999999</v>
      </c>
      <c r="G1113" s="3">
        <v>3</v>
      </c>
      <c r="P1113">
        <v>2</v>
      </c>
      <c r="Q1113" t="str">
        <f t="shared" si="18"/>
        <v>23</v>
      </c>
    </row>
    <row r="1114" spans="1:17" x14ac:dyDescent="0.25">
      <c r="A1114">
        <v>1113</v>
      </c>
      <c r="D1114">
        <v>233.21426099999999</v>
      </c>
      <c r="E1114" s="2">
        <v>2</v>
      </c>
      <c r="F1114">
        <v>223.12474499999999</v>
      </c>
      <c r="G1114" s="3">
        <v>3</v>
      </c>
      <c r="P1114">
        <v>2</v>
      </c>
      <c r="Q1114" t="str">
        <f t="shared" si="18"/>
        <v>23</v>
      </c>
    </row>
    <row r="1115" spans="1:17" x14ac:dyDescent="0.25">
      <c r="A1115">
        <v>1114</v>
      </c>
      <c r="D1115">
        <v>233.21426099999999</v>
      </c>
      <c r="E1115" s="2">
        <v>2</v>
      </c>
      <c r="F1115">
        <v>223.12474499999999</v>
      </c>
      <c r="G1115" s="3">
        <v>3</v>
      </c>
      <c r="P1115">
        <v>2</v>
      </c>
      <c r="Q1115" t="str">
        <f t="shared" si="18"/>
        <v>23</v>
      </c>
    </row>
    <row r="1116" spans="1:17" x14ac:dyDescent="0.25">
      <c r="A1116">
        <v>1115</v>
      </c>
      <c r="D1116">
        <v>233.21426099999999</v>
      </c>
      <c r="E1116" s="2">
        <v>2</v>
      </c>
      <c r="F1116">
        <v>223.12474499999999</v>
      </c>
      <c r="G1116" s="3">
        <v>3</v>
      </c>
      <c r="P1116">
        <v>2</v>
      </c>
      <c r="Q1116" t="str">
        <f t="shared" si="18"/>
        <v>23</v>
      </c>
    </row>
    <row r="1117" spans="1:17" x14ac:dyDescent="0.25">
      <c r="A1117">
        <v>1116</v>
      </c>
      <c r="D1117">
        <v>233.21426099999999</v>
      </c>
      <c r="E1117" s="2">
        <v>2</v>
      </c>
      <c r="F1117">
        <v>223.12474499999999</v>
      </c>
      <c r="G1117" s="3">
        <v>3</v>
      </c>
      <c r="P1117">
        <v>2</v>
      </c>
      <c r="Q1117" t="str">
        <f t="shared" si="18"/>
        <v>23</v>
      </c>
    </row>
    <row r="1118" spans="1:17" x14ac:dyDescent="0.25">
      <c r="A1118">
        <v>1117</v>
      </c>
      <c r="D1118">
        <v>233.21426099999999</v>
      </c>
      <c r="E1118" s="2">
        <v>2</v>
      </c>
      <c r="F1118">
        <v>223.12474499999999</v>
      </c>
      <c r="G1118" s="3">
        <v>3</v>
      </c>
      <c r="P1118">
        <v>2</v>
      </c>
      <c r="Q1118" t="str">
        <f t="shared" si="18"/>
        <v>23</v>
      </c>
    </row>
    <row r="1119" spans="1:17" x14ac:dyDescent="0.25">
      <c r="A1119">
        <v>1118</v>
      </c>
      <c r="B1119">
        <v>243.79143400000001</v>
      </c>
      <c r="C1119" s="4">
        <v>1</v>
      </c>
      <c r="D1119">
        <v>233.20395400000001</v>
      </c>
      <c r="E1119" s="2">
        <v>2</v>
      </c>
      <c r="F1119">
        <v>223.12474499999999</v>
      </c>
      <c r="G1119" s="3">
        <v>3</v>
      </c>
      <c r="P1119">
        <v>3</v>
      </c>
      <c r="Q1119" t="str">
        <f t="shared" si="18"/>
        <v>123</v>
      </c>
    </row>
    <row r="1120" spans="1:17" x14ac:dyDescent="0.25">
      <c r="A1120">
        <v>1119</v>
      </c>
      <c r="B1120">
        <v>243.853183</v>
      </c>
      <c r="C1120" s="4">
        <v>1</v>
      </c>
      <c r="F1120">
        <v>223.12474499999999</v>
      </c>
      <c r="G1120" s="3">
        <v>3</v>
      </c>
      <c r="P1120">
        <v>2</v>
      </c>
      <c r="Q1120" t="str">
        <f t="shared" si="18"/>
        <v>13</v>
      </c>
    </row>
    <row r="1121" spans="1:17" x14ac:dyDescent="0.25">
      <c r="A1121">
        <v>1120</v>
      </c>
      <c r="B1121">
        <v>243.853183</v>
      </c>
      <c r="C1121" s="4">
        <v>1</v>
      </c>
      <c r="F1121">
        <v>222.88635600000001</v>
      </c>
      <c r="G1121" s="3">
        <v>3</v>
      </c>
      <c r="P1121">
        <v>2</v>
      </c>
      <c r="Q1121" t="str">
        <f t="shared" si="18"/>
        <v>13</v>
      </c>
    </row>
    <row r="1122" spans="1:17" x14ac:dyDescent="0.25">
      <c r="A1122">
        <v>1121</v>
      </c>
      <c r="B1122">
        <v>243.853183</v>
      </c>
      <c r="C1122" s="4">
        <v>1</v>
      </c>
      <c r="H1122">
        <v>232.145917</v>
      </c>
      <c r="I1122" s="5">
        <v>4</v>
      </c>
      <c r="P1122">
        <v>2</v>
      </c>
      <c r="Q1122" t="str">
        <f t="shared" si="18"/>
        <v>14</v>
      </c>
    </row>
    <row r="1123" spans="1:17" x14ac:dyDescent="0.25">
      <c r="A1123">
        <v>1122</v>
      </c>
      <c r="B1123">
        <v>243.853183</v>
      </c>
      <c r="C1123" s="4">
        <v>1</v>
      </c>
      <c r="H1123">
        <v>232.31518600000001</v>
      </c>
      <c r="I1123" s="5">
        <v>4</v>
      </c>
      <c r="P1123">
        <v>2</v>
      </c>
      <c r="Q1123" t="str">
        <f t="shared" si="18"/>
        <v>14</v>
      </c>
    </row>
    <row r="1124" spans="1:17" x14ac:dyDescent="0.25">
      <c r="A1124">
        <v>1123</v>
      </c>
      <c r="B1124">
        <v>243.853183</v>
      </c>
      <c r="C1124" s="4">
        <v>1</v>
      </c>
      <c r="H1124">
        <v>232.31518600000001</v>
      </c>
      <c r="I1124" s="5">
        <v>4</v>
      </c>
      <c r="P1124">
        <v>2</v>
      </c>
      <c r="Q1124" t="str">
        <f t="shared" si="18"/>
        <v>14</v>
      </c>
    </row>
    <row r="1125" spans="1:17" x14ac:dyDescent="0.25">
      <c r="A1125">
        <v>1124</v>
      </c>
      <c r="B1125">
        <v>243.853183</v>
      </c>
      <c r="C1125" s="4">
        <v>1</v>
      </c>
      <c r="H1125">
        <v>232.31518600000001</v>
      </c>
      <c r="I1125" s="5">
        <v>4</v>
      </c>
      <c r="P1125">
        <v>2</v>
      </c>
      <c r="Q1125" t="str">
        <f t="shared" si="18"/>
        <v>14</v>
      </c>
    </row>
    <row r="1126" spans="1:17" x14ac:dyDescent="0.25">
      <c r="A1126">
        <v>1125</v>
      </c>
      <c r="B1126">
        <v>243.853183</v>
      </c>
      <c r="C1126" s="4">
        <v>1</v>
      </c>
      <c r="H1126">
        <v>232.31518600000001</v>
      </c>
      <c r="I1126" s="5">
        <v>4</v>
      </c>
      <c r="P1126">
        <v>2</v>
      </c>
      <c r="Q1126" t="str">
        <f t="shared" si="18"/>
        <v>14</v>
      </c>
    </row>
    <row r="1127" spans="1:17" x14ac:dyDescent="0.25">
      <c r="A1127">
        <v>1126</v>
      </c>
      <c r="B1127">
        <v>243.853183</v>
      </c>
      <c r="C1127" s="4">
        <v>1</v>
      </c>
      <c r="H1127">
        <v>232.31518600000001</v>
      </c>
      <c r="I1127" s="5">
        <v>4</v>
      </c>
      <c r="P1127">
        <v>2</v>
      </c>
      <c r="Q1127" t="str">
        <f t="shared" si="18"/>
        <v>14</v>
      </c>
    </row>
    <row r="1128" spans="1:17" x14ac:dyDescent="0.25">
      <c r="A1128">
        <v>1127</v>
      </c>
      <c r="B1128">
        <v>243.853183</v>
      </c>
      <c r="C1128" s="4">
        <v>1</v>
      </c>
      <c r="H1128">
        <v>232.31518600000001</v>
      </c>
      <c r="I1128" s="5">
        <v>4</v>
      </c>
      <c r="P1128">
        <v>2</v>
      </c>
      <c r="Q1128" t="str">
        <f t="shared" si="18"/>
        <v>14</v>
      </c>
    </row>
    <row r="1129" spans="1:17" x14ac:dyDescent="0.25">
      <c r="A1129">
        <v>1128</v>
      </c>
      <c r="B1129">
        <v>243.853183</v>
      </c>
      <c r="C1129" s="4">
        <v>1</v>
      </c>
      <c r="H1129">
        <v>232.31518600000001</v>
      </c>
      <c r="I1129" s="5">
        <v>4</v>
      </c>
      <c r="P1129">
        <v>2</v>
      </c>
      <c r="Q1129" t="str">
        <f t="shared" si="18"/>
        <v>14</v>
      </c>
    </row>
    <row r="1130" spans="1:17" x14ac:dyDescent="0.25">
      <c r="A1130">
        <v>1129</v>
      </c>
      <c r="B1130">
        <v>243.853183</v>
      </c>
      <c r="C1130" s="4">
        <v>1</v>
      </c>
      <c r="H1130">
        <v>232.31518600000001</v>
      </c>
      <c r="I1130" s="5">
        <v>4</v>
      </c>
      <c r="P1130">
        <v>2</v>
      </c>
      <c r="Q1130" t="str">
        <f t="shared" si="18"/>
        <v>14</v>
      </c>
    </row>
    <row r="1131" spans="1:17" x14ac:dyDescent="0.25">
      <c r="A1131">
        <v>1130</v>
      </c>
      <c r="B1131">
        <v>243.853183</v>
      </c>
      <c r="C1131" s="4">
        <v>1</v>
      </c>
      <c r="H1131">
        <v>232.31518600000001</v>
      </c>
      <c r="I1131" s="5">
        <v>4</v>
      </c>
      <c r="P1131">
        <v>2</v>
      </c>
      <c r="Q1131" t="str">
        <f t="shared" si="18"/>
        <v>14</v>
      </c>
    </row>
    <row r="1132" spans="1:17" x14ac:dyDescent="0.25">
      <c r="A1132">
        <v>1131</v>
      </c>
      <c r="B1132">
        <v>243.853183</v>
      </c>
      <c r="C1132" s="4">
        <v>1</v>
      </c>
      <c r="H1132">
        <v>232.31518600000001</v>
      </c>
      <c r="I1132" s="5">
        <v>4</v>
      </c>
      <c r="P1132">
        <v>2</v>
      </c>
      <c r="Q1132" t="str">
        <f t="shared" si="18"/>
        <v>14</v>
      </c>
    </row>
    <row r="1133" spans="1:17" x14ac:dyDescent="0.25">
      <c r="A1133">
        <v>1132</v>
      </c>
      <c r="B1133">
        <v>243.853183</v>
      </c>
      <c r="C1133" s="4">
        <v>1</v>
      </c>
      <c r="D1133">
        <v>253.03779499999999</v>
      </c>
      <c r="E1133" s="2">
        <v>2</v>
      </c>
      <c r="H1133">
        <v>232.31518600000001</v>
      </c>
      <c r="I1133" s="5">
        <v>4</v>
      </c>
      <c r="P1133">
        <v>3</v>
      </c>
      <c r="Q1133" t="str">
        <f t="shared" si="18"/>
        <v>124</v>
      </c>
    </row>
    <row r="1134" spans="1:17" x14ac:dyDescent="0.25">
      <c r="A1134">
        <v>1133</v>
      </c>
      <c r="B1134">
        <v>243.853183</v>
      </c>
      <c r="C1134" s="4">
        <v>1</v>
      </c>
      <c r="D1134">
        <v>253.143565</v>
      </c>
      <c r="E1134" s="2">
        <v>2</v>
      </c>
      <c r="H1134">
        <v>232.31518600000001</v>
      </c>
      <c r="I1134" s="5">
        <v>4</v>
      </c>
      <c r="P1134">
        <v>3</v>
      </c>
      <c r="Q1134" t="str">
        <f t="shared" si="18"/>
        <v>124</v>
      </c>
    </row>
    <row r="1135" spans="1:17" x14ac:dyDescent="0.25">
      <c r="A1135">
        <v>1134</v>
      </c>
      <c r="B1135">
        <v>243.79143400000001</v>
      </c>
      <c r="C1135" s="4">
        <v>1</v>
      </c>
      <c r="D1135">
        <v>253.143565</v>
      </c>
      <c r="E1135" s="2">
        <v>2</v>
      </c>
      <c r="H1135">
        <v>232.31518600000001</v>
      </c>
      <c r="I1135" s="5">
        <v>4</v>
      </c>
      <c r="P1135">
        <v>3</v>
      </c>
      <c r="Q1135" t="str">
        <f t="shared" si="18"/>
        <v>124</v>
      </c>
    </row>
    <row r="1136" spans="1:17" x14ac:dyDescent="0.25">
      <c r="A1136">
        <v>1135</v>
      </c>
      <c r="D1136">
        <v>253.143565</v>
      </c>
      <c r="E1136" s="2">
        <v>2</v>
      </c>
      <c r="H1136">
        <v>232.31518600000001</v>
      </c>
      <c r="I1136" s="5">
        <v>4</v>
      </c>
      <c r="P1136">
        <v>2</v>
      </c>
      <c r="Q1136" t="str">
        <f t="shared" si="18"/>
        <v>24</v>
      </c>
    </row>
    <row r="1137" spans="1:17" x14ac:dyDescent="0.25">
      <c r="A1137">
        <v>1136</v>
      </c>
      <c r="D1137">
        <v>253.143565</v>
      </c>
      <c r="E1137" s="2">
        <v>2</v>
      </c>
      <c r="H1137">
        <v>232.31518600000001</v>
      </c>
      <c r="I1137" s="5">
        <v>4</v>
      </c>
      <c r="P1137">
        <v>2</v>
      </c>
      <c r="Q1137" t="str">
        <f t="shared" si="18"/>
        <v>24</v>
      </c>
    </row>
    <row r="1138" spans="1:17" x14ac:dyDescent="0.25">
      <c r="A1138">
        <v>1137</v>
      </c>
      <c r="D1138">
        <v>253.143565</v>
      </c>
      <c r="E1138" s="2">
        <v>2</v>
      </c>
      <c r="F1138">
        <v>241.42068</v>
      </c>
      <c r="G1138" s="3">
        <v>3</v>
      </c>
      <c r="H1138">
        <v>232.145917</v>
      </c>
      <c r="I1138" s="5">
        <v>4</v>
      </c>
      <c r="P1138">
        <v>3</v>
      </c>
      <c r="Q1138" t="str">
        <f t="shared" si="18"/>
        <v>234</v>
      </c>
    </row>
    <row r="1139" spans="1:17" x14ac:dyDescent="0.25">
      <c r="A1139">
        <v>1138</v>
      </c>
      <c r="D1139">
        <v>253.143565</v>
      </c>
      <c r="E1139" s="2">
        <v>2</v>
      </c>
      <c r="F1139">
        <v>241.55556999999999</v>
      </c>
      <c r="G1139" s="3">
        <v>3</v>
      </c>
      <c r="H1139">
        <v>232.145917</v>
      </c>
      <c r="I1139" s="5">
        <v>4</v>
      </c>
      <c r="P1139">
        <v>3</v>
      </c>
      <c r="Q1139" t="str">
        <f t="shared" si="18"/>
        <v>234</v>
      </c>
    </row>
    <row r="1140" spans="1:17" x14ac:dyDescent="0.25">
      <c r="A1140">
        <v>1139</v>
      </c>
      <c r="D1140">
        <v>253.143565</v>
      </c>
      <c r="E1140" s="2">
        <v>2</v>
      </c>
      <c r="F1140">
        <v>241.55556999999999</v>
      </c>
      <c r="G1140" s="3">
        <v>3</v>
      </c>
      <c r="H1140">
        <v>232.145917</v>
      </c>
      <c r="I1140" s="5">
        <v>4</v>
      </c>
      <c r="P1140">
        <v>3</v>
      </c>
      <c r="Q1140" t="str">
        <f t="shared" si="18"/>
        <v>234</v>
      </c>
    </row>
    <row r="1141" spans="1:17" x14ac:dyDescent="0.25">
      <c r="A1141">
        <v>1140</v>
      </c>
      <c r="D1141">
        <v>253.143565</v>
      </c>
      <c r="E1141" s="2">
        <v>2</v>
      </c>
      <c r="F1141">
        <v>241.55556999999999</v>
      </c>
      <c r="G1141" s="3">
        <v>3</v>
      </c>
      <c r="H1141">
        <v>232.145917</v>
      </c>
      <c r="I1141" s="5">
        <v>4</v>
      </c>
      <c r="P1141">
        <v>3</v>
      </c>
      <c r="Q1141" t="str">
        <f t="shared" si="18"/>
        <v>234</v>
      </c>
    </row>
    <row r="1142" spans="1:17" x14ac:dyDescent="0.25">
      <c r="A1142">
        <v>1141</v>
      </c>
      <c r="D1142">
        <v>253.143565</v>
      </c>
      <c r="E1142" s="2">
        <v>2</v>
      </c>
      <c r="F1142">
        <v>241.55556999999999</v>
      </c>
      <c r="G1142" s="3">
        <v>3</v>
      </c>
      <c r="P1142">
        <v>2</v>
      </c>
      <c r="Q1142" t="str">
        <f t="shared" si="18"/>
        <v>23</v>
      </c>
    </row>
    <row r="1143" spans="1:17" x14ac:dyDescent="0.25">
      <c r="A1143">
        <v>1142</v>
      </c>
      <c r="D1143">
        <v>253.143565</v>
      </c>
      <c r="E1143" s="2">
        <v>2</v>
      </c>
      <c r="F1143">
        <v>241.55556999999999</v>
      </c>
      <c r="G1143" s="3">
        <v>3</v>
      </c>
      <c r="P1143">
        <v>2</v>
      </c>
      <c r="Q1143" t="str">
        <f t="shared" si="18"/>
        <v>23</v>
      </c>
    </row>
    <row r="1144" spans="1:17" x14ac:dyDescent="0.25">
      <c r="A1144">
        <v>1143</v>
      </c>
      <c r="D1144">
        <v>253.143565</v>
      </c>
      <c r="E1144" s="2">
        <v>2</v>
      </c>
      <c r="F1144">
        <v>241.55556999999999</v>
      </c>
      <c r="G1144" s="3">
        <v>3</v>
      </c>
      <c r="P1144">
        <v>2</v>
      </c>
      <c r="Q1144" t="str">
        <f t="shared" si="18"/>
        <v>23</v>
      </c>
    </row>
    <row r="1145" spans="1:17" x14ac:dyDescent="0.25">
      <c r="A1145">
        <v>1144</v>
      </c>
      <c r="D1145">
        <v>253.143565</v>
      </c>
      <c r="E1145" s="2">
        <v>2</v>
      </c>
      <c r="F1145">
        <v>241.55556999999999</v>
      </c>
      <c r="G1145" s="3">
        <v>3</v>
      </c>
      <c r="P1145">
        <v>2</v>
      </c>
      <c r="Q1145" t="str">
        <f t="shared" si="18"/>
        <v>23</v>
      </c>
    </row>
    <row r="1146" spans="1:17" x14ac:dyDescent="0.25">
      <c r="A1146">
        <v>1145</v>
      </c>
      <c r="D1146">
        <v>253.143565</v>
      </c>
      <c r="E1146" s="2">
        <v>2</v>
      </c>
      <c r="F1146">
        <v>241.55556999999999</v>
      </c>
      <c r="G1146" s="3">
        <v>3</v>
      </c>
      <c r="P1146">
        <v>2</v>
      </c>
      <c r="Q1146" t="str">
        <f t="shared" si="18"/>
        <v>23</v>
      </c>
    </row>
    <row r="1147" spans="1:17" x14ac:dyDescent="0.25">
      <c r="A1147">
        <v>1146</v>
      </c>
      <c r="D1147">
        <v>253.143565</v>
      </c>
      <c r="E1147" s="2">
        <v>2</v>
      </c>
      <c r="F1147">
        <v>241.55556999999999</v>
      </c>
      <c r="G1147" s="3">
        <v>3</v>
      </c>
      <c r="P1147">
        <v>2</v>
      </c>
      <c r="Q1147" t="str">
        <f t="shared" si="18"/>
        <v>23</v>
      </c>
    </row>
    <row r="1148" spans="1:17" x14ac:dyDescent="0.25">
      <c r="A1148">
        <v>1147</v>
      </c>
      <c r="B1148">
        <v>261.66033099999999</v>
      </c>
      <c r="C1148" s="4">
        <v>1</v>
      </c>
      <c r="D1148">
        <v>253.143565</v>
      </c>
      <c r="E1148" s="2">
        <v>2</v>
      </c>
      <c r="F1148">
        <v>241.55556999999999</v>
      </c>
      <c r="G1148" s="3">
        <v>3</v>
      </c>
      <c r="P1148">
        <v>3</v>
      </c>
      <c r="Q1148" t="str">
        <f t="shared" si="18"/>
        <v>123</v>
      </c>
    </row>
    <row r="1149" spans="1:17" x14ac:dyDescent="0.25">
      <c r="A1149">
        <v>1148</v>
      </c>
      <c r="B1149">
        <v>261.66033099999999</v>
      </c>
      <c r="C1149" s="4">
        <v>1</v>
      </c>
      <c r="D1149">
        <v>253.143565</v>
      </c>
      <c r="E1149" s="2">
        <v>2</v>
      </c>
      <c r="F1149">
        <v>241.55556999999999</v>
      </c>
      <c r="G1149" s="3">
        <v>3</v>
      </c>
      <c r="P1149">
        <v>3</v>
      </c>
      <c r="Q1149" t="str">
        <f t="shared" si="18"/>
        <v>123</v>
      </c>
    </row>
    <row r="1150" spans="1:17" x14ac:dyDescent="0.25">
      <c r="A1150">
        <v>1149</v>
      </c>
      <c r="B1150">
        <v>261.66033099999999</v>
      </c>
      <c r="C1150" s="4">
        <v>1</v>
      </c>
      <c r="D1150">
        <v>253.03779499999999</v>
      </c>
      <c r="E1150" s="2">
        <v>2</v>
      </c>
      <c r="F1150">
        <v>241.55556999999999</v>
      </c>
      <c r="G1150" s="3">
        <v>3</v>
      </c>
      <c r="P1150">
        <v>3</v>
      </c>
      <c r="Q1150" t="str">
        <f t="shared" si="18"/>
        <v>123</v>
      </c>
    </row>
    <row r="1151" spans="1:17" x14ac:dyDescent="0.25">
      <c r="A1151">
        <v>1150</v>
      </c>
      <c r="B1151">
        <v>261.66033099999999</v>
      </c>
      <c r="C1151" s="4">
        <v>1</v>
      </c>
      <c r="D1151">
        <v>253.03779499999999</v>
      </c>
      <c r="E1151" s="2">
        <v>2</v>
      </c>
      <c r="F1151">
        <v>241.42068</v>
      </c>
      <c r="G1151" s="3">
        <v>3</v>
      </c>
      <c r="P1151">
        <v>3</v>
      </c>
      <c r="Q1151" t="str">
        <f t="shared" si="18"/>
        <v>123</v>
      </c>
    </row>
    <row r="1152" spans="1:17" x14ac:dyDescent="0.25">
      <c r="A1152">
        <v>1151</v>
      </c>
      <c r="B1152">
        <v>261.64326799999998</v>
      </c>
      <c r="C1152" s="4">
        <v>1</v>
      </c>
      <c r="F1152">
        <v>241.42068</v>
      </c>
      <c r="G1152" s="3">
        <v>3</v>
      </c>
      <c r="P1152">
        <v>2</v>
      </c>
      <c r="Q1152" t="str">
        <f t="shared" si="18"/>
        <v>13</v>
      </c>
    </row>
    <row r="1153" spans="1:17" x14ac:dyDescent="0.25">
      <c r="A1153">
        <v>1152</v>
      </c>
      <c r="B1153">
        <v>261.64326799999998</v>
      </c>
      <c r="C1153" s="4">
        <v>1</v>
      </c>
      <c r="F1153">
        <v>241.42068</v>
      </c>
      <c r="G1153" s="3">
        <v>3</v>
      </c>
      <c r="J1153">
        <v>235.76469299999999</v>
      </c>
      <c r="K1153" t="s">
        <v>22</v>
      </c>
      <c r="Q1153" t="str">
        <f t="shared" si="18"/>
        <v>13</v>
      </c>
    </row>
    <row r="1154" spans="1:17" x14ac:dyDescent="0.25">
      <c r="A1154">
        <v>1153</v>
      </c>
      <c r="Q1154" t="str">
        <f t="shared" ref="Q1154:Q1217" si="19">CONCATENATE(C1154,E1154,G1154,I1154)</f>
        <v/>
      </c>
    </row>
    <row r="1155" spans="1:17" x14ac:dyDescent="0.25">
      <c r="A1155">
        <v>1154</v>
      </c>
      <c r="J1155">
        <v>38.086463999999999</v>
      </c>
      <c r="K1155" t="s">
        <v>22</v>
      </c>
      <c r="Q1155" t="str">
        <f t="shared" si="19"/>
        <v/>
      </c>
    </row>
    <row r="1156" spans="1:17" x14ac:dyDescent="0.25">
      <c r="A1156">
        <v>1155</v>
      </c>
      <c r="D1156">
        <v>40.208611000000005</v>
      </c>
      <c r="E1156" s="2">
        <v>2</v>
      </c>
      <c r="P1156">
        <v>1</v>
      </c>
      <c r="Q1156" t="str">
        <f t="shared" si="19"/>
        <v>2</v>
      </c>
    </row>
    <row r="1157" spans="1:17" x14ac:dyDescent="0.25">
      <c r="A1157">
        <v>1156</v>
      </c>
      <c r="D1157">
        <v>40.380913</v>
      </c>
      <c r="E1157" s="2">
        <v>2</v>
      </c>
      <c r="H1157">
        <v>26.720598000000003</v>
      </c>
      <c r="I1157" s="5">
        <v>4</v>
      </c>
      <c r="P1157">
        <v>2</v>
      </c>
      <c r="Q1157" t="str">
        <f t="shared" si="19"/>
        <v>24</v>
      </c>
    </row>
    <row r="1158" spans="1:17" x14ac:dyDescent="0.25">
      <c r="A1158">
        <v>1157</v>
      </c>
      <c r="D1158">
        <v>40.380913</v>
      </c>
      <c r="E1158" s="2">
        <v>2</v>
      </c>
      <c r="H1158">
        <v>26.857599000000008</v>
      </c>
      <c r="I1158" s="5">
        <v>4</v>
      </c>
      <c r="P1158">
        <v>2</v>
      </c>
      <c r="Q1158" t="str">
        <f t="shared" si="19"/>
        <v>24</v>
      </c>
    </row>
    <row r="1159" spans="1:17" x14ac:dyDescent="0.25">
      <c r="A1159">
        <v>1158</v>
      </c>
      <c r="D1159">
        <v>40.380913</v>
      </c>
      <c r="E1159" s="2">
        <v>2</v>
      </c>
      <c r="H1159">
        <v>26.857599000000008</v>
      </c>
      <c r="I1159" s="5">
        <v>4</v>
      </c>
      <c r="P1159">
        <v>2</v>
      </c>
      <c r="Q1159" t="str">
        <f t="shared" si="19"/>
        <v>24</v>
      </c>
    </row>
    <row r="1160" spans="1:17" x14ac:dyDescent="0.25">
      <c r="A1160">
        <v>1159</v>
      </c>
      <c r="D1160">
        <v>40.380913</v>
      </c>
      <c r="E1160" s="2">
        <v>2</v>
      </c>
      <c r="H1160">
        <v>26.857599000000008</v>
      </c>
      <c r="I1160" s="5">
        <v>4</v>
      </c>
      <c r="P1160">
        <v>2</v>
      </c>
      <c r="Q1160" t="str">
        <f t="shared" si="19"/>
        <v>24</v>
      </c>
    </row>
    <row r="1161" spans="1:17" x14ac:dyDescent="0.25">
      <c r="A1161">
        <v>1160</v>
      </c>
      <c r="D1161">
        <v>40.380913</v>
      </c>
      <c r="E1161" s="2">
        <v>2</v>
      </c>
      <c r="H1161">
        <v>26.857599000000008</v>
      </c>
      <c r="I1161" s="5">
        <v>4</v>
      </c>
      <c r="P1161">
        <v>2</v>
      </c>
      <c r="Q1161" t="str">
        <f t="shared" si="19"/>
        <v>24</v>
      </c>
    </row>
    <row r="1162" spans="1:17" x14ac:dyDescent="0.25">
      <c r="A1162">
        <v>1161</v>
      </c>
      <c r="D1162">
        <v>40.380913</v>
      </c>
      <c r="E1162" s="2">
        <v>2</v>
      </c>
      <c r="H1162">
        <v>26.857599000000008</v>
      </c>
      <c r="I1162" s="5">
        <v>4</v>
      </c>
      <c r="P1162">
        <v>2</v>
      </c>
      <c r="Q1162" t="str">
        <f t="shared" si="19"/>
        <v>24</v>
      </c>
    </row>
    <row r="1163" spans="1:17" x14ac:dyDescent="0.25">
      <c r="A1163">
        <v>1162</v>
      </c>
      <c r="D1163">
        <v>40.380913</v>
      </c>
      <c r="E1163" s="2">
        <v>2</v>
      </c>
      <c r="H1163">
        <v>26.857599000000008</v>
      </c>
      <c r="I1163" s="5">
        <v>4</v>
      </c>
      <c r="P1163">
        <v>2</v>
      </c>
      <c r="Q1163" t="str">
        <f t="shared" si="19"/>
        <v>24</v>
      </c>
    </row>
    <row r="1164" spans="1:17" x14ac:dyDescent="0.25">
      <c r="A1164">
        <v>1163</v>
      </c>
      <c r="D1164">
        <v>40.380913</v>
      </c>
      <c r="E1164" s="2">
        <v>2</v>
      </c>
      <c r="H1164">
        <v>26.857599000000008</v>
      </c>
      <c r="I1164" s="5">
        <v>4</v>
      </c>
      <c r="P1164">
        <v>2</v>
      </c>
      <c r="Q1164" t="str">
        <f t="shared" si="19"/>
        <v>24</v>
      </c>
    </row>
    <row r="1165" spans="1:17" x14ac:dyDescent="0.25">
      <c r="A1165">
        <v>1164</v>
      </c>
      <c r="D1165">
        <v>40.380913</v>
      </c>
      <c r="E1165" s="2">
        <v>2</v>
      </c>
      <c r="H1165">
        <v>26.857599000000008</v>
      </c>
      <c r="I1165" s="5">
        <v>4</v>
      </c>
      <c r="P1165">
        <v>2</v>
      </c>
      <c r="Q1165" t="str">
        <f t="shared" si="19"/>
        <v>24</v>
      </c>
    </row>
    <row r="1166" spans="1:17" x14ac:dyDescent="0.25">
      <c r="A1166">
        <v>1165</v>
      </c>
      <c r="D1166">
        <v>40.380913</v>
      </c>
      <c r="E1166" s="2">
        <v>2</v>
      </c>
      <c r="H1166">
        <v>26.857599000000008</v>
      </c>
      <c r="I1166" s="5">
        <v>4</v>
      </c>
      <c r="P1166">
        <v>2</v>
      </c>
      <c r="Q1166" t="str">
        <f t="shared" si="19"/>
        <v>24</v>
      </c>
    </row>
    <row r="1167" spans="1:17" x14ac:dyDescent="0.25">
      <c r="A1167">
        <v>1166</v>
      </c>
      <c r="D1167">
        <v>40.380913</v>
      </c>
      <c r="E1167" s="2">
        <v>2</v>
      </c>
      <c r="H1167">
        <v>26.857599000000008</v>
      </c>
      <c r="I1167" s="5">
        <v>4</v>
      </c>
      <c r="P1167">
        <v>2</v>
      </c>
      <c r="Q1167" t="str">
        <f t="shared" si="19"/>
        <v>24</v>
      </c>
    </row>
    <row r="1168" spans="1:17" x14ac:dyDescent="0.25">
      <c r="A1168">
        <v>1167</v>
      </c>
      <c r="D1168">
        <v>40.380913</v>
      </c>
      <c r="E1168" s="2">
        <v>2</v>
      </c>
      <c r="H1168">
        <v>26.857599000000008</v>
      </c>
      <c r="I1168" s="5">
        <v>4</v>
      </c>
      <c r="P1168">
        <v>2</v>
      </c>
      <c r="Q1168" t="str">
        <f t="shared" si="19"/>
        <v>24</v>
      </c>
    </row>
    <row r="1169" spans="1:17" x14ac:dyDescent="0.25">
      <c r="A1169">
        <v>1168</v>
      </c>
      <c r="D1169">
        <v>40.380913</v>
      </c>
      <c r="E1169" s="2">
        <v>2</v>
      </c>
      <c r="H1169">
        <v>26.857599000000008</v>
      </c>
      <c r="I1169" s="5">
        <v>4</v>
      </c>
      <c r="P1169">
        <v>2</v>
      </c>
      <c r="Q1169" t="str">
        <f t="shared" si="19"/>
        <v>24</v>
      </c>
    </row>
    <row r="1170" spans="1:17" x14ac:dyDescent="0.25">
      <c r="A1170">
        <v>1169</v>
      </c>
      <c r="D1170">
        <v>40.380913</v>
      </c>
      <c r="E1170" s="2">
        <v>2</v>
      </c>
      <c r="H1170">
        <v>26.857599000000008</v>
      </c>
      <c r="I1170" s="5">
        <v>4</v>
      </c>
      <c r="P1170">
        <v>2</v>
      </c>
      <c r="Q1170" t="str">
        <f t="shared" si="19"/>
        <v>24</v>
      </c>
    </row>
    <row r="1171" spans="1:17" x14ac:dyDescent="0.25">
      <c r="A1171">
        <v>1170</v>
      </c>
      <c r="B1171">
        <v>50.043194</v>
      </c>
      <c r="C1171" s="4">
        <v>1</v>
      </c>
      <c r="D1171">
        <v>40.208611000000005</v>
      </c>
      <c r="E1171" s="2">
        <v>2</v>
      </c>
      <c r="H1171">
        <v>26.857599000000008</v>
      </c>
      <c r="I1171" s="5">
        <v>4</v>
      </c>
      <c r="P1171">
        <v>3</v>
      </c>
      <c r="Q1171" t="str">
        <f t="shared" si="19"/>
        <v>124</v>
      </c>
    </row>
    <row r="1172" spans="1:17" x14ac:dyDescent="0.25">
      <c r="A1172">
        <v>1171</v>
      </c>
      <c r="B1172">
        <v>50.119736000000003</v>
      </c>
      <c r="C1172" s="4">
        <v>1</v>
      </c>
      <c r="F1172">
        <v>35.628302000000005</v>
      </c>
      <c r="G1172" s="3">
        <v>3</v>
      </c>
      <c r="H1172">
        <v>26.857599000000008</v>
      </c>
      <c r="I1172" s="5">
        <v>4</v>
      </c>
      <c r="P1172">
        <v>3</v>
      </c>
      <c r="Q1172" t="str">
        <f t="shared" si="19"/>
        <v>134</v>
      </c>
    </row>
    <row r="1173" spans="1:17" x14ac:dyDescent="0.25">
      <c r="A1173">
        <v>1172</v>
      </c>
      <c r="B1173">
        <v>50.119736000000003</v>
      </c>
      <c r="C1173" s="4">
        <v>1</v>
      </c>
      <c r="F1173">
        <v>35.688130999999998</v>
      </c>
      <c r="G1173" s="3">
        <v>3</v>
      </c>
      <c r="H1173">
        <v>26.720598000000003</v>
      </c>
      <c r="I1173" s="5">
        <v>4</v>
      </c>
      <c r="P1173">
        <v>3</v>
      </c>
      <c r="Q1173" t="str">
        <f t="shared" si="19"/>
        <v>134</v>
      </c>
    </row>
    <row r="1174" spans="1:17" x14ac:dyDescent="0.25">
      <c r="A1174">
        <v>1173</v>
      </c>
      <c r="B1174">
        <v>50.119736000000003</v>
      </c>
      <c r="C1174" s="4">
        <v>1</v>
      </c>
      <c r="F1174">
        <v>35.688130999999998</v>
      </c>
      <c r="G1174" s="3">
        <v>3</v>
      </c>
      <c r="P1174">
        <v>2</v>
      </c>
      <c r="Q1174" t="str">
        <f t="shared" si="19"/>
        <v>13</v>
      </c>
    </row>
    <row r="1175" spans="1:17" x14ac:dyDescent="0.25">
      <c r="A1175">
        <v>1174</v>
      </c>
      <c r="B1175">
        <v>50.119736000000003</v>
      </c>
      <c r="C1175" s="4">
        <v>1</v>
      </c>
      <c r="F1175">
        <v>35.688130999999998</v>
      </c>
      <c r="G1175" s="3">
        <v>3</v>
      </c>
      <c r="P1175">
        <v>2</v>
      </c>
      <c r="Q1175" t="str">
        <f t="shared" si="19"/>
        <v>13</v>
      </c>
    </row>
    <row r="1176" spans="1:17" x14ac:dyDescent="0.25">
      <c r="A1176">
        <v>1175</v>
      </c>
      <c r="B1176">
        <v>50.119736000000003</v>
      </c>
      <c r="C1176" s="4">
        <v>1</v>
      </c>
      <c r="F1176">
        <v>35.688130999999998</v>
      </c>
      <c r="G1176" s="3">
        <v>3</v>
      </c>
      <c r="P1176">
        <v>2</v>
      </c>
      <c r="Q1176" t="str">
        <f t="shared" si="19"/>
        <v>13</v>
      </c>
    </row>
    <row r="1177" spans="1:17" x14ac:dyDescent="0.25">
      <c r="A1177">
        <v>1176</v>
      </c>
      <c r="B1177">
        <v>50.119736000000003</v>
      </c>
      <c r="C1177" s="4">
        <v>1</v>
      </c>
      <c r="F1177">
        <v>35.688130999999998</v>
      </c>
      <c r="G1177" s="3">
        <v>3</v>
      </c>
      <c r="P1177">
        <v>2</v>
      </c>
      <c r="Q1177" t="str">
        <f t="shared" si="19"/>
        <v>13</v>
      </c>
    </row>
    <row r="1178" spans="1:17" x14ac:dyDescent="0.25">
      <c r="A1178">
        <v>1177</v>
      </c>
      <c r="B1178">
        <v>50.119736000000003</v>
      </c>
      <c r="C1178" s="4">
        <v>1</v>
      </c>
      <c r="F1178">
        <v>35.688130999999998</v>
      </c>
      <c r="G1178" s="3">
        <v>3</v>
      </c>
      <c r="P1178">
        <v>2</v>
      </c>
      <c r="Q1178" t="str">
        <f t="shared" si="19"/>
        <v>13</v>
      </c>
    </row>
    <row r="1179" spans="1:17" x14ac:dyDescent="0.25">
      <c r="A1179">
        <v>1178</v>
      </c>
      <c r="B1179">
        <v>50.119736000000003</v>
      </c>
      <c r="C1179" s="4">
        <v>1</v>
      </c>
      <c r="F1179">
        <v>35.688130999999998</v>
      </c>
      <c r="G1179" s="3">
        <v>3</v>
      </c>
      <c r="P1179">
        <v>2</v>
      </c>
      <c r="Q1179" t="str">
        <f t="shared" si="19"/>
        <v>13</v>
      </c>
    </row>
    <row r="1180" spans="1:17" x14ac:dyDescent="0.25">
      <c r="A1180">
        <v>1179</v>
      </c>
      <c r="B1180">
        <v>50.119736000000003</v>
      </c>
      <c r="C1180" s="4">
        <v>1</v>
      </c>
      <c r="F1180">
        <v>35.688130999999998</v>
      </c>
      <c r="G1180" s="3">
        <v>3</v>
      </c>
      <c r="P1180">
        <v>2</v>
      </c>
      <c r="Q1180" t="str">
        <f t="shared" si="19"/>
        <v>13</v>
      </c>
    </row>
    <row r="1181" spans="1:17" x14ac:dyDescent="0.25">
      <c r="A1181">
        <v>1180</v>
      </c>
      <c r="B1181">
        <v>50.119736000000003</v>
      </c>
      <c r="C1181" s="4">
        <v>1</v>
      </c>
      <c r="F1181">
        <v>35.688130999999998</v>
      </c>
      <c r="G1181" s="3">
        <v>3</v>
      </c>
      <c r="P1181">
        <v>2</v>
      </c>
      <c r="Q1181" t="str">
        <f t="shared" si="19"/>
        <v>13</v>
      </c>
    </row>
    <row r="1182" spans="1:17" x14ac:dyDescent="0.25">
      <c r="A1182">
        <v>1181</v>
      </c>
      <c r="B1182">
        <v>50.119736000000003</v>
      </c>
      <c r="C1182" s="4">
        <v>1</v>
      </c>
      <c r="F1182">
        <v>35.688130999999998</v>
      </c>
      <c r="G1182" s="3">
        <v>3</v>
      </c>
      <c r="P1182">
        <v>2</v>
      </c>
      <c r="Q1182" t="str">
        <f t="shared" si="19"/>
        <v>13</v>
      </c>
    </row>
    <row r="1183" spans="1:17" x14ac:dyDescent="0.25">
      <c r="A1183">
        <v>1182</v>
      </c>
      <c r="B1183">
        <v>50.119736000000003</v>
      </c>
      <c r="C1183" s="4">
        <v>1</v>
      </c>
      <c r="F1183">
        <v>35.688130999999998</v>
      </c>
      <c r="G1183" s="3">
        <v>3</v>
      </c>
      <c r="P1183">
        <v>2</v>
      </c>
      <c r="Q1183" t="str">
        <f t="shared" si="19"/>
        <v>13</v>
      </c>
    </row>
    <row r="1184" spans="1:17" x14ac:dyDescent="0.25">
      <c r="A1184">
        <v>1183</v>
      </c>
      <c r="B1184">
        <v>50.119736000000003</v>
      </c>
      <c r="C1184" s="4">
        <v>1</v>
      </c>
      <c r="D1184">
        <v>58.492508000000001</v>
      </c>
      <c r="E1184" s="2">
        <v>2</v>
      </c>
      <c r="F1184">
        <v>35.688130999999998</v>
      </c>
      <c r="G1184" s="3">
        <v>3</v>
      </c>
      <c r="P1184">
        <v>3</v>
      </c>
      <c r="Q1184" t="str">
        <f t="shared" si="19"/>
        <v>123</v>
      </c>
    </row>
    <row r="1185" spans="1:17" x14ac:dyDescent="0.25">
      <c r="A1185">
        <v>1184</v>
      </c>
      <c r="B1185">
        <v>50.043194</v>
      </c>
      <c r="C1185" s="4">
        <v>1</v>
      </c>
      <c r="D1185">
        <v>58.597011999999999</v>
      </c>
      <c r="E1185" s="2">
        <v>2</v>
      </c>
      <c r="F1185">
        <v>35.628302000000005</v>
      </c>
      <c r="G1185" s="3">
        <v>3</v>
      </c>
      <c r="P1185">
        <v>3</v>
      </c>
      <c r="Q1185" t="str">
        <f t="shared" si="19"/>
        <v>123</v>
      </c>
    </row>
    <row r="1186" spans="1:17" x14ac:dyDescent="0.25">
      <c r="A1186">
        <v>1185</v>
      </c>
      <c r="D1186">
        <v>58.597011999999999</v>
      </c>
      <c r="E1186" s="2">
        <v>2</v>
      </c>
      <c r="P1186">
        <v>1</v>
      </c>
      <c r="Q1186" t="str">
        <f t="shared" si="19"/>
        <v>2</v>
      </c>
    </row>
    <row r="1187" spans="1:17" x14ac:dyDescent="0.25">
      <c r="A1187">
        <v>1186</v>
      </c>
      <c r="D1187">
        <v>58.597011999999999</v>
      </c>
      <c r="E1187" s="2">
        <v>2</v>
      </c>
      <c r="H1187">
        <v>47.005364</v>
      </c>
      <c r="I1187" s="5">
        <v>4</v>
      </c>
      <c r="P1187">
        <v>2</v>
      </c>
      <c r="Q1187" t="str">
        <f t="shared" si="19"/>
        <v>24</v>
      </c>
    </row>
    <row r="1188" spans="1:17" x14ac:dyDescent="0.25">
      <c r="A1188">
        <v>1187</v>
      </c>
      <c r="D1188">
        <v>58.597011999999999</v>
      </c>
      <c r="E1188" s="2">
        <v>2</v>
      </c>
      <c r="H1188">
        <v>47.142574000000003</v>
      </c>
      <c r="I1188" s="5">
        <v>4</v>
      </c>
      <c r="P1188">
        <v>2</v>
      </c>
      <c r="Q1188" t="str">
        <f t="shared" si="19"/>
        <v>24</v>
      </c>
    </row>
    <row r="1189" spans="1:17" x14ac:dyDescent="0.25">
      <c r="A1189">
        <v>1188</v>
      </c>
      <c r="D1189">
        <v>58.597011999999999</v>
      </c>
      <c r="E1189" s="2">
        <v>2</v>
      </c>
      <c r="H1189">
        <v>47.142574000000003</v>
      </c>
      <c r="I1189" s="5">
        <v>4</v>
      </c>
      <c r="P1189">
        <v>2</v>
      </c>
      <c r="Q1189" t="str">
        <f t="shared" si="19"/>
        <v>24</v>
      </c>
    </row>
    <row r="1190" spans="1:17" x14ac:dyDescent="0.25">
      <c r="A1190">
        <v>1189</v>
      </c>
      <c r="D1190">
        <v>58.597011999999999</v>
      </c>
      <c r="E1190" s="2">
        <v>2</v>
      </c>
      <c r="H1190">
        <v>47.142574000000003</v>
      </c>
      <c r="I1190" s="5">
        <v>4</v>
      </c>
      <c r="P1190">
        <v>2</v>
      </c>
      <c r="Q1190" t="str">
        <f t="shared" si="19"/>
        <v>24</v>
      </c>
    </row>
    <row r="1191" spans="1:17" x14ac:dyDescent="0.25">
      <c r="A1191">
        <v>1190</v>
      </c>
      <c r="D1191">
        <v>58.597011999999999</v>
      </c>
      <c r="E1191" s="2">
        <v>2</v>
      </c>
      <c r="H1191">
        <v>47.142574000000003</v>
      </c>
      <c r="I1191" s="5">
        <v>4</v>
      </c>
      <c r="P1191">
        <v>2</v>
      </c>
      <c r="Q1191" t="str">
        <f t="shared" si="19"/>
        <v>24</v>
      </c>
    </row>
    <row r="1192" spans="1:17" x14ac:dyDescent="0.25">
      <c r="A1192">
        <v>1191</v>
      </c>
      <c r="D1192">
        <v>58.597011999999999</v>
      </c>
      <c r="E1192" s="2">
        <v>2</v>
      </c>
      <c r="H1192">
        <v>47.142574000000003</v>
      </c>
      <c r="I1192" s="5">
        <v>4</v>
      </c>
      <c r="P1192">
        <v>2</v>
      </c>
      <c r="Q1192" t="str">
        <f t="shared" si="19"/>
        <v>24</v>
      </c>
    </row>
    <row r="1193" spans="1:17" x14ac:dyDescent="0.25">
      <c r="A1193">
        <v>1192</v>
      </c>
      <c r="D1193">
        <v>58.597011999999999</v>
      </c>
      <c r="E1193" s="2">
        <v>2</v>
      </c>
      <c r="H1193">
        <v>47.142574000000003</v>
      </c>
      <c r="I1193" s="5">
        <v>4</v>
      </c>
      <c r="P1193">
        <v>2</v>
      </c>
      <c r="Q1193" t="str">
        <f t="shared" si="19"/>
        <v>24</v>
      </c>
    </row>
    <row r="1194" spans="1:17" x14ac:dyDescent="0.25">
      <c r="A1194">
        <v>1193</v>
      </c>
      <c r="D1194">
        <v>58.597011999999999</v>
      </c>
      <c r="E1194" s="2">
        <v>2</v>
      </c>
      <c r="H1194">
        <v>47.142574000000003</v>
      </c>
      <c r="I1194" s="5">
        <v>4</v>
      </c>
      <c r="P1194">
        <v>2</v>
      </c>
      <c r="Q1194" t="str">
        <f t="shared" si="19"/>
        <v>24</v>
      </c>
    </row>
    <row r="1195" spans="1:17" x14ac:dyDescent="0.25">
      <c r="A1195">
        <v>1194</v>
      </c>
      <c r="D1195">
        <v>58.597011999999999</v>
      </c>
      <c r="E1195" s="2">
        <v>2</v>
      </c>
      <c r="H1195">
        <v>47.142574000000003</v>
      </c>
      <c r="I1195" s="5">
        <v>4</v>
      </c>
      <c r="P1195">
        <v>2</v>
      </c>
      <c r="Q1195" t="str">
        <f t="shared" si="19"/>
        <v>24</v>
      </c>
    </row>
    <row r="1196" spans="1:17" x14ac:dyDescent="0.25">
      <c r="A1196">
        <v>1195</v>
      </c>
      <c r="D1196">
        <v>58.492508000000001</v>
      </c>
      <c r="E1196" s="2">
        <v>2</v>
      </c>
      <c r="H1196">
        <v>47.142574000000003</v>
      </c>
      <c r="I1196" s="5">
        <v>4</v>
      </c>
      <c r="P1196">
        <v>2</v>
      </c>
      <c r="Q1196" t="str">
        <f t="shared" si="19"/>
        <v>24</v>
      </c>
    </row>
    <row r="1197" spans="1:17" x14ac:dyDescent="0.25">
      <c r="A1197">
        <v>1196</v>
      </c>
      <c r="H1197">
        <v>47.142574000000003</v>
      </c>
      <c r="I1197" s="5">
        <v>4</v>
      </c>
      <c r="P1197">
        <v>1</v>
      </c>
      <c r="Q1197" t="str">
        <f t="shared" si="19"/>
        <v>4</v>
      </c>
    </row>
    <row r="1198" spans="1:17" x14ac:dyDescent="0.25">
      <c r="A1198">
        <v>1197</v>
      </c>
      <c r="B1198">
        <v>69.948520000000002</v>
      </c>
      <c r="C1198" s="4">
        <v>1</v>
      </c>
      <c r="H1198">
        <v>47.142574000000003</v>
      </c>
      <c r="I1198" s="5">
        <v>4</v>
      </c>
      <c r="P1198">
        <v>2</v>
      </c>
      <c r="Q1198" t="str">
        <f t="shared" si="19"/>
        <v>14</v>
      </c>
    </row>
    <row r="1199" spans="1:17" x14ac:dyDescent="0.25">
      <c r="A1199">
        <v>1198</v>
      </c>
      <c r="B1199">
        <v>70.065255000000008</v>
      </c>
      <c r="C1199" s="4">
        <v>1</v>
      </c>
      <c r="H1199">
        <v>47.142574000000003</v>
      </c>
      <c r="I1199" s="5">
        <v>4</v>
      </c>
      <c r="P1199">
        <v>2</v>
      </c>
      <c r="Q1199" t="str">
        <f t="shared" si="19"/>
        <v>14</v>
      </c>
    </row>
    <row r="1200" spans="1:17" x14ac:dyDescent="0.25">
      <c r="A1200">
        <v>1199</v>
      </c>
      <c r="B1200">
        <v>70.065255000000008</v>
      </c>
      <c r="C1200" s="4">
        <v>1</v>
      </c>
      <c r="H1200">
        <v>47.142574000000003</v>
      </c>
      <c r="I1200" s="5">
        <v>4</v>
      </c>
      <c r="P1200">
        <v>2</v>
      </c>
      <c r="Q1200" t="str">
        <f t="shared" si="19"/>
        <v>14</v>
      </c>
    </row>
    <row r="1201" spans="1:17" x14ac:dyDescent="0.25">
      <c r="A1201">
        <v>1200</v>
      </c>
      <c r="B1201">
        <v>70.065255000000008</v>
      </c>
      <c r="C1201" s="4">
        <v>1</v>
      </c>
      <c r="H1201">
        <v>47.005364</v>
      </c>
      <c r="I1201" s="5">
        <v>4</v>
      </c>
      <c r="P1201">
        <v>2</v>
      </c>
      <c r="Q1201" t="str">
        <f t="shared" si="19"/>
        <v>14</v>
      </c>
    </row>
    <row r="1202" spans="1:17" x14ac:dyDescent="0.25">
      <c r="A1202">
        <v>1201</v>
      </c>
      <c r="B1202">
        <v>70.065255000000008</v>
      </c>
      <c r="C1202" s="4">
        <v>1</v>
      </c>
      <c r="F1202">
        <v>57.069950000000006</v>
      </c>
      <c r="G1202" s="3">
        <v>3</v>
      </c>
      <c r="P1202">
        <v>2</v>
      </c>
      <c r="Q1202" t="str">
        <f t="shared" si="19"/>
        <v>13</v>
      </c>
    </row>
    <row r="1203" spans="1:17" x14ac:dyDescent="0.25">
      <c r="A1203">
        <v>1202</v>
      </c>
      <c r="B1203">
        <v>70.065255000000008</v>
      </c>
      <c r="C1203" s="4">
        <v>1</v>
      </c>
      <c r="F1203">
        <v>57.2346</v>
      </c>
      <c r="G1203" s="3">
        <v>3</v>
      </c>
      <c r="P1203">
        <v>2</v>
      </c>
      <c r="Q1203" t="str">
        <f t="shared" si="19"/>
        <v>13</v>
      </c>
    </row>
    <row r="1204" spans="1:17" x14ac:dyDescent="0.25">
      <c r="A1204">
        <v>1203</v>
      </c>
      <c r="B1204">
        <v>70.065255000000008</v>
      </c>
      <c r="C1204" s="4">
        <v>1</v>
      </c>
      <c r="F1204">
        <v>57.2346</v>
      </c>
      <c r="G1204" s="3">
        <v>3</v>
      </c>
      <c r="P1204">
        <v>2</v>
      </c>
      <c r="Q1204" t="str">
        <f t="shared" si="19"/>
        <v>13</v>
      </c>
    </row>
    <row r="1205" spans="1:17" x14ac:dyDescent="0.25">
      <c r="A1205">
        <v>1204</v>
      </c>
      <c r="B1205">
        <v>70.065255000000008</v>
      </c>
      <c r="C1205" s="4">
        <v>1</v>
      </c>
      <c r="F1205">
        <v>57.2346</v>
      </c>
      <c r="G1205" s="3">
        <v>3</v>
      </c>
      <c r="P1205">
        <v>2</v>
      </c>
      <c r="Q1205" t="str">
        <f t="shared" si="19"/>
        <v>13</v>
      </c>
    </row>
    <row r="1206" spans="1:17" x14ac:dyDescent="0.25">
      <c r="A1206">
        <v>1205</v>
      </c>
      <c r="B1206">
        <v>70.065255000000008</v>
      </c>
      <c r="C1206" s="4">
        <v>1</v>
      </c>
      <c r="F1206">
        <v>57.2346</v>
      </c>
      <c r="G1206" s="3">
        <v>3</v>
      </c>
      <c r="P1206">
        <v>2</v>
      </c>
      <c r="Q1206" t="str">
        <f t="shared" si="19"/>
        <v>13</v>
      </c>
    </row>
    <row r="1207" spans="1:17" x14ac:dyDescent="0.25">
      <c r="A1207">
        <v>1206</v>
      </c>
      <c r="B1207">
        <v>70.065255000000008</v>
      </c>
      <c r="C1207" s="4">
        <v>1</v>
      </c>
      <c r="F1207">
        <v>57.2346</v>
      </c>
      <c r="G1207" s="3">
        <v>3</v>
      </c>
      <c r="P1207">
        <v>2</v>
      </c>
      <c r="Q1207" t="str">
        <f t="shared" si="19"/>
        <v>13</v>
      </c>
    </row>
    <row r="1208" spans="1:17" x14ac:dyDescent="0.25">
      <c r="A1208">
        <v>1207</v>
      </c>
      <c r="B1208">
        <v>70.065255000000008</v>
      </c>
      <c r="C1208" s="4">
        <v>1</v>
      </c>
      <c r="D1208">
        <v>74.497194000000007</v>
      </c>
      <c r="E1208" s="2">
        <v>2</v>
      </c>
      <c r="F1208">
        <v>57.2346</v>
      </c>
      <c r="G1208" s="3">
        <v>3</v>
      </c>
      <c r="P1208">
        <v>3</v>
      </c>
      <c r="Q1208" t="str">
        <f t="shared" si="19"/>
        <v>123</v>
      </c>
    </row>
    <row r="1209" spans="1:17" x14ac:dyDescent="0.25">
      <c r="A1209">
        <v>1208</v>
      </c>
      <c r="B1209">
        <v>69.948520000000002</v>
      </c>
      <c r="C1209" s="4">
        <v>1</v>
      </c>
      <c r="D1209">
        <v>74.66326500000001</v>
      </c>
      <c r="E1209" s="2">
        <v>2</v>
      </c>
      <c r="F1209">
        <v>57.2346</v>
      </c>
      <c r="G1209" s="3">
        <v>3</v>
      </c>
      <c r="P1209">
        <v>3</v>
      </c>
      <c r="Q1209" t="str">
        <f t="shared" si="19"/>
        <v>123</v>
      </c>
    </row>
    <row r="1210" spans="1:17" x14ac:dyDescent="0.25">
      <c r="A1210">
        <v>1209</v>
      </c>
      <c r="D1210">
        <v>74.66326500000001</v>
      </c>
      <c r="E1210" s="2">
        <v>2</v>
      </c>
      <c r="F1210">
        <v>57.2346</v>
      </c>
      <c r="G1210" s="3">
        <v>3</v>
      </c>
      <c r="P1210">
        <v>2</v>
      </c>
      <c r="Q1210" t="str">
        <f t="shared" si="19"/>
        <v>23</v>
      </c>
    </row>
    <row r="1211" spans="1:17" x14ac:dyDescent="0.25">
      <c r="A1211">
        <v>1210</v>
      </c>
      <c r="D1211">
        <v>74.66326500000001</v>
      </c>
      <c r="E1211" s="2">
        <v>2</v>
      </c>
      <c r="F1211">
        <v>57.2346</v>
      </c>
      <c r="G1211" s="3">
        <v>3</v>
      </c>
      <c r="P1211">
        <v>2</v>
      </c>
      <c r="Q1211" t="str">
        <f t="shared" si="19"/>
        <v>23</v>
      </c>
    </row>
    <row r="1212" spans="1:17" x14ac:dyDescent="0.25">
      <c r="A1212">
        <v>1211</v>
      </c>
      <c r="D1212">
        <v>74.66326500000001</v>
      </c>
      <c r="E1212" s="2">
        <v>2</v>
      </c>
      <c r="F1212">
        <v>57.2346</v>
      </c>
      <c r="G1212" s="3">
        <v>3</v>
      </c>
      <c r="P1212">
        <v>2</v>
      </c>
      <c r="Q1212" t="str">
        <f t="shared" si="19"/>
        <v>23</v>
      </c>
    </row>
    <row r="1213" spans="1:17" x14ac:dyDescent="0.25">
      <c r="A1213">
        <v>1212</v>
      </c>
      <c r="D1213">
        <v>74.66326500000001</v>
      </c>
      <c r="E1213" s="2">
        <v>2</v>
      </c>
      <c r="F1213">
        <v>57.2346</v>
      </c>
      <c r="G1213" s="3">
        <v>3</v>
      </c>
      <c r="P1213">
        <v>2</v>
      </c>
      <c r="Q1213" t="str">
        <f t="shared" si="19"/>
        <v>23</v>
      </c>
    </row>
    <row r="1214" spans="1:17" x14ac:dyDescent="0.25">
      <c r="A1214">
        <v>1213</v>
      </c>
      <c r="D1214">
        <v>74.66326500000001</v>
      </c>
      <c r="E1214" s="2">
        <v>2</v>
      </c>
      <c r="F1214">
        <v>57.069950000000006</v>
      </c>
      <c r="G1214" s="3">
        <v>3</v>
      </c>
      <c r="P1214">
        <v>2</v>
      </c>
      <c r="Q1214" t="str">
        <f t="shared" si="19"/>
        <v>23</v>
      </c>
    </row>
    <row r="1215" spans="1:17" x14ac:dyDescent="0.25">
      <c r="A1215">
        <v>1214</v>
      </c>
      <c r="D1215">
        <v>74.66326500000001</v>
      </c>
      <c r="E1215" s="2">
        <v>2</v>
      </c>
      <c r="P1215">
        <v>1</v>
      </c>
      <c r="Q1215" t="str">
        <f t="shared" si="19"/>
        <v>2</v>
      </c>
    </row>
    <row r="1216" spans="1:17" x14ac:dyDescent="0.25">
      <c r="A1216">
        <v>1215</v>
      </c>
      <c r="D1216">
        <v>74.66326500000001</v>
      </c>
      <c r="E1216" s="2">
        <v>2</v>
      </c>
      <c r="H1216">
        <v>69.169234000000003</v>
      </c>
      <c r="I1216" s="5">
        <v>4</v>
      </c>
      <c r="P1216">
        <v>2</v>
      </c>
      <c r="Q1216" t="str">
        <f t="shared" si="19"/>
        <v>24</v>
      </c>
    </row>
    <row r="1217" spans="1:17" x14ac:dyDescent="0.25">
      <c r="A1217">
        <v>1216</v>
      </c>
      <c r="D1217">
        <v>74.66326500000001</v>
      </c>
      <c r="E1217" s="2">
        <v>2</v>
      </c>
      <c r="H1217">
        <v>69.125867</v>
      </c>
      <c r="I1217" s="5">
        <v>4</v>
      </c>
      <c r="P1217">
        <v>2</v>
      </c>
      <c r="Q1217" t="str">
        <f t="shared" si="19"/>
        <v>24</v>
      </c>
    </row>
    <row r="1218" spans="1:17" x14ac:dyDescent="0.25">
      <c r="A1218">
        <v>1217</v>
      </c>
      <c r="D1218">
        <v>74.66326500000001</v>
      </c>
      <c r="E1218" s="2">
        <v>2</v>
      </c>
      <c r="H1218">
        <v>69.125867</v>
      </c>
      <c r="I1218" s="5">
        <v>4</v>
      </c>
      <c r="P1218">
        <v>2</v>
      </c>
      <c r="Q1218" t="str">
        <f t="shared" ref="Q1218:Q1281" si="20">CONCATENATE(C1218,E1218,G1218,I1218)</f>
        <v>24</v>
      </c>
    </row>
    <row r="1219" spans="1:17" x14ac:dyDescent="0.25">
      <c r="A1219">
        <v>1218</v>
      </c>
      <c r="D1219">
        <v>74.66326500000001</v>
      </c>
      <c r="E1219" s="2">
        <v>2</v>
      </c>
      <c r="H1219">
        <v>69.125867</v>
      </c>
      <c r="I1219" s="5">
        <v>4</v>
      </c>
      <c r="P1219">
        <v>2</v>
      </c>
      <c r="Q1219" t="str">
        <f t="shared" si="20"/>
        <v>24</v>
      </c>
    </row>
    <row r="1220" spans="1:17" x14ac:dyDescent="0.25">
      <c r="A1220">
        <v>1219</v>
      </c>
      <c r="B1220">
        <v>80.960051000000007</v>
      </c>
      <c r="C1220" s="4">
        <v>1</v>
      </c>
      <c r="D1220">
        <v>74.66326500000001</v>
      </c>
      <c r="E1220" s="2">
        <v>2</v>
      </c>
      <c r="H1220">
        <v>69.125867</v>
      </c>
      <c r="I1220" s="5">
        <v>4</v>
      </c>
      <c r="P1220">
        <v>3</v>
      </c>
      <c r="Q1220" t="str">
        <f t="shared" si="20"/>
        <v>124</v>
      </c>
    </row>
    <row r="1221" spans="1:17" x14ac:dyDescent="0.25">
      <c r="A1221">
        <v>1220</v>
      </c>
      <c r="B1221">
        <v>81.090612000000007</v>
      </c>
      <c r="C1221" s="4">
        <v>1</v>
      </c>
      <c r="D1221">
        <v>74.497194000000007</v>
      </c>
      <c r="E1221" s="2">
        <v>2</v>
      </c>
      <c r="H1221">
        <v>69.125867</v>
      </c>
      <c r="I1221" s="5">
        <v>4</v>
      </c>
      <c r="P1221">
        <v>3</v>
      </c>
      <c r="Q1221" t="str">
        <f t="shared" si="20"/>
        <v>124</v>
      </c>
    </row>
    <row r="1222" spans="1:17" x14ac:dyDescent="0.25">
      <c r="A1222">
        <v>1221</v>
      </c>
      <c r="B1222">
        <v>81.090612000000007</v>
      </c>
      <c r="C1222" s="4">
        <v>1</v>
      </c>
      <c r="H1222">
        <v>69.125867</v>
      </c>
      <c r="I1222" s="5">
        <v>4</v>
      </c>
      <c r="P1222">
        <v>2</v>
      </c>
      <c r="Q1222" t="str">
        <f t="shared" si="20"/>
        <v>14</v>
      </c>
    </row>
    <row r="1223" spans="1:17" x14ac:dyDescent="0.25">
      <c r="A1223">
        <v>1222</v>
      </c>
      <c r="B1223">
        <v>81.090612000000007</v>
      </c>
      <c r="C1223" s="4">
        <v>1</v>
      </c>
      <c r="H1223">
        <v>69.125867</v>
      </c>
      <c r="I1223" s="5">
        <v>4</v>
      </c>
      <c r="P1223">
        <v>2</v>
      </c>
      <c r="Q1223" t="str">
        <f t="shared" si="20"/>
        <v>14</v>
      </c>
    </row>
    <row r="1224" spans="1:17" x14ac:dyDescent="0.25">
      <c r="A1224">
        <v>1223</v>
      </c>
      <c r="B1224">
        <v>81.090612000000007</v>
      </c>
      <c r="C1224" s="4">
        <v>1</v>
      </c>
      <c r="H1224">
        <v>69.125867</v>
      </c>
      <c r="I1224" s="5">
        <v>4</v>
      </c>
      <c r="P1224">
        <v>2</v>
      </c>
      <c r="Q1224" t="str">
        <f t="shared" si="20"/>
        <v>14</v>
      </c>
    </row>
    <row r="1225" spans="1:17" x14ac:dyDescent="0.25">
      <c r="A1225">
        <v>1224</v>
      </c>
      <c r="B1225">
        <v>81.090612000000007</v>
      </c>
      <c r="C1225" s="4">
        <v>1</v>
      </c>
      <c r="H1225">
        <v>69.125867</v>
      </c>
      <c r="I1225" s="5">
        <v>4</v>
      </c>
      <c r="P1225">
        <v>2</v>
      </c>
      <c r="Q1225" t="str">
        <f t="shared" si="20"/>
        <v>14</v>
      </c>
    </row>
    <row r="1226" spans="1:17" x14ac:dyDescent="0.25">
      <c r="A1226">
        <v>1225</v>
      </c>
      <c r="B1226">
        <v>81.090612000000007</v>
      </c>
      <c r="C1226" s="4">
        <v>1</v>
      </c>
      <c r="H1226">
        <v>69.125867</v>
      </c>
      <c r="I1226" s="5">
        <v>4</v>
      </c>
      <c r="P1226">
        <v>2</v>
      </c>
      <c r="Q1226" t="str">
        <f t="shared" si="20"/>
        <v>14</v>
      </c>
    </row>
    <row r="1227" spans="1:17" x14ac:dyDescent="0.25">
      <c r="A1227">
        <v>1226</v>
      </c>
      <c r="B1227">
        <v>81.090612000000007</v>
      </c>
      <c r="C1227" s="4">
        <v>1</v>
      </c>
      <c r="H1227">
        <v>69.125867</v>
      </c>
      <c r="I1227" s="5">
        <v>4</v>
      </c>
      <c r="P1227">
        <v>2</v>
      </c>
      <c r="Q1227" t="str">
        <f t="shared" si="20"/>
        <v>14</v>
      </c>
    </row>
    <row r="1228" spans="1:17" x14ac:dyDescent="0.25">
      <c r="A1228">
        <v>1227</v>
      </c>
      <c r="B1228">
        <v>81.090612000000007</v>
      </c>
      <c r="C1228" s="4">
        <v>1</v>
      </c>
      <c r="H1228">
        <v>69.125867</v>
      </c>
      <c r="I1228" s="5">
        <v>4</v>
      </c>
      <c r="P1228">
        <v>2</v>
      </c>
      <c r="Q1228" t="str">
        <f t="shared" si="20"/>
        <v>14</v>
      </c>
    </row>
    <row r="1229" spans="1:17" x14ac:dyDescent="0.25">
      <c r="A1229">
        <v>1228</v>
      </c>
      <c r="B1229">
        <v>81.090612000000007</v>
      </c>
      <c r="C1229" s="4">
        <v>1</v>
      </c>
      <c r="H1229">
        <v>69.125867</v>
      </c>
      <c r="I1229" s="5">
        <v>4</v>
      </c>
      <c r="P1229">
        <v>2</v>
      </c>
      <c r="Q1229" t="str">
        <f t="shared" si="20"/>
        <v>14</v>
      </c>
    </row>
    <row r="1230" spans="1:17" x14ac:dyDescent="0.25">
      <c r="A1230">
        <v>1229</v>
      </c>
      <c r="B1230">
        <v>81.090612000000007</v>
      </c>
      <c r="C1230" s="4">
        <v>1</v>
      </c>
      <c r="H1230">
        <v>69.125867</v>
      </c>
      <c r="I1230" s="5">
        <v>4</v>
      </c>
      <c r="P1230">
        <v>2</v>
      </c>
      <c r="Q1230" t="str">
        <f t="shared" si="20"/>
        <v>14</v>
      </c>
    </row>
    <row r="1231" spans="1:17" x14ac:dyDescent="0.25">
      <c r="A1231">
        <v>1230</v>
      </c>
      <c r="B1231">
        <v>81.090612000000007</v>
      </c>
      <c r="C1231" s="4">
        <v>1</v>
      </c>
      <c r="F1231">
        <v>75.616939000000002</v>
      </c>
      <c r="G1231" s="3">
        <v>3</v>
      </c>
      <c r="H1231">
        <v>69.169234000000003</v>
      </c>
      <c r="I1231" s="5">
        <v>4</v>
      </c>
      <c r="P1231">
        <v>3</v>
      </c>
      <c r="Q1231" t="str">
        <f t="shared" si="20"/>
        <v>134</v>
      </c>
    </row>
    <row r="1232" spans="1:17" x14ac:dyDescent="0.25">
      <c r="A1232">
        <v>1231</v>
      </c>
      <c r="B1232">
        <v>81.090612000000007</v>
      </c>
      <c r="C1232" s="4">
        <v>1</v>
      </c>
      <c r="D1232">
        <v>87.770817000000008</v>
      </c>
      <c r="E1232" s="2">
        <v>2</v>
      </c>
      <c r="F1232">
        <v>75.602653000000004</v>
      </c>
      <c r="G1232" s="3">
        <v>3</v>
      </c>
      <c r="P1232">
        <v>3</v>
      </c>
      <c r="Q1232" t="str">
        <f t="shared" si="20"/>
        <v>123</v>
      </c>
    </row>
    <row r="1233" spans="1:17" x14ac:dyDescent="0.25">
      <c r="A1233">
        <v>1232</v>
      </c>
      <c r="B1233">
        <v>81.090612000000007</v>
      </c>
      <c r="C1233" s="4">
        <v>1</v>
      </c>
      <c r="D1233">
        <v>87.814592000000005</v>
      </c>
      <c r="E1233" s="2">
        <v>2</v>
      </c>
      <c r="F1233">
        <v>75.602653000000004</v>
      </c>
      <c r="G1233" s="3">
        <v>3</v>
      </c>
      <c r="P1233">
        <v>3</v>
      </c>
      <c r="Q1233" t="str">
        <f t="shared" si="20"/>
        <v>123</v>
      </c>
    </row>
    <row r="1234" spans="1:17" x14ac:dyDescent="0.25">
      <c r="A1234">
        <v>1233</v>
      </c>
      <c r="B1234">
        <v>80.960051000000007</v>
      </c>
      <c r="C1234" s="4">
        <v>1</v>
      </c>
      <c r="D1234">
        <v>87.814592000000005</v>
      </c>
      <c r="E1234" s="2">
        <v>2</v>
      </c>
      <c r="F1234">
        <v>75.602653000000004</v>
      </c>
      <c r="G1234" s="3">
        <v>3</v>
      </c>
      <c r="P1234">
        <v>3</v>
      </c>
      <c r="Q1234" t="str">
        <f t="shared" si="20"/>
        <v>123</v>
      </c>
    </row>
    <row r="1235" spans="1:17" x14ac:dyDescent="0.25">
      <c r="A1235">
        <v>1234</v>
      </c>
      <c r="D1235">
        <v>87.814592000000005</v>
      </c>
      <c r="E1235" s="2">
        <v>2</v>
      </c>
      <c r="F1235">
        <v>75.602653000000004</v>
      </c>
      <c r="G1235" s="3">
        <v>3</v>
      </c>
      <c r="P1235">
        <v>2</v>
      </c>
      <c r="Q1235" t="str">
        <f t="shared" si="20"/>
        <v>23</v>
      </c>
    </row>
    <row r="1236" spans="1:17" x14ac:dyDescent="0.25">
      <c r="A1236">
        <v>1235</v>
      </c>
      <c r="D1236">
        <v>87.814592000000005</v>
      </c>
      <c r="E1236" s="2">
        <v>2</v>
      </c>
      <c r="F1236">
        <v>75.602653000000004</v>
      </c>
      <c r="G1236" s="3">
        <v>3</v>
      </c>
      <c r="P1236">
        <v>2</v>
      </c>
      <c r="Q1236" t="str">
        <f t="shared" si="20"/>
        <v>23</v>
      </c>
    </row>
    <row r="1237" spans="1:17" x14ac:dyDescent="0.25">
      <c r="A1237">
        <v>1236</v>
      </c>
      <c r="D1237">
        <v>87.814592000000005</v>
      </c>
      <c r="E1237" s="2">
        <v>2</v>
      </c>
      <c r="F1237">
        <v>75.602653000000004</v>
      </c>
      <c r="G1237" s="3">
        <v>3</v>
      </c>
      <c r="P1237">
        <v>2</v>
      </c>
      <c r="Q1237" t="str">
        <f t="shared" si="20"/>
        <v>23</v>
      </c>
    </row>
    <row r="1238" spans="1:17" x14ac:dyDescent="0.25">
      <c r="A1238">
        <v>1237</v>
      </c>
      <c r="D1238">
        <v>87.814592000000005</v>
      </c>
      <c r="E1238" s="2">
        <v>2</v>
      </c>
      <c r="F1238">
        <v>75.602653000000004</v>
      </c>
      <c r="G1238" s="3">
        <v>3</v>
      </c>
      <c r="P1238">
        <v>2</v>
      </c>
      <c r="Q1238" t="str">
        <f t="shared" si="20"/>
        <v>23</v>
      </c>
    </row>
    <row r="1239" spans="1:17" x14ac:dyDescent="0.25">
      <c r="A1239">
        <v>1238</v>
      </c>
      <c r="D1239">
        <v>87.814592000000005</v>
      </c>
      <c r="E1239" s="2">
        <v>2</v>
      </c>
      <c r="F1239">
        <v>75.602653000000004</v>
      </c>
      <c r="G1239" s="3">
        <v>3</v>
      </c>
      <c r="P1239">
        <v>2</v>
      </c>
      <c r="Q1239" t="str">
        <f t="shared" si="20"/>
        <v>23</v>
      </c>
    </row>
    <row r="1240" spans="1:17" x14ac:dyDescent="0.25">
      <c r="A1240">
        <v>1239</v>
      </c>
      <c r="D1240">
        <v>87.814592000000005</v>
      </c>
      <c r="E1240" s="2">
        <v>2</v>
      </c>
      <c r="F1240">
        <v>75.602653000000004</v>
      </c>
      <c r="G1240" s="3">
        <v>3</v>
      </c>
      <c r="P1240">
        <v>2</v>
      </c>
      <c r="Q1240" t="str">
        <f t="shared" si="20"/>
        <v>23</v>
      </c>
    </row>
    <row r="1241" spans="1:17" x14ac:dyDescent="0.25">
      <c r="A1241">
        <v>1240</v>
      </c>
      <c r="D1241">
        <v>87.814592000000005</v>
      </c>
      <c r="E1241" s="2">
        <v>2</v>
      </c>
      <c r="F1241">
        <v>75.602653000000004</v>
      </c>
      <c r="G1241" s="3">
        <v>3</v>
      </c>
      <c r="P1241">
        <v>2</v>
      </c>
      <c r="Q1241" t="str">
        <f t="shared" si="20"/>
        <v>23</v>
      </c>
    </row>
    <row r="1242" spans="1:17" x14ac:dyDescent="0.25">
      <c r="A1242">
        <v>1241</v>
      </c>
      <c r="D1242">
        <v>87.814592000000005</v>
      </c>
      <c r="E1242" s="2">
        <v>2</v>
      </c>
      <c r="F1242">
        <v>75.602653000000004</v>
      </c>
      <c r="G1242" s="3">
        <v>3</v>
      </c>
      <c r="P1242">
        <v>2</v>
      </c>
      <c r="Q1242" t="str">
        <f t="shared" si="20"/>
        <v>23</v>
      </c>
    </row>
    <row r="1243" spans="1:17" x14ac:dyDescent="0.25">
      <c r="A1243">
        <v>1242</v>
      </c>
      <c r="D1243">
        <v>87.814592000000005</v>
      </c>
      <c r="E1243" s="2">
        <v>2</v>
      </c>
      <c r="F1243">
        <v>75.602653000000004</v>
      </c>
      <c r="G1243" s="3">
        <v>3</v>
      </c>
      <c r="P1243">
        <v>2</v>
      </c>
      <c r="Q1243" t="str">
        <f t="shared" si="20"/>
        <v>23</v>
      </c>
    </row>
    <row r="1244" spans="1:17" x14ac:dyDescent="0.25">
      <c r="A1244">
        <v>1243</v>
      </c>
      <c r="D1244">
        <v>87.814592000000005</v>
      </c>
      <c r="E1244" s="2">
        <v>2</v>
      </c>
      <c r="F1244">
        <v>75.616939000000002</v>
      </c>
      <c r="G1244" s="3">
        <v>3</v>
      </c>
      <c r="P1244">
        <v>2</v>
      </c>
      <c r="Q1244" t="str">
        <f t="shared" si="20"/>
        <v>23</v>
      </c>
    </row>
    <row r="1245" spans="1:17" x14ac:dyDescent="0.25">
      <c r="A1245">
        <v>1244</v>
      </c>
      <c r="B1245">
        <v>96.324900000000014</v>
      </c>
      <c r="C1245" s="4">
        <v>1</v>
      </c>
      <c r="D1245">
        <v>87.814592000000005</v>
      </c>
      <c r="E1245" s="2">
        <v>2</v>
      </c>
      <c r="P1245">
        <v>2</v>
      </c>
      <c r="Q1245" t="str">
        <f t="shared" si="20"/>
        <v>12</v>
      </c>
    </row>
    <row r="1246" spans="1:17" x14ac:dyDescent="0.25">
      <c r="A1246">
        <v>1245</v>
      </c>
      <c r="B1246">
        <v>96.367857000000015</v>
      </c>
      <c r="C1246" s="4">
        <v>1</v>
      </c>
      <c r="D1246">
        <v>87.814592000000005</v>
      </c>
      <c r="E1246" s="2">
        <v>2</v>
      </c>
      <c r="P1246">
        <v>2</v>
      </c>
      <c r="Q1246" t="str">
        <f t="shared" si="20"/>
        <v>12</v>
      </c>
    </row>
    <row r="1247" spans="1:17" x14ac:dyDescent="0.25">
      <c r="A1247">
        <v>1246</v>
      </c>
      <c r="B1247">
        <v>96.367857000000015</v>
      </c>
      <c r="C1247" s="4">
        <v>1</v>
      </c>
      <c r="D1247">
        <v>87.770817000000008</v>
      </c>
      <c r="E1247" s="2">
        <v>2</v>
      </c>
      <c r="H1247">
        <v>84.393879000000013</v>
      </c>
      <c r="I1247" s="5">
        <v>4</v>
      </c>
      <c r="P1247">
        <v>3</v>
      </c>
      <c r="Q1247" t="str">
        <f t="shared" si="20"/>
        <v>124</v>
      </c>
    </row>
    <row r="1248" spans="1:17" x14ac:dyDescent="0.25">
      <c r="A1248">
        <v>1247</v>
      </c>
      <c r="B1248">
        <v>96.367857000000015</v>
      </c>
      <c r="C1248" s="4">
        <v>1</v>
      </c>
      <c r="H1248">
        <v>84.403164000000004</v>
      </c>
      <c r="I1248" s="5">
        <v>4</v>
      </c>
      <c r="P1248">
        <v>2</v>
      </c>
      <c r="Q1248" t="str">
        <f t="shared" si="20"/>
        <v>14</v>
      </c>
    </row>
    <row r="1249" spans="1:17" x14ac:dyDescent="0.25">
      <c r="A1249">
        <v>1248</v>
      </c>
      <c r="B1249">
        <v>96.367857000000015</v>
      </c>
      <c r="C1249" s="4">
        <v>1</v>
      </c>
      <c r="H1249">
        <v>84.403164000000004</v>
      </c>
      <c r="I1249" s="5">
        <v>4</v>
      </c>
      <c r="P1249">
        <v>2</v>
      </c>
      <c r="Q1249" t="str">
        <f t="shared" si="20"/>
        <v>14</v>
      </c>
    </row>
    <row r="1250" spans="1:17" x14ac:dyDescent="0.25">
      <c r="A1250">
        <v>1249</v>
      </c>
      <c r="B1250">
        <v>96.367857000000015</v>
      </c>
      <c r="C1250" s="4">
        <v>1</v>
      </c>
      <c r="H1250">
        <v>84.403164000000004</v>
      </c>
      <c r="I1250" s="5">
        <v>4</v>
      </c>
      <c r="P1250">
        <v>2</v>
      </c>
      <c r="Q1250" t="str">
        <f t="shared" si="20"/>
        <v>14</v>
      </c>
    </row>
    <row r="1251" spans="1:17" x14ac:dyDescent="0.25">
      <c r="A1251">
        <v>1250</v>
      </c>
      <c r="B1251">
        <v>96.367857000000015</v>
      </c>
      <c r="C1251" s="4">
        <v>1</v>
      </c>
      <c r="H1251">
        <v>84.403164000000004</v>
      </c>
      <c r="I1251" s="5">
        <v>4</v>
      </c>
      <c r="P1251">
        <v>2</v>
      </c>
      <c r="Q1251" t="str">
        <f t="shared" si="20"/>
        <v>14</v>
      </c>
    </row>
    <row r="1252" spans="1:17" x14ac:dyDescent="0.25">
      <c r="A1252">
        <v>1251</v>
      </c>
      <c r="B1252">
        <v>96.367857000000015</v>
      </c>
      <c r="C1252" s="4">
        <v>1</v>
      </c>
      <c r="H1252">
        <v>84.403164000000004</v>
      </c>
      <c r="I1252" s="5">
        <v>4</v>
      </c>
      <c r="P1252">
        <v>2</v>
      </c>
      <c r="Q1252" t="str">
        <f t="shared" si="20"/>
        <v>14</v>
      </c>
    </row>
    <row r="1253" spans="1:17" x14ac:dyDescent="0.25">
      <c r="A1253">
        <v>1252</v>
      </c>
      <c r="B1253">
        <v>96.367857000000015</v>
      </c>
      <c r="C1253" s="4">
        <v>1</v>
      </c>
      <c r="H1253">
        <v>84.403164000000004</v>
      </c>
      <c r="I1253" s="5">
        <v>4</v>
      </c>
      <c r="P1253">
        <v>2</v>
      </c>
      <c r="Q1253" t="str">
        <f t="shared" si="20"/>
        <v>14</v>
      </c>
    </row>
    <row r="1254" spans="1:17" x14ac:dyDescent="0.25">
      <c r="A1254">
        <v>1253</v>
      </c>
      <c r="B1254">
        <v>96.367857000000015</v>
      </c>
      <c r="C1254" s="4">
        <v>1</v>
      </c>
      <c r="H1254">
        <v>84.403164000000004</v>
      </c>
      <c r="I1254" s="5">
        <v>4</v>
      </c>
      <c r="P1254">
        <v>2</v>
      </c>
      <c r="Q1254" t="str">
        <f t="shared" si="20"/>
        <v>14</v>
      </c>
    </row>
    <row r="1255" spans="1:17" x14ac:dyDescent="0.25">
      <c r="A1255">
        <v>1254</v>
      </c>
      <c r="B1255">
        <v>96.367857000000015</v>
      </c>
      <c r="C1255" s="4">
        <v>1</v>
      </c>
      <c r="H1255">
        <v>84.403164000000004</v>
      </c>
      <c r="I1255" s="5">
        <v>4</v>
      </c>
      <c r="P1255">
        <v>2</v>
      </c>
      <c r="Q1255" t="str">
        <f t="shared" si="20"/>
        <v>14</v>
      </c>
    </row>
    <row r="1256" spans="1:17" x14ac:dyDescent="0.25">
      <c r="A1256">
        <v>1255</v>
      </c>
      <c r="B1256">
        <v>96.367857000000015</v>
      </c>
      <c r="C1256" s="4">
        <v>1</v>
      </c>
      <c r="H1256">
        <v>84.403164000000004</v>
      </c>
      <c r="I1256" s="5">
        <v>4</v>
      </c>
      <c r="P1256">
        <v>2</v>
      </c>
      <c r="Q1256" t="str">
        <f t="shared" si="20"/>
        <v>14</v>
      </c>
    </row>
    <row r="1257" spans="1:17" x14ac:dyDescent="0.25">
      <c r="A1257">
        <v>1256</v>
      </c>
      <c r="B1257">
        <v>96.367857000000015</v>
      </c>
      <c r="C1257" s="4">
        <v>1</v>
      </c>
      <c r="H1257">
        <v>84.403164000000004</v>
      </c>
      <c r="I1257" s="5">
        <v>4</v>
      </c>
      <c r="P1257">
        <v>2</v>
      </c>
      <c r="Q1257" t="str">
        <f t="shared" si="20"/>
        <v>14</v>
      </c>
    </row>
    <row r="1258" spans="1:17" x14ac:dyDescent="0.25">
      <c r="A1258">
        <v>1257</v>
      </c>
      <c r="B1258">
        <v>96.367857000000015</v>
      </c>
      <c r="C1258" s="4">
        <v>1</v>
      </c>
      <c r="H1258">
        <v>84.403164000000004</v>
      </c>
      <c r="I1258" s="5">
        <v>4</v>
      </c>
      <c r="P1258">
        <v>2</v>
      </c>
      <c r="Q1258" t="str">
        <f t="shared" si="20"/>
        <v>14</v>
      </c>
    </row>
    <row r="1259" spans="1:17" x14ac:dyDescent="0.25">
      <c r="A1259">
        <v>1258</v>
      </c>
      <c r="B1259">
        <v>96.367857000000015</v>
      </c>
      <c r="C1259" s="4">
        <v>1</v>
      </c>
      <c r="D1259">
        <v>105.06760200000001</v>
      </c>
      <c r="E1259" s="2">
        <v>2</v>
      </c>
      <c r="H1259">
        <v>84.403164000000004</v>
      </c>
      <c r="I1259" s="5">
        <v>4</v>
      </c>
      <c r="P1259">
        <v>3</v>
      </c>
      <c r="Q1259" t="str">
        <f t="shared" si="20"/>
        <v>124</v>
      </c>
    </row>
    <row r="1260" spans="1:17" x14ac:dyDescent="0.25">
      <c r="A1260">
        <v>1259</v>
      </c>
      <c r="B1260">
        <v>96.324900000000014</v>
      </c>
      <c r="C1260" s="4">
        <v>1</v>
      </c>
      <c r="D1260">
        <v>105.11892900000001</v>
      </c>
      <c r="E1260" s="2">
        <v>2</v>
      </c>
      <c r="H1260">
        <v>84.403164000000004</v>
      </c>
      <c r="I1260" s="5">
        <v>4</v>
      </c>
      <c r="P1260">
        <v>3</v>
      </c>
      <c r="Q1260" t="str">
        <f t="shared" si="20"/>
        <v>124</v>
      </c>
    </row>
    <row r="1261" spans="1:17" x14ac:dyDescent="0.25">
      <c r="A1261">
        <v>1260</v>
      </c>
      <c r="B1261">
        <v>96.324900000000014</v>
      </c>
      <c r="C1261" s="4">
        <v>1</v>
      </c>
      <c r="D1261">
        <v>105.11892900000001</v>
      </c>
      <c r="E1261" s="2">
        <v>2</v>
      </c>
      <c r="F1261">
        <v>92.345459000000005</v>
      </c>
      <c r="G1261" s="3">
        <v>3</v>
      </c>
      <c r="H1261">
        <v>84.403164000000004</v>
      </c>
      <c r="I1261" s="5">
        <v>4</v>
      </c>
      <c r="P1261">
        <v>4</v>
      </c>
      <c r="Q1261" t="str">
        <f t="shared" si="20"/>
        <v>1234</v>
      </c>
    </row>
    <row r="1262" spans="1:17" x14ac:dyDescent="0.25">
      <c r="A1262">
        <v>1261</v>
      </c>
      <c r="D1262">
        <v>105.11892900000001</v>
      </c>
      <c r="E1262" s="2">
        <v>2</v>
      </c>
      <c r="F1262">
        <v>92.560919000000013</v>
      </c>
      <c r="G1262" s="3">
        <v>3</v>
      </c>
      <c r="H1262">
        <v>84.393879000000013</v>
      </c>
      <c r="I1262" s="5">
        <v>4</v>
      </c>
      <c r="P1262">
        <v>3</v>
      </c>
      <c r="Q1262" t="str">
        <f t="shared" si="20"/>
        <v>234</v>
      </c>
    </row>
    <row r="1263" spans="1:17" x14ac:dyDescent="0.25">
      <c r="A1263">
        <v>1262</v>
      </c>
      <c r="D1263">
        <v>105.11892900000001</v>
      </c>
      <c r="E1263" s="2">
        <v>2</v>
      </c>
      <c r="F1263">
        <v>92.560919000000013</v>
      </c>
      <c r="G1263" s="3">
        <v>3</v>
      </c>
      <c r="P1263">
        <v>2</v>
      </c>
      <c r="Q1263" t="str">
        <f t="shared" si="20"/>
        <v>23</v>
      </c>
    </row>
    <row r="1264" spans="1:17" x14ac:dyDescent="0.25">
      <c r="A1264">
        <v>1263</v>
      </c>
      <c r="D1264">
        <v>105.11892900000001</v>
      </c>
      <c r="E1264" s="2">
        <v>2</v>
      </c>
      <c r="F1264">
        <v>92.560919000000013</v>
      </c>
      <c r="G1264" s="3">
        <v>3</v>
      </c>
      <c r="P1264">
        <v>2</v>
      </c>
      <c r="Q1264" t="str">
        <f t="shared" si="20"/>
        <v>23</v>
      </c>
    </row>
    <row r="1265" spans="1:17" x14ac:dyDescent="0.25">
      <c r="A1265">
        <v>1264</v>
      </c>
      <c r="D1265">
        <v>105.11892900000001</v>
      </c>
      <c r="E1265" s="2">
        <v>2</v>
      </c>
      <c r="F1265">
        <v>92.560919000000013</v>
      </c>
      <c r="G1265" s="3">
        <v>3</v>
      </c>
      <c r="P1265">
        <v>2</v>
      </c>
      <c r="Q1265" t="str">
        <f t="shared" si="20"/>
        <v>23</v>
      </c>
    </row>
    <row r="1266" spans="1:17" x14ac:dyDescent="0.25">
      <c r="A1266">
        <v>1265</v>
      </c>
      <c r="D1266">
        <v>105.11892900000001</v>
      </c>
      <c r="E1266" s="2">
        <v>2</v>
      </c>
      <c r="F1266">
        <v>92.560919000000013</v>
      </c>
      <c r="G1266" s="3">
        <v>3</v>
      </c>
      <c r="P1266">
        <v>2</v>
      </c>
      <c r="Q1266" t="str">
        <f t="shared" si="20"/>
        <v>23</v>
      </c>
    </row>
    <row r="1267" spans="1:17" x14ac:dyDescent="0.25">
      <c r="A1267">
        <v>1266</v>
      </c>
      <c r="D1267">
        <v>105.11892900000001</v>
      </c>
      <c r="E1267" s="2">
        <v>2</v>
      </c>
      <c r="F1267">
        <v>92.560919000000013</v>
      </c>
      <c r="G1267" s="3">
        <v>3</v>
      </c>
      <c r="P1267">
        <v>2</v>
      </c>
      <c r="Q1267" t="str">
        <f t="shared" si="20"/>
        <v>23</v>
      </c>
    </row>
    <row r="1268" spans="1:17" x14ac:dyDescent="0.25">
      <c r="A1268">
        <v>1267</v>
      </c>
      <c r="D1268">
        <v>105.11892900000001</v>
      </c>
      <c r="E1268" s="2">
        <v>2</v>
      </c>
      <c r="F1268">
        <v>92.560919000000013</v>
      </c>
      <c r="G1268" s="3">
        <v>3</v>
      </c>
      <c r="P1268">
        <v>2</v>
      </c>
      <c r="Q1268" t="str">
        <f t="shared" si="20"/>
        <v>23</v>
      </c>
    </row>
    <row r="1269" spans="1:17" x14ac:dyDescent="0.25">
      <c r="A1269">
        <v>1268</v>
      </c>
      <c r="D1269">
        <v>105.11892900000001</v>
      </c>
      <c r="E1269" s="2">
        <v>2</v>
      </c>
      <c r="F1269">
        <v>92.560919000000013</v>
      </c>
      <c r="G1269" s="3">
        <v>3</v>
      </c>
      <c r="P1269">
        <v>2</v>
      </c>
      <c r="Q1269" t="str">
        <f t="shared" si="20"/>
        <v>23</v>
      </c>
    </row>
    <row r="1270" spans="1:17" x14ac:dyDescent="0.25">
      <c r="A1270">
        <v>1269</v>
      </c>
      <c r="D1270">
        <v>105.11892900000001</v>
      </c>
      <c r="E1270" s="2">
        <v>2</v>
      </c>
      <c r="F1270">
        <v>92.560919000000013</v>
      </c>
      <c r="G1270" s="3">
        <v>3</v>
      </c>
      <c r="P1270">
        <v>2</v>
      </c>
      <c r="Q1270" t="str">
        <f t="shared" si="20"/>
        <v>23</v>
      </c>
    </row>
    <row r="1271" spans="1:17" x14ac:dyDescent="0.25">
      <c r="A1271">
        <v>1270</v>
      </c>
      <c r="D1271">
        <v>105.11892900000001</v>
      </c>
      <c r="E1271" s="2">
        <v>2</v>
      </c>
      <c r="F1271">
        <v>92.560919000000013</v>
      </c>
      <c r="G1271" s="3">
        <v>3</v>
      </c>
      <c r="P1271">
        <v>2</v>
      </c>
      <c r="Q1271" t="str">
        <f t="shared" si="20"/>
        <v>23</v>
      </c>
    </row>
    <row r="1272" spans="1:17" x14ac:dyDescent="0.25">
      <c r="A1272">
        <v>1271</v>
      </c>
      <c r="D1272">
        <v>105.11892900000001</v>
      </c>
      <c r="E1272" s="2">
        <v>2</v>
      </c>
      <c r="F1272">
        <v>92.560919000000013</v>
      </c>
      <c r="G1272" s="3">
        <v>3</v>
      </c>
      <c r="P1272">
        <v>2</v>
      </c>
      <c r="Q1272" t="str">
        <f t="shared" si="20"/>
        <v>23</v>
      </c>
    </row>
    <row r="1273" spans="1:17" x14ac:dyDescent="0.25">
      <c r="A1273">
        <v>1272</v>
      </c>
      <c r="D1273">
        <v>105.11892900000001</v>
      </c>
      <c r="E1273" s="2">
        <v>2</v>
      </c>
      <c r="F1273">
        <v>92.560919000000013</v>
      </c>
      <c r="G1273" s="3">
        <v>3</v>
      </c>
      <c r="P1273">
        <v>2</v>
      </c>
      <c r="Q1273" t="str">
        <f t="shared" si="20"/>
        <v>23</v>
      </c>
    </row>
    <row r="1274" spans="1:17" x14ac:dyDescent="0.25">
      <c r="A1274">
        <v>1273</v>
      </c>
      <c r="B1274">
        <v>115.22413400000001</v>
      </c>
      <c r="C1274" s="4">
        <v>1</v>
      </c>
      <c r="D1274">
        <v>105.06760200000001</v>
      </c>
      <c r="E1274" s="2">
        <v>2</v>
      </c>
      <c r="F1274">
        <v>92.560919000000013</v>
      </c>
      <c r="G1274" s="3">
        <v>3</v>
      </c>
      <c r="P1274">
        <v>3</v>
      </c>
      <c r="Q1274" t="str">
        <f t="shared" si="20"/>
        <v>123</v>
      </c>
    </row>
    <row r="1275" spans="1:17" x14ac:dyDescent="0.25">
      <c r="A1275">
        <v>1274</v>
      </c>
      <c r="B1275">
        <v>115.204897</v>
      </c>
      <c r="C1275" s="4">
        <v>1</v>
      </c>
      <c r="F1275">
        <v>92.345459000000005</v>
      </c>
      <c r="G1275" s="3">
        <v>3</v>
      </c>
      <c r="P1275">
        <v>2</v>
      </c>
      <c r="Q1275" t="str">
        <f t="shared" si="20"/>
        <v>13</v>
      </c>
    </row>
    <row r="1276" spans="1:17" x14ac:dyDescent="0.25">
      <c r="A1276">
        <v>1275</v>
      </c>
      <c r="B1276">
        <v>115.204897</v>
      </c>
      <c r="C1276" s="4">
        <v>1</v>
      </c>
      <c r="H1276">
        <v>102.608114</v>
      </c>
      <c r="I1276" s="5">
        <v>4</v>
      </c>
      <c r="P1276">
        <v>2</v>
      </c>
      <c r="Q1276" t="str">
        <f t="shared" si="20"/>
        <v>14</v>
      </c>
    </row>
    <row r="1277" spans="1:17" x14ac:dyDescent="0.25">
      <c r="A1277">
        <v>1276</v>
      </c>
      <c r="B1277">
        <v>115.204897</v>
      </c>
      <c r="C1277" s="4">
        <v>1</v>
      </c>
      <c r="H1277">
        <v>102.54801399999999</v>
      </c>
      <c r="I1277" s="5">
        <v>4</v>
      </c>
      <c r="P1277">
        <v>2</v>
      </c>
      <c r="Q1277" t="str">
        <f t="shared" si="20"/>
        <v>14</v>
      </c>
    </row>
    <row r="1278" spans="1:17" x14ac:dyDescent="0.25">
      <c r="A1278">
        <v>1277</v>
      </c>
      <c r="B1278">
        <v>115.204897</v>
      </c>
      <c r="C1278" s="4">
        <v>1</v>
      </c>
      <c r="H1278">
        <v>102.54801399999999</v>
      </c>
      <c r="I1278" s="5">
        <v>4</v>
      </c>
      <c r="P1278">
        <v>2</v>
      </c>
      <c r="Q1278" t="str">
        <f t="shared" si="20"/>
        <v>14</v>
      </c>
    </row>
    <row r="1279" spans="1:17" x14ac:dyDescent="0.25">
      <c r="A1279">
        <v>1278</v>
      </c>
      <c r="B1279">
        <v>115.204897</v>
      </c>
      <c r="C1279" s="4">
        <v>1</v>
      </c>
      <c r="H1279">
        <v>102.54801399999999</v>
      </c>
      <c r="I1279" s="5">
        <v>4</v>
      </c>
      <c r="P1279">
        <v>2</v>
      </c>
      <c r="Q1279" t="str">
        <f t="shared" si="20"/>
        <v>14</v>
      </c>
    </row>
    <row r="1280" spans="1:17" x14ac:dyDescent="0.25">
      <c r="A1280">
        <v>1279</v>
      </c>
      <c r="B1280">
        <v>115.204897</v>
      </c>
      <c r="C1280" s="4">
        <v>1</v>
      </c>
      <c r="H1280">
        <v>102.54801399999999</v>
      </c>
      <c r="I1280" s="5">
        <v>4</v>
      </c>
      <c r="P1280">
        <v>2</v>
      </c>
      <c r="Q1280" t="str">
        <f t="shared" si="20"/>
        <v>14</v>
      </c>
    </row>
    <row r="1281" spans="1:17" x14ac:dyDescent="0.25">
      <c r="A1281">
        <v>1280</v>
      </c>
      <c r="B1281">
        <v>115.204897</v>
      </c>
      <c r="C1281" s="4">
        <v>1</v>
      </c>
      <c r="H1281">
        <v>102.54801399999999</v>
      </c>
      <c r="I1281" s="5">
        <v>4</v>
      </c>
      <c r="P1281">
        <v>2</v>
      </c>
      <c r="Q1281" t="str">
        <f t="shared" si="20"/>
        <v>14</v>
      </c>
    </row>
    <row r="1282" spans="1:17" x14ac:dyDescent="0.25">
      <c r="A1282">
        <v>1281</v>
      </c>
      <c r="B1282">
        <v>115.204897</v>
      </c>
      <c r="C1282" s="4">
        <v>1</v>
      </c>
      <c r="H1282">
        <v>102.54801399999999</v>
      </c>
      <c r="I1282" s="5">
        <v>4</v>
      </c>
      <c r="P1282">
        <v>2</v>
      </c>
      <c r="Q1282" t="str">
        <f t="shared" ref="Q1282:Q1345" si="21">CONCATENATE(C1282,E1282,G1282,I1282)</f>
        <v>14</v>
      </c>
    </row>
    <row r="1283" spans="1:17" x14ac:dyDescent="0.25">
      <c r="A1283">
        <v>1282</v>
      </c>
      <c r="B1283">
        <v>115.204897</v>
      </c>
      <c r="C1283" s="4">
        <v>1</v>
      </c>
      <c r="H1283">
        <v>102.54801399999999</v>
      </c>
      <c r="I1283" s="5">
        <v>4</v>
      </c>
      <c r="P1283">
        <v>2</v>
      </c>
      <c r="Q1283" t="str">
        <f t="shared" si="21"/>
        <v>14</v>
      </c>
    </row>
    <row r="1284" spans="1:17" x14ac:dyDescent="0.25">
      <c r="A1284">
        <v>1283</v>
      </c>
      <c r="B1284">
        <v>115.204897</v>
      </c>
      <c r="C1284" s="4">
        <v>1</v>
      </c>
      <c r="H1284">
        <v>102.54801399999999</v>
      </c>
      <c r="I1284" s="5">
        <v>4</v>
      </c>
      <c r="P1284">
        <v>2</v>
      </c>
      <c r="Q1284" t="str">
        <f t="shared" si="21"/>
        <v>14</v>
      </c>
    </row>
    <row r="1285" spans="1:17" x14ac:dyDescent="0.25">
      <c r="A1285">
        <v>1284</v>
      </c>
      <c r="B1285">
        <v>115.204897</v>
      </c>
      <c r="C1285" s="4">
        <v>1</v>
      </c>
      <c r="H1285">
        <v>102.54801399999999</v>
      </c>
      <c r="I1285" s="5">
        <v>4</v>
      </c>
      <c r="P1285">
        <v>2</v>
      </c>
      <c r="Q1285" t="str">
        <f t="shared" si="21"/>
        <v>14</v>
      </c>
    </row>
    <row r="1286" spans="1:17" x14ac:dyDescent="0.25">
      <c r="A1286">
        <v>1285</v>
      </c>
      <c r="B1286">
        <v>115.204897</v>
      </c>
      <c r="C1286" s="4">
        <v>1</v>
      </c>
      <c r="H1286">
        <v>102.54801399999999</v>
      </c>
      <c r="I1286" s="5">
        <v>4</v>
      </c>
      <c r="P1286">
        <v>2</v>
      </c>
      <c r="Q1286" t="str">
        <f t="shared" si="21"/>
        <v>14</v>
      </c>
    </row>
    <row r="1287" spans="1:17" x14ac:dyDescent="0.25">
      <c r="A1287">
        <v>1286</v>
      </c>
      <c r="B1287">
        <v>115.204897</v>
      </c>
      <c r="C1287" s="4">
        <v>1</v>
      </c>
      <c r="H1287">
        <v>102.54801399999999</v>
      </c>
      <c r="I1287" s="5">
        <v>4</v>
      </c>
      <c r="P1287">
        <v>2</v>
      </c>
      <c r="Q1287" t="str">
        <f t="shared" si="21"/>
        <v>14</v>
      </c>
    </row>
    <row r="1288" spans="1:17" x14ac:dyDescent="0.25">
      <c r="A1288">
        <v>1287</v>
      </c>
      <c r="B1288">
        <v>115.204897</v>
      </c>
      <c r="C1288" s="4">
        <v>1</v>
      </c>
      <c r="H1288">
        <v>102.54801399999999</v>
      </c>
      <c r="I1288" s="5">
        <v>4</v>
      </c>
      <c r="P1288">
        <v>2</v>
      </c>
      <c r="Q1288" t="str">
        <f t="shared" si="21"/>
        <v>14</v>
      </c>
    </row>
    <row r="1289" spans="1:17" x14ac:dyDescent="0.25">
      <c r="A1289">
        <v>1288</v>
      </c>
      <c r="B1289">
        <v>115.204897</v>
      </c>
      <c r="C1289" s="4">
        <v>1</v>
      </c>
      <c r="D1289">
        <v>124.439852</v>
      </c>
      <c r="E1289" s="2">
        <v>2</v>
      </c>
      <c r="H1289">
        <v>102.54801399999999</v>
      </c>
      <c r="I1289" s="5">
        <v>4</v>
      </c>
      <c r="P1289">
        <v>3</v>
      </c>
      <c r="Q1289" t="str">
        <f t="shared" si="21"/>
        <v>124</v>
      </c>
    </row>
    <row r="1290" spans="1:17" x14ac:dyDescent="0.25">
      <c r="A1290">
        <v>1289</v>
      </c>
      <c r="B1290">
        <v>115.22413400000001</v>
      </c>
      <c r="C1290" s="4">
        <v>1</v>
      </c>
      <c r="D1290">
        <v>124.549284</v>
      </c>
      <c r="E1290" s="2">
        <v>2</v>
      </c>
      <c r="H1290">
        <v>102.54801399999999</v>
      </c>
      <c r="I1290" s="5">
        <v>4</v>
      </c>
      <c r="P1290">
        <v>3</v>
      </c>
      <c r="Q1290" t="str">
        <f t="shared" si="21"/>
        <v>124</v>
      </c>
    </row>
    <row r="1291" spans="1:17" x14ac:dyDescent="0.25">
      <c r="A1291">
        <v>1290</v>
      </c>
      <c r="D1291">
        <v>124.549284</v>
      </c>
      <c r="E1291" s="2">
        <v>2</v>
      </c>
      <c r="H1291">
        <v>102.54801399999999</v>
      </c>
      <c r="I1291" s="5">
        <v>4</v>
      </c>
      <c r="P1291">
        <v>2</v>
      </c>
      <c r="Q1291" t="str">
        <f t="shared" si="21"/>
        <v>24</v>
      </c>
    </row>
    <row r="1292" spans="1:17" x14ac:dyDescent="0.25">
      <c r="A1292">
        <v>1291</v>
      </c>
      <c r="D1292">
        <v>124.549284</v>
      </c>
      <c r="E1292" s="2">
        <v>2</v>
      </c>
      <c r="H1292">
        <v>102.608114</v>
      </c>
      <c r="I1292" s="5">
        <v>4</v>
      </c>
      <c r="P1292">
        <v>2</v>
      </c>
      <c r="Q1292" t="str">
        <f t="shared" si="21"/>
        <v>24</v>
      </c>
    </row>
    <row r="1293" spans="1:17" x14ac:dyDescent="0.25">
      <c r="A1293">
        <v>1292</v>
      </c>
      <c r="D1293">
        <v>124.549284</v>
      </c>
      <c r="E1293" s="2">
        <v>2</v>
      </c>
      <c r="F1293">
        <v>112.95490100000001</v>
      </c>
      <c r="G1293" s="3">
        <v>3</v>
      </c>
      <c r="P1293">
        <v>2</v>
      </c>
      <c r="Q1293" t="str">
        <f t="shared" si="21"/>
        <v>23</v>
      </c>
    </row>
    <row r="1294" spans="1:17" x14ac:dyDescent="0.25">
      <c r="A1294">
        <v>1293</v>
      </c>
      <c r="D1294">
        <v>124.549284</v>
      </c>
      <c r="E1294" s="2">
        <v>2</v>
      </c>
      <c r="F1294">
        <v>113.22724700000001</v>
      </c>
      <c r="G1294" s="3">
        <v>3</v>
      </c>
      <c r="P1294">
        <v>2</v>
      </c>
      <c r="Q1294" t="str">
        <f t="shared" si="21"/>
        <v>23</v>
      </c>
    </row>
    <row r="1295" spans="1:17" x14ac:dyDescent="0.25">
      <c r="A1295">
        <v>1294</v>
      </c>
      <c r="D1295">
        <v>124.549284</v>
      </c>
      <c r="E1295" s="2">
        <v>2</v>
      </c>
      <c r="F1295">
        <v>113.22724700000001</v>
      </c>
      <c r="G1295" s="3">
        <v>3</v>
      </c>
      <c r="P1295">
        <v>2</v>
      </c>
      <c r="Q1295" t="str">
        <f t="shared" si="21"/>
        <v>23</v>
      </c>
    </row>
    <row r="1296" spans="1:17" x14ac:dyDescent="0.25">
      <c r="A1296">
        <v>1295</v>
      </c>
      <c r="D1296">
        <v>124.549284</v>
      </c>
      <c r="E1296" s="2">
        <v>2</v>
      </c>
      <c r="F1296">
        <v>113.22724700000001</v>
      </c>
      <c r="G1296" s="3">
        <v>3</v>
      </c>
      <c r="P1296">
        <v>2</v>
      </c>
      <c r="Q1296" t="str">
        <f t="shared" si="21"/>
        <v>23</v>
      </c>
    </row>
    <row r="1297" spans="1:17" x14ac:dyDescent="0.25">
      <c r="A1297">
        <v>1296</v>
      </c>
      <c r="D1297">
        <v>124.549284</v>
      </c>
      <c r="E1297" s="2">
        <v>2</v>
      </c>
      <c r="F1297">
        <v>113.22724700000001</v>
      </c>
      <c r="G1297" s="3">
        <v>3</v>
      </c>
      <c r="P1297">
        <v>2</v>
      </c>
      <c r="Q1297" t="str">
        <f t="shared" si="21"/>
        <v>23</v>
      </c>
    </row>
    <row r="1298" spans="1:17" x14ac:dyDescent="0.25">
      <c r="A1298">
        <v>1297</v>
      </c>
      <c r="D1298">
        <v>124.549284</v>
      </c>
      <c r="E1298" s="2">
        <v>2</v>
      </c>
      <c r="F1298">
        <v>113.22724700000001</v>
      </c>
      <c r="G1298" s="3">
        <v>3</v>
      </c>
      <c r="P1298">
        <v>2</v>
      </c>
      <c r="Q1298" t="str">
        <f t="shared" si="21"/>
        <v>23</v>
      </c>
    </row>
    <row r="1299" spans="1:17" x14ac:dyDescent="0.25">
      <c r="A1299">
        <v>1298</v>
      </c>
      <c r="D1299">
        <v>124.549284</v>
      </c>
      <c r="E1299" s="2">
        <v>2</v>
      </c>
      <c r="F1299">
        <v>113.22724700000001</v>
      </c>
      <c r="G1299" s="3">
        <v>3</v>
      </c>
      <c r="P1299">
        <v>2</v>
      </c>
      <c r="Q1299" t="str">
        <f t="shared" si="21"/>
        <v>23</v>
      </c>
    </row>
    <row r="1300" spans="1:17" x14ac:dyDescent="0.25">
      <c r="A1300">
        <v>1299</v>
      </c>
      <c r="D1300">
        <v>124.549284</v>
      </c>
      <c r="E1300" s="2">
        <v>2</v>
      </c>
      <c r="F1300">
        <v>113.22724700000001</v>
      </c>
      <c r="G1300" s="3">
        <v>3</v>
      </c>
      <c r="P1300">
        <v>2</v>
      </c>
      <c r="Q1300" t="str">
        <f t="shared" si="21"/>
        <v>23</v>
      </c>
    </row>
    <row r="1301" spans="1:17" x14ac:dyDescent="0.25">
      <c r="A1301">
        <v>1300</v>
      </c>
      <c r="D1301">
        <v>124.549284</v>
      </c>
      <c r="E1301" s="2">
        <v>2</v>
      </c>
      <c r="F1301">
        <v>113.22724700000001</v>
      </c>
      <c r="G1301" s="3">
        <v>3</v>
      </c>
      <c r="P1301">
        <v>2</v>
      </c>
      <c r="Q1301" t="str">
        <f t="shared" si="21"/>
        <v>23</v>
      </c>
    </row>
    <row r="1302" spans="1:17" x14ac:dyDescent="0.25">
      <c r="A1302">
        <v>1301</v>
      </c>
      <c r="D1302">
        <v>124.549284</v>
      </c>
      <c r="E1302" s="2">
        <v>2</v>
      </c>
      <c r="F1302">
        <v>113.22724700000001</v>
      </c>
      <c r="G1302" s="3">
        <v>3</v>
      </c>
      <c r="P1302">
        <v>2</v>
      </c>
      <c r="Q1302" t="str">
        <f t="shared" si="21"/>
        <v>23</v>
      </c>
    </row>
    <row r="1303" spans="1:17" x14ac:dyDescent="0.25">
      <c r="A1303">
        <v>1302</v>
      </c>
      <c r="D1303">
        <v>124.549284</v>
      </c>
      <c r="E1303" s="2">
        <v>2</v>
      </c>
      <c r="F1303">
        <v>113.22724700000001</v>
      </c>
      <c r="G1303" s="3">
        <v>3</v>
      </c>
      <c r="P1303">
        <v>2</v>
      </c>
      <c r="Q1303" t="str">
        <f t="shared" si="21"/>
        <v>23</v>
      </c>
    </row>
    <row r="1304" spans="1:17" x14ac:dyDescent="0.25">
      <c r="A1304">
        <v>1303</v>
      </c>
      <c r="B1304">
        <v>133.297045</v>
      </c>
      <c r="C1304" s="4">
        <v>1</v>
      </c>
      <c r="D1304">
        <v>124.439852</v>
      </c>
      <c r="E1304" s="2">
        <v>2</v>
      </c>
      <c r="F1304">
        <v>113.22724700000001</v>
      </c>
      <c r="G1304" s="3">
        <v>3</v>
      </c>
      <c r="P1304">
        <v>3</v>
      </c>
      <c r="Q1304" t="str">
        <f t="shared" si="21"/>
        <v>123</v>
      </c>
    </row>
    <row r="1305" spans="1:17" x14ac:dyDescent="0.25">
      <c r="A1305">
        <v>1304</v>
      </c>
      <c r="B1305">
        <v>133.39923999999999</v>
      </c>
      <c r="C1305" s="4">
        <v>1</v>
      </c>
      <c r="F1305">
        <v>113.22724700000001</v>
      </c>
      <c r="G1305" s="3">
        <v>3</v>
      </c>
      <c r="P1305">
        <v>2</v>
      </c>
      <c r="Q1305" t="str">
        <f t="shared" si="21"/>
        <v>13</v>
      </c>
    </row>
    <row r="1306" spans="1:17" x14ac:dyDescent="0.25">
      <c r="A1306">
        <v>1305</v>
      </c>
      <c r="B1306">
        <v>133.39923999999999</v>
      </c>
      <c r="C1306" s="4">
        <v>1</v>
      </c>
      <c r="F1306">
        <v>113.22724700000001</v>
      </c>
      <c r="G1306" s="3">
        <v>3</v>
      </c>
      <c r="P1306">
        <v>2</v>
      </c>
      <c r="Q1306" t="str">
        <f t="shared" si="21"/>
        <v>13</v>
      </c>
    </row>
    <row r="1307" spans="1:17" x14ac:dyDescent="0.25">
      <c r="A1307">
        <v>1306</v>
      </c>
      <c r="B1307">
        <v>133.39923999999999</v>
      </c>
      <c r="C1307" s="4">
        <v>1</v>
      </c>
      <c r="F1307">
        <v>112.95490100000001</v>
      </c>
      <c r="G1307" s="3">
        <v>3</v>
      </c>
      <c r="H1307">
        <v>122.560461</v>
      </c>
      <c r="I1307" s="5">
        <v>4</v>
      </c>
      <c r="P1307">
        <v>3</v>
      </c>
      <c r="Q1307" t="str">
        <f t="shared" si="21"/>
        <v>134</v>
      </c>
    </row>
    <row r="1308" spans="1:17" x14ac:dyDescent="0.25">
      <c r="A1308">
        <v>1307</v>
      </c>
      <c r="B1308">
        <v>133.39923999999999</v>
      </c>
      <c r="C1308" s="4">
        <v>1</v>
      </c>
      <c r="H1308">
        <v>122.76938800000001</v>
      </c>
      <c r="I1308" s="5">
        <v>4</v>
      </c>
      <c r="P1308">
        <v>2</v>
      </c>
      <c r="Q1308" t="str">
        <f t="shared" si="21"/>
        <v>14</v>
      </c>
    </row>
    <row r="1309" spans="1:17" x14ac:dyDescent="0.25">
      <c r="A1309">
        <v>1308</v>
      </c>
      <c r="B1309">
        <v>133.39923999999999</v>
      </c>
      <c r="C1309" s="4">
        <v>1</v>
      </c>
      <c r="H1309">
        <v>122.76938800000001</v>
      </c>
      <c r="I1309" s="5">
        <v>4</v>
      </c>
      <c r="P1309">
        <v>2</v>
      </c>
      <c r="Q1309" t="str">
        <f t="shared" si="21"/>
        <v>14</v>
      </c>
    </row>
    <row r="1310" spans="1:17" x14ac:dyDescent="0.25">
      <c r="A1310">
        <v>1309</v>
      </c>
      <c r="B1310">
        <v>133.39923999999999</v>
      </c>
      <c r="C1310" s="4">
        <v>1</v>
      </c>
      <c r="H1310">
        <v>122.76938800000001</v>
      </c>
      <c r="I1310" s="5">
        <v>4</v>
      </c>
      <c r="P1310">
        <v>2</v>
      </c>
      <c r="Q1310" t="str">
        <f t="shared" si="21"/>
        <v>14</v>
      </c>
    </row>
    <row r="1311" spans="1:17" x14ac:dyDescent="0.25">
      <c r="A1311">
        <v>1310</v>
      </c>
      <c r="B1311">
        <v>133.39923999999999</v>
      </c>
      <c r="C1311" s="4">
        <v>1</v>
      </c>
      <c r="H1311">
        <v>122.76938800000001</v>
      </c>
      <c r="I1311" s="5">
        <v>4</v>
      </c>
      <c r="P1311">
        <v>2</v>
      </c>
      <c r="Q1311" t="str">
        <f t="shared" si="21"/>
        <v>14</v>
      </c>
    </row>
    <row r="1312" spans="1:17" x14ac:dyDescent="0.25">
      <c r="A1312">
        <v>1311</v>
      </c>
      <c r="B1312">
        <v>133.39923999999999</v>
      </c>
      <c r="C1312" s="4">
        <v>1</v>
      </c>
      <c r="H1312">
        <v>122.76938800000001</v>
      </c>
      <c r="I1312" s="5">
        <v>4</v>
      </c>
      <c r="P1312">
        <v>2</v>
      </c>
      <c r="Q1312" t="str">
        <f t="shared" si="21"/>
        <v>14</v>
      </c>
    </row>
    <row r="1313" spans="1:17" x14ac:dyDescent="0.25">
      <c r="A1313">
        <v>1312</v>
      </c>
      <c r="B1313">
        <v>133.39923999999999</v>
      </c>
      <c r="C1313" s="4">
        <v>1</v>
      </c>
      <c r="H1313">
        <v>122.76938800000001</v>
      </c>
      <c r="I1313" s="5">
        <v>4</v>
      </c>
      <c r="P1313">
        <v>2</v>
      </c>
      <c r="Q1313" t="str">
        <f t="shared" si="21"/>
        <v>14</v>
      </c>
    </row>
    <row r="1314" spans="1:17" x14ac:dyDescent="0.25">
      <c r="A1314">
        <v>1313</v>
      </c>
      <c r="B1314">
        <v>133.39923999999999</v>
      </c>
      <c r="C1314" s="4">
        <v>1</v>
      </c>
      <c r="H1314">
        <v>122.76938800000001</v>
      </c>
      <c r="I1314" s="5">
        <v>4</v>
      </c>
      <c r="P1314">
        <v>2</v>
      </c>
      <c r="Q1314" t="str">
        <f t="shared" si="21"/>
        <v>14</v>
      </c>
    </row>
    <row r="1315" spans="1:17" x14ac:dyDescent="0.25">
      <c r="A1315">
        <v>1314</v>
      </c>
      <c r="B1315">
        <v>133.39923999999999</v>
      </c>
      <c r="C1315" s="4">
        <v>1</v>
      </c>
      <c r="H1315">
        <v>122.76938800000001</v>
      </c>
      <c r="I1315" s="5">
        <v>4</v>
      </c>
      <c r="P1315">
        <v>2</v>
      </c>
      <c r="Q1315" t="str">
        <f t="shared" si="21"/>
        <v>14</v>
      </c>
    </row>
    <row r="1316" spans="1:17" x14ac:dyDescent="0.25">
      <c r="A1316">
        <v>1315</v>
      </c>
      <c r="B1316">
        <v>133.39923999999999</v>
      </c>
      <c r="C1316" s="4">
        <v>1</v>
      </c>
      <c r="D1316">
        <v>150.26615700000002</v>
      </c>
      <c r="E1316" s="2">
        <v>2</v>
      </c>
      <c r="H1316">
        <v>122.76938800000001</v>
      </c>
      <c r="I1316" s="5">
        <v>4</v>
      </c>
      <c r="P1316">
        <v>3</v>
      </c>
      <c r="Q1316" t="str">
        <f t="shared" si="21"/>
        <v>124</v>
      </c>
    </row>
    <row r="1317" spans="1:17" x14ac:dyDescent="0.25">
      <c r="A1317">
        <v>1316</v>
      </c>
      <c r="B1317">
        <v>133.39923999999999</v>
      </c>
      <c r="C1317" s="4">
        <v>1</v>
      </c>
      <c r="D1317">
        <v>150.34829500000001</v>
      </c>
      <c r="E1317" s="2">
        <v>2</v>
      </c>
      <c r="H1317">
        <v>122.76938800000001</v>
      </c>
      <c r="I1317" s="5">
        <v>4</v>
      </c>
      <c r="P1317">
        <v>3</v>
      </c>
      <c r="Q1317" t="str">
        <f t="shared" si="21"/>
        <v>124</v>
      </c>
    </row>
    <row r="1318" spans="1:17" x14ac:dyDescent="0.25">
      <c r="A1318">
        <v>1317</v>
      </c>
      <c r="B1318">
        <v>133.39923999999999</v>
      </c>
      <c r="C1318" s="4">
        <v>1</v>
      </c>
      <c r="D1318">
        <v>150.34829500000001</v>
      </c>
      <c r="E1318" s="2">
        <v>2</v>
      </c>
      <c r="H1318">
        <v>122.76938800000001</v>
      </c>
      <c r="I1318" s="5">
        <v>4</v>
      </c>
      <c r="P1318">
        <v>3</v>
      </c>
      <c r="Q1318" t="str">
        <f t="shared" si="21"/>
        <v>124</v>
      </c>
    </row>
    <row r="1319" spans="1:17" x14ac:dyDescent="0.25">
      <c r="A1319">
        <v>1318</v>
      </c>
      <c r="B1319">
        <v>133.39923999999999</v>
      </c>
      <c r="C1319" s="4">
        <v>1</v>
      </c>
      <c r="D1319">
        <v>150.34829500000001</v>
      </c>
      <c r="E1319" s="2">
        <v>2</v>
      </c>
      <c r="H1319">
        <v>122.76938800000001</v>
      </c>
      <c r="I1319" s="5">
        <v>4</v>
      </c>
      <c r="P1319">
        <v>3</v>
      </c>
      <c r="Q1319" t="str">
        <f t="shared" si="21"/>
        <v>124</v>
      </c>
    </row>
    <row r="1320" spans="1:17" x14ac:dyDescent="0.25">
      <c r="A1320">
        <v>1319</v>
      </c>
      <c r="B1320">
        <v>133.297045</v>
      </c>
      <c r="C1320" s="4">
        <v>1</v>
      </c>
      <c r="D1320">
        <v>150.34829500000001</v>
      </c>
      <c r="E1320" s="2">
        <v>2</v>
      </c>
      <c r="H1320">
        <v>122.76938800000001</v>
      </c>
      <c r="I1320" s="5">
        <v>4</v>
      </c>
      <c r="P1320">
        <v>3</v>
      </c>
      <c r="Q1320" t="str">
        <f t="shared" si="21"/>
        <v>124</v>
      </c>
    </row>
    <row r="1321" spans="1:17" x14ac:dyDescent="0.25">
      <c r="A1321">
        <v>1320</v>
      </c>
      <c r="D1321">
        <v>150.34829500000001</v>
      </c>
      <c r="E1321" s="2">
        <v>2</v>
      </c>
      <c r="H1321">
        <v>122.76938800000001</v>
      </c>
      <c r="I1321" s="5">
        <v>4</v>
      </c>
      <c r="P1321">
        <v>2</v>
      </c>
      <c r="Q1321" t="str">
        <f t="shared" si="21"/>
        <v>24</v>
      </c>
    </row>
    <row r="1322" spans="1:17" x14ac:dyDescent="0.25">
      <c r="A1322">
        <v>1321</v>
      </c>
      <c r="D1322">
        <v>150.34829500000001</v>
      </c>
      <c r="E1322" s="2">
        <v>2</v>
      </c>
      <c r="H1322">
        <v>122.560461</v>
      </c>
      <c r="I1322" s="5">
        <v>4</v>
      </c>
      <c r="P1322">
        <v>2</v>
      </c>
      <c r="Q1322" t="str">
        <f t="shared" si="21"/>
        <v>24</v>
      </c>
    </row>
    <row r="1323" spans="1:17" x14ac:dyDescent="0.25">
      <c r="A1323">
        <v>1322</v>
      </c>
      <c r="D1323">
        <v>150.34829500000001</v>
      </c>
      <c r="E1323" s="2">
        <v>2</v>
      </c>
      <c r="F1323">
        <v>131.58541300000002</v>
      </c>
      <c r="G1323" s="3">
        <v>3</v>
      </c>
      <c r="H1323">
        <v>122.560461</v>
      </c>
      <c r="I1323" s="5">
        <v>4</v>
      </c>
      <c r="P1323">
        <v>3</v>
      </c>
      <c r="Q1323" t="str">
        <f t="shared" si="21"/>
        <v>234</v>
      </c>
    </row>
    <row r="1324" spans="1:17" x14ac:dyDescent="0.25">
      <c r="A1324">
        <v>1323</v>
      </c>
      <c r="D1324">
        <v>150.34829500000001</v>
      </c>
      <c r="E1324" s="2">
        <v>2</v>
      </c>
      <c r="F1324">
        <v>131.668779</v>
      </c>
      <c r="G1324" s="3">
        <v>3</v>
      </c>
      <c r="P1324">
        <v>2</v>
      </c>
      <c r="Q1324" t="str">
        <f t="shared" si="21"/>
        <v>23</v>
      </c>
    </row>
    <row r="1325" spans="1:17" x14ac:dyDescent="0.25">
      <c r="A1325">
        <v>1324</v>
      </c>
      <c r="D1325">
        <v>150.34829500000001</v>
      </c>
      <c r="E1325" s="2">
        <v>2</v>
      </c>
      <c r="F1325">
        <v>131.668779</v>
      </c>
      <c r="G1325" s="3">
        <v>3</v>
      </c>
      <c r="P1325">
        <v>2</v>
      </c>
      <c r="Q1325" t="str">
        <f t="shared" si="21"/>
        <v>23</v>
      </c>
    </row>
    <row r="1326" spans="1:17" x14ac:dyDescent="0.25">
      <c r="A1326">
        <v>1325</v>
      </c>
      <c r="D1326">
        <v>150.34829500000001</v>
      </c>
      <c r="E1326" s="2">
        <v>2</v>
      </c>
      <c r="F1326">
        <v>131.668779</v>
      </c>
      <c r="G1326" s="3">
        <v>3</v>
      </c>
      <c r="P1326">
        <v>2</v>
      </c>
      <c r="Q1326" t="str">
        <f t="shared" si="21"/>
        <v>23</v>
      </c>
    </row>
    <row r="1327" spans="1:17" x14ac:dyDescent="0.25">
      <c r="A1327">
        <v>1326</v>
      </c>
      <c r="D1327">
        <v>150.34829500000001</v>
      </c>
      <c r="E1327" s="2">
        <v>2</v>
      </c>
      <c r="F1327">
        <v>131.668779</v>
      </c>
      <c r="G1327" s="3">
        <v>3</v>
      </c>
      <c r="P1327">
        <v>2</v>
      </c>
      <c r="Q1327" t="str">
        <f t="shared" si="21"/>
        <v>23</v>
      </c>
    </row>
    <row r="1328" spans="1:17" x14ac:dyDescent="0.25">
      <c r="A1328">
        <v>1327</v>
      </c>
      <c r="D1328">
        <v>150.34829500000001</v>
      </c>
      <c r="E1328" s="2">
        <v>2</v>
      </c>
      <c r="F1328">
        <v>131.668779</v>
      </c>
      <c r="G1328" s="3">
        <v>3</v>
      </c>
      <c r="P1328">
        <v>2</v>
      </c>
      <c r="Q1328" t="str">
        <f t="shared" si="21"/>
        <v>23</v>
      </c>
    </row>
    <row r="1329" spans="1:17" x14ac:dyDescent="0.25">
      <c r="A1329">
        <v>1328</v>
      </c>
      <c r="D1329">
        <v>150.34829500000001</v>
      </c>
      <c r="E1329" s="2">
        <v>2</v>
      </c>
      <c r="F1329">
        <v>131.668779</v>
      </c>
      <c r="G1329" s="3">
        <v>3</v>
      </c>
      <c r="P1329">
        <v>2</v>
      </c>
      <c r="Q1329" t="str">
        <f t="shared" si="21"/>
        <v>23</v>
      </c>
    </row>
    <row r="1330" spans="1:17" x14ac:dyDescent="0.25">
      <c r="A1330">
        <v>1329</v>
      </c>
      <c r="D1330">
        <v>150.34829500000001</v>
      </c>
      <c r="E1330" s="2">
        <v>2</v>
      </c>
      <c r="F1330">
        <v>131.668779</v>
      </c>
      <c r="G1330" s="3">
        <v>3</v>
      </c>
      <c r="P1330">
        <v>2</v>
      </c>
      <c r="Q1330" t="str">
        <f t="shared" si="21"/>
        <v>23</v>
      </c>
    </row>
    <row r="1331" spans="1:17" x14ac:dyDescent="0.25">
      <c r="A1331">
        <v>1330</v>
      </c>
      <c r="D1331">
        <v>150.34829500000001</v>
      </c>
      <c r="E1331" s="2">
        <v>2</v>
      </c>
      <c r="F1331">
        <v>131.668779</v>
      </c>
      <c r="G1331" s="3">
        <v>3</v>
      </c>
      <c r="P1331">
        <v>2</v>
      </c>
      <c r="Q1331" t="str">
        <f t="shared" si="21"/>
        <v>23</v>
      </c>
    </row>
    <row r="1332" spans="1:17" x14ac:dyDescent="0.25">
      <c r="A1332">
        <v>1331</v>
      </c>
      <c r="D1332">
        <v>150.26615700000002</v>
      </c>
      <c r="E1332" s="2">
        <v>2</v>
      </c>
      <c r="F1332">
        <v>131.668779</v>
      </c>
      <c r="G1332" s="3">
        <v>3</v>
      </c>
      <c r="P1332">
        <v>2</v>
      </c>
      <c r="Q1332" t="str">
        <f t="shared" si="21"/>
        <v>23</v>
      </c>
    </row>
    <row r="1333" spans="1:17" x14ac:dyDescent="0.25">
      <c r="A1333">
        <v>1332</v>
      </c>
      <c r="F1333">
        <v>131.668779</v>
      </c>
      <c r="G1333" s="3">
        <v>3</v>
      </c>
      <c r="P1333">
        <v>1</v>
      </c>
      <c r="Q1333" t="str">
        <f t="shared" si="21"/>
        <v>3</v>
      </c>
    </row>
    <row r="1334" spans="1:17" x14ac:dyDescent="0.25">
      <c r="A1334">
        <v>1333</v>
      </c>
      <c r="B1334">
        <v>157.10396399999999</v>
      </c>
      <c r="C1334" s="4">
        <v>1</v>
      </c>
      <c r="F1334">
        <v>131.668779</v>
      </c>
      <c r="G1334" s="3">
        <v>3</v>
      </c>
      <c r="P1334">
        <v>2</v>
      </c>
      <c r="Q1334" t="str">
        <f t="shared" si="21"/>
        <v>13</v>
      </c>
    </row>
    <row r="1335" spans="1:17" x14ac:dyDescent="0.25">
      <c r="A1335">
        <v>1334</v>
      </c>
      <c r="B1335">
        <v>157.12136100000001</v>
      </c>
      <c r="C1335" s="4">
        <v>1</v>
      </c>
      <c r="F1335">
        <v>131.668779</v>
      </c>
      <c r="G1335" s="3">
        <v>3</v>
      </c>
      <c r="P1335">
        <v>2</v>
      </c>
      <c r="Q1335" t="str">
        <f t="shared" si="21"/>
        <v>13</v>
      </c>
    </row>
    <row r="1336" spans="1:17" x14ac:dyDescent="0.25">
      <c r="A1336">
        <v>1335</v>
      </c>
      <c r="B1336">
        <v>157.12136100000001</v>
      </c>
      <c r="C1336" s="4">
        <v>1</v>
      </c>
      <c r="F1336">
        <v>131.668779</v>
      </c>
      <c r="G1336" s="3">
        <v>3</v>
      </c>
      <c r="H1336">
        <v>149.75781599999999</v>
      </c>
      <c r="I1336" s="5">
        <v>4</v>
      </c>
      <c r="P1336">
        <v>3</v>
      </c>
      <c r="Q1336" t="str">
        <f t="shared" si="21"/>
        <v>134</v>
      </c>
    </row>
    <row r="1337" spans="1:17" x14ac:dyDescent="0.25">
      <c r="A1337">
        <v>1336</v>
      </c>
      <c r="B1337">
        <v>157.12136100000001</v>
      </c>
      <c r="C1337" s="4">
        <v>1</v>
      </c>
      <c r="F1337">
        <v>131.668779</v>
      </c>
      <c r="G1337" s="3">
        <v>3</v>
      </c>
      <c r="H1337">
        <v>149.903369</v>
      </c>
      <c r="I1337" s="5">
        <v>4</v>
      </c>
      <c r="P1337">
        <v>3</v>
      </c>
      <c r="Q1337" t="str">
        <f t="shared" si="21"/>
        <v>134</v>
      </c>
    </row>
    <row r="1338" spans="1:17" x14ac:dyDescent="0.25">
      <c r="A1338">
        <v>1337</v>
      </c>
      <c r="B1338">
        <v>157.12136100000001</v>
      </c>
      <c r="C1338" s="4">
        <v>1</v>
      </c>
      <c r="F1338">
        <v>131.58541300000002</v>
      </c>
      <c r="G1338" s="3">
        <v>3</v>
      </c>
      <c r="H1338">
        <v>149.903369</v>
      </c>
      <c r="I1338" s="5">
        <v>4</v>
      </c>
      <c r="P1338">
        <v>3</v>
      </c>
      <c r="Q1338" t="str">
        <f t="shared" si="21"/>
        <v>134</v>
      </c>
    </row>
    <row r="1339" spans="1:17" x14ac:dyDescent="0.25">
      <c r="A1339">
        <v>1338</v>
      </c>
      <c r="B1339">
        <v>157.12136100000001</v>
      </c>
      <c r="C1339" s="4">
        <v>1</v>
      </c>
      <c r="H1339">
        <v>149.903369</v>
      </c>
      <c r="I1339" s="5">
        <v>4</v>
      </c>
      <c r="P1339">
        <v>2</v>
      </c>
      <c r="Q1339" t="str">
        <f t="shared" si="21"/>
        <v>14</v>
      </c>
    </row>
    <row r="1340" spans="1:17" x14ac:dyDescent="0.25">
      <c r="A1340">
        <v>1339</v>
      </c>
      <c r="B1340">
        <v>157.12136100000001</v>
      </c>
      <c r="C1340" s="4">
        <v>1</v>
      </c>
      <c r="H1340">
        <v>149.903369</v>
      </c>
      <c r="I1340" s="5">
        <v>4</v>
      </c>
      <c r="P1340">
        <v>2</v>
      </c>
      <c r="Q1340" t="str">
        <f t="shared" si="21"/>
        <v>14</v>
      </c>
    </row>
    <row r="1341" spans="1:17" x14ac:dyDescent="0.25">
      <c r="A1341">
        <v>1340</v>
      </c>
      <c r="B1341">
        <v>157.12136100000001</v>
      </c>
      <c r="C1341" s="4">
        <v>1</v>
      </c>
      <c r="H1341">
        <v>149.903369</v>
      </c>
      <c r="I1341" s="5">
        <v>4</v>
      </c>
      <c r="P1341">
        <v>2</v>
      </c>
      <c r="Q1341" t="str">
        <f t="shared" si="21"/>
        <v>14</v>
      </c>
    </row>
    <row r="1342" spans="1:17" x14ac:dyDescent="0.25">
      <c r="A1342">
        <v>1341</v>
      </c>
      <c r="B1342">
        <v>157.12136100000001</v>
      </c>
      <c r="C1342" s="4">
        <v>1</v>
      </c>
      <c r="H1342">
        <v>149.903369</v>
      </c>
      <c r="I1342" s="5">
        <v>4</v>
      </c>
      <c r="P1342">
        <v>2</v>
      </c>
      <c r="Q1342" t="str">
        <f t="shared" si="21"/>
        <v>14</v>
      </c>
    </row>
    <row r="1343" spans="1:17" x14ac:dyDescent="0.25">
      <c r="A1343">
        <v>1342</v>
      </c>
      <c r="B1343">
        <v>157.12136100000001</v>
      </c>
      <c r="C1343" s="4">
        <v>1</v>
      </c>
      <c r="H1343">
        <v>149.903369</v>
      </c>
      <c r="I1343" s="5">
        <v>4</v>
      </c>
      <c r="P1343">
        <v>2</v>
      </c>
      <c r="Q1343" t="str">
        <f t="shared" si="21"/>
        <v>14</v>
      </c>
    </row>
    <row r="1344" spans="1:17" x14ac:dyDescent="0.25">
      <c r="A1344">
        <v>1343</v>
      </c>
      <c r="B1344">
        <v>157.12136100000001</v>
      </c>
      <c r="C1344" s="4">
        <v>1</v>
      </c>
      <c r="H1344">
        <v>149.903369</v>
      </c>
      <c r="I1344" s="5">
        <v>4</v>
      </c>
      <c r="P1344">
        <v>2</v>
      </c>
      <c r="Q1344" t="str">
        <f t="shared" si="21"/>
        <v>14</v>
      </c>
    </row>
    <row r="1345" spans="1:17" x14ac:dyDescent="0.25">
      <c r="A1345">
        <v>1344</v>
      </c>
      <c r="B1345">
        <v>157.12136100000001</v>
      </c>
      <c r="C1345" s="4">
        <v>1</v>
      </c>
      <c r="H1345">
        <v>149.903369</v>
      </c>
      <c r="I1345" s="5">
        <v>4</v>
      </c>
      <c r="P1345">
        <v>2</v>
      </c>
      <c r="Q1345" t="str">
        <f t="shared" si="21"/>
        <v>14</v>
      </c>
    </row>
    <row r="1346" spans="1:17" x14ac:dyDescent="0.25">
      <c r="A1346">
        <v>1345</v>
      </c>
      <c r="B1346">
        <v>157.12136100000001</v>
      </c>
      <c r="C1346" s="4">
        <v>1</v>
      </c>
      <c r="H1346">
        <v>149.903369</v>
      </c>
      <c r="I1346" s="5">
        <v>4</v>
      </c>
      <c r="P1346">
        <v>2</v>
      </c>
      <c r="Q1346" t="str">
        <f t="shared" ref="Q1346:Q1409" si="22">CONCATENATE(C1346,E1346,G1346,I1346)</f>
        <v>14</v>
      </c>
    </row>
    <row r="1347" spans="1:17" x14ac:dyDescent="0.25">
      <c r="A1347">
        <v>1346</v>
      </c>
      <c r="B1347">
        <v>157.12136100000001</v>
      </c>
      <c r="C1347" s="4">
        <v>1</v>
      </c>
      <c r="D1347">
        <v>164.132169</v>
      </c>
      <c r="E1347" s="2">
        <v>2</v>
      </c>
      <c r="H1347">
        <v>149.903369</v>
      </c>
      <c r="I1347" s="5">
        <v>4</v>
      </c>
      <c r="P1347">
        <v>3</v>
      </c>
      <c r="Q1347" t="str">
        <f t="shared" si="22"/>
        <v>124</v>
      </c>
    </row>
    <row r="1348" spans="1:17" x14ac:dyDescent="0.25">
      <c r="A1348">
        <v>1347</v>
      </c>
      <c r="B1348">
        <v>157.12136100000001</v>
      </c>
      <c r="C1348" s="4">
        <v>1</v>
      </c>
      <c r="D1348">
        <v>164.19109399999999</v>
      </c>
      <c r="E1348" s="2">
        <v>2</v>
      </c>
      <c r="H1348">
        <v>149.903369</v>
      </c>
      <c r="I1348" s="5">
        <v>4</v>
      </c>
      <c r="P1348">
        <v>3</v>
      </c>
      <c r="Q1348" t="str">
        <f t="shared" si="22"/>
        <v>124</v>
      </c>
    </row>
    <row r="1349" spans="1:17" x14ac:dyDescent="0.25">
      <c r="A1349">
        <v>1348</v>
      </c>
      <c r="B1349">
        <v>157.10396399999999</v>
      </c>
      <c r="C1349" s="4">
        <v>1</v>
      </c>
      <c r="D1349">
        <v>164.19109399999999</v>
      </c>
      <c r="E1349" s="2">
        <v>2</v>
      </c>
      <c r="H1349">
        <v>149.903369</v>
      </c>
      <c r="I1349" s="5">
        <v>4</v>
      </c>
      <c r="P1349">
        <v>3</v>
      </c>
      <c r="Q1349" t="str">
        <f t="shared" si="22"/>
        <v>124</v>
      </c>
    </row>
    <row r="1350" spans="1:17" x14ac:dyDescent="0.25">
      <c r="A1350">
        <v>1349</v>
      </c>
      <c r="D1350">
        <v>164.19109399999999</v>
      </c>
      <c r="E1350" s="2">
        <v>2</v>
      </c>
      <c r="H1350">
        <v>149.903369</v>
      </c>
      <c r="I1350" s="5">
        <v>4</v>
      </c>
      <c r="P1350">
        <v>2</v>
      </c>
      <c r="Q1350" t="str">
        <f t="shared" si="22"/>
        <v>24</v>
      </c>
    </row>
    <row r="1351" spans="1:17" x14ac:dyDescent="0.25">
      <c r="A1351">
        <v>1350</v>
      </c>
      <c r="D1351">
        <v>164.19109399999999</v>
      </c>
      <c r="E1351" s="2">
        <v>2</v>
      </c>
      <c r="H1351">
        <v>149.903369</v>
      </c>
      <c r="I1351" s="5">
        <v>4</v>
      </c>
      <c r="P1351">
        <v>2</v>
      </c>
      <c r="Q1351" t="str">
        <f t="shared" si="22"/>
        <v>24</v>
      </c>
    </row>
    <row r="1352" spans="1:17" x14ac:dyDescent="0.25">
      <c r="A1352">
        <v>1351</v>
      </c>
      <c r="D1352">
        <v>164.19109399999999</v>
      </c>
      <c r="E1352" s="2">
        <v>2</v>
      </c>
      <c r="H1352">
        <v>149.903369</v>
      </c>
      <c r="I1352" s="5">
        <v>4</v>
      </c>
      <c r="P1352">
        <v>2</v>
      </c>
      <c r="Q1352" t="str">
        <f t="shared" si="22"/>
        <v>24</v>
      </c>
    </row>
    <row r="1353" spans="1:17" x14ac:dyDescent="0.25">
      <c r="A1353">
        <v>1352</v>
      </c>
      <c r="D1353">
        <v>164.19109399999999</v>
      </c>
      <c r="E1353" s="2">
        <v>2</v>
      </c>
      <c r="F1353">
        <v>155.73668800000002</v>
      </c>
      <c r="G1353" s="3">
        <v>3</v>
      </c>
      <c r="H1353">
        <v>149.75781599999999</v>
      </c>
      <c r="I1353" s="5">
        <v>4</v>
      </c>
      <c r="P1353">
        <v>3</v>
      </c>
      <c r="Q1353" t="str">
        <f t="shared" si="22"/>
        <v>234</v>
      </c>
    </row>
    <row r="1354" spans="1:17" x14ac:dyDescent="0.25">
      <c r="A1354">
        <v>1353</v>
      </c>
      <c r="D1354">
        <v>164.19109399999999</v>
      </c>
      <c r="E1354" s="2">
        <v>2</v>
      </c>
      <c r="F1354">
        <v>155.88540599999999</v>
      </c>
      <c r="G1354" s="3">
        <v>3</v>
      </c>
      <c r="H1354">
        <v>149.75781599999999</v>
      </c>
      <c r="I1354" s="5">
        <v>4</v>
      </c>
      <c r="P1354">
        <v>3</v>
      </c>
      <c r="Q1354" t="str">
        <f t="shared" si="22"/>
        <v>234</v>
      </c>
    </row>
    <row r="1355" spans="1:17" x14ac:dyDescent="0.25">
      <c r="A1355">
        <v>1354</v>
      </c>
      <c r="D1355">
        <v>164.19109399999999</v>
      </c>
      <c r="E1355" s="2">
        <v>2</v>
      </c>
      <c r="F1355">
        <v>155.88540599999999</v>
      </c>
      <c r="G1355" s="3">
        <v>3</v>
      </c>
      <c r="P1355">
        <v>2</v>
      </c>
      <c r="Q1355" t="str">
        <f t="shared" si="22"/>
        <v>23</v>
      </c>
    </row>
    <row r="1356" spans="1:17" x14ac:dyDescent="0.25">
      <c r="A1356">
        <v>1355</v>
      </c>
      <c r="D1356">
        <v>164.19109399999999</v>
      </c>
      <c r="E1356" s="2">
        <v>2</v>
      </c>
      <c r="F1356">
        <v>155.88540599999999</v>
      </c>
      <c r="G1356" s="3">
        <v>3</v>
      </c>
      <c r="P1356">
        <v>2</v>
      </c>
      <c r="Q1356" t="str">
        <f t="shared" si="22"/>
        <v>23</v>
      </c>
    </row>
    <row r="1357" spans="1:17" x14ac:dyDescent="0.25">
      <c r="A1357">
        <v>1356</v>
      </c>
      <c r="D1357">
        <v>164.19109399999999</v>
      </c>
      <c r="E1357" s="2">
        <v>2</v>
      </c>
      <c r="F1357">
        <v>155.88540599999999</v>
      </c>
      <c r="G1357" s="3">
        <v>3</v>
      </c>
      <c r="P1357">
        <v>2</v>
      </c>
      <c r="Q1357" t="str">
        <f t="shared" si="22"/>
        <v>23</v>
      </c>
    </row>
    <row r="1358" spans="1:17" x14ac:dyDescent="0.25">
      <c r="A1358">
        <v>1357</v>
      </c>
      <c r="D1358">
        <v>164.19109399999999</v>
      </c>
      <c r="E1358" s="2">
        <v>2</v>
      </c>
      <c r="F1358">
        <v>155.88540599999999</v>
      </c>
      <c r="G1358" s="3">
        <v>3</v>
      </c>
      <c r="P1358">
        <v>2</v>
      </c>
      <c r="Q1358" t="str">
        <f t="shared" si="22"/>
        <v>23</v>
      </c>
    </row>
    <row r="1359" spans="1:17" x14ac:dyDescent="0.25">
      <c r="A1359">
        <v>1358</v>
      </c>
      <c r="D1359">
        <v>164.19109399999999</v>
      </c>
      <c r="E1359" s="2">
        <v>2</v>
      </c>
      <c r="F1359">
        <v>155.88540599999999</v>
      </c>
      <c r="G1359" s="3">
        <v>3</v>
      </c>
      <c r="P1359">
        <v>2</v>
      </c>
      <c r="Q1359" t="str">
        <f t="shared" si="22"/>
        <v>23</v>
      </c>
    </row>
    <row r="1360" spans="1:17" x14ac:dyDescent="0.25">
      <c r="A1360">
        <v>1359</v>
      </c>
      <c r="D1360">
        <v>164.19109399999999</v>
      </c>
      <c r="E1360" s="2">
        <v>2</v>
      </c>
      <c r="F1360">
        <v>155.88540599999999</v>
      </c>
      <c r="G1360" s="3">
        <v>3</v>
      </c>
      <c r="P1360">
        <v>2</v>
      </c>
      <c r="Q1360" t="str">
        <f t="shared" si="22"/>
        <v>23</v>
      </c>
    </row>
    <row r="1361" spans="1:17" x14ac:dyDescent="0.25">
      <c r="A1361">
        <v>1360</v>
      </c>
      <c r="B1361">
        <v>172.70901800000001</v>
      </c>
      <c r="C1361" s="4">
        <v>1</v>
      </c>
      <c r="D1361">
        <v>164.132169</v>
      </c>
      <c r="E1361" s="2">
        <v>2</v>
      </c>
      <c r="F1361">
        <v>155.88540599999999</v>
      </c>
      <c r="G1361" s="3">
        <v>3</v>
      </c>
      <c r="P1361">
        <v>3</v>
      </c>
      <c r="Q1361" t="str">
        <f t="shared" si="22"/>
        <v>123</v>
      </c>
    </row>
    <row r="1362" spans="1:17" x14ac:dyDescent="0.25">
      <c r="A1362">
        <v>1361</v>
      </c>
      <c r="B1362">
        <v>172.694478</v>
      </c>
      <c r="C1362" s="4">
        <v>1</v>
      </c>
      <c r="F1362">
        <v>155.88540599999999</v>
      </c>
      <c r="G1362" s="3">
        <v>3</v>
      </c>
      <c r="P1362">
        <v>2</v>
      </c>
      <c r="Q1362" t="str">
        <f t="shared" si="22"/>
        <v>13</v>
      </c>
    </row>
    <row r="1363" spans="1:17" x14ac:dyDescent="0.25">
      <c r="A1363">
        <v>1362</v>
      </c>
      <c r="B1363">
        <v>172.694478</v>
      </c>
      <c r="C1363" s="4">
        <v>1</v>
      </c>
      <c r="F1363">
        <v>155.88540599999999</v>
      </c>
      <c r="G1363" s="3">
        <v>3</v>
      </c>
      <c r="P1363">
        <v>2</v>
      </c>
      <c r="Q1363" t="str">
        <f t="shared" si="22"/>
        <v>13</v>
      </c>
    </row>
    <row r="1364" spans="1:17" x14ac:dyDescent="0.25">
      <c r="A1364">
        <v>1363</v>
      </c>
      <c r="B1364">
        <v>172.694478</v>
      </c>
      <c r="C1364" s="4">
        <v>1</v>
      </c>
      <c r="F1364">
        <v>155.88540599999999</v>
      </c>
      <c r="G1364" s="3">
        <v>3</v>
      </c>
      <c r="P1364">
        <v>2</v>
      </c>
      <c r="Q1364" t="str">
        <f t="shared" si="22"/>
        <v>13</v>
      </c>
    </row>
    <row r="1365" spans="1:17" x14ac:dyDescent="0.25">
      <c r="A1365">
        <v>1364</v>
      </c>
      <c r="B1365">
        <v>172.694478</v>
      </c>
      <c r="C1365" s="4">
        <v>1</v>
      </c>
      <c r="F1365">
        <v>155.88540599999999</v>
      </c>
      <c r="G1365" s="3">
        <v>3</v>
      </c>
      <c r="P1365">
        <v>2</v>
      </c>
      <c r="Q1365" t="str">
        <f t="shared" si="22"/>
        <v>13</v>
      </c>
    </row>
    <row r="1366" spans="1:17" x14ac:dyDescent="0.25">
      <c r="A1366">
        <v>1365</v>
      </c>
      <c r="B1366">
        <v>172.694478</v>
      </c>
      <c r="C1366" s="4">
        <v>1</v>
      </c>
      <c r="F1366">
        <v>155.88540599999999</v>
      </c>
      <c r="G1366" s="3">
        <v>3</v>
      </c>
      <c r="P1366">
        <v>2</v>
      </c>
      <c r="Q1366" t="str">
        <f t="shared" si="22"/>
        <v>13</v>
      </c>
    </row>
    <row r="1367" spans="1:17" x14ac:dyDescent="0.25">
      <c r="A1367">
        <v>1366</v>
      </c>
      <c r="B1367">
        <v>172.694478</v>
      </c>
      <c r="C1367" s="4">
        <v>1</v>
      </c>
      <c r="F1367">
        <v>155.73668800000002</v>
      </c>
      <c r="G1367" s="3">
        <v>3</v>
      </c>
      <c r="P1367">
        <v>2</v>
      </c>
      <c r="Q1367" t="str">
        <f t="shared" si="22"/>
        <v>13</v>
      </c>
    </row>
    <row r="1368" spans="1:17" x14ac:dyDescent="0.25">
      <c r="A1368">
        <v>1367</v>
      </c>
      <c r="B1368">
        <v>172.694478</v>
      </c>
      <c r="C1368" s="4">
        <v>1</v>
      </c>
      <c r="H1368">
        <v>164.65362099999999</v>
      </c>
      <c r="I1368" s="5">
        <v>4</v>
      </c>
      <c r="P1368">
        <v>2</v>
      </c>
      <c r="Q1368" t="str">
        <f t="shared" si="22"/>
        <v>14</v>
      </c>
    </row>
    <row r="1369" spans="1:17" x14ac:dyDescent="0.25">
      <c r="A1369">
        <v>1368</v>
      </c>
      <c r="B1369">
        <v>172.694478</v>
      </c>
      <c r="C1369" s="4">
        <v>1</v>
      </c>
      <c r="H1369">
        <v>164.78432900000001</v>
      </c>
      <c r="I1369" s="5">
        <v>4</v>
      </c>
      <c r="P1369">
        <v>2</v>
      </c>
      <c r="Q1369" t="str">
        <f t="shared" si="22"/>
        <v>14</v>
      </c>
    </row>
    <row r="1370" spans="1:17" x14ac:dyDescent="0.25">
      <c r="A1370">
        <v>1369</v>
      </c>
      <c r="B1370">
        <v>172.694478</v>
      </c>
      <c r="C1370" s="4">
        <v>1</v>
      </c>
      <c r="H1370">
        <v>164.78432900000001</v>
      </c>
      <c r="I1370" s="5">
        <v>4</v>
      </c>
      <c r="P1370">
        <v>2</v>
      </c>
      <c r="Q1370" t="str">
        <f t="shared" si="22"/>
        <v>14</v>
      </c>
    </row>
    <row r="1371" spans="1:17" x14ac:dyDescent="0.25">
      <c r="A1371">
        <v>1370</v>
      </c>
      <c r="B1371">
        <v>172.694478</v>
      </c>
      <c r="C1371" s="4">
        <v>1</v>
      </c>
      <c r="H1371">
        <v>164.78432900000001</v>
      </c>
      <c r="I1371" s="5">
        <v>4</v>
      </c>
      <c r="P1371">
        <v>2</v>
      </c>
      <c r="Q1371" t="str">
        <f t="shared" si="22"/>
        <v>14</v>
      </c>
    </row>
    <row r="1372" spans="1:17" x14ac:dyDescent="0.25">
      <c r="A1372">
        <v>1371</v>
      </c>
      <c r="B1372">
        <v>172.694478</v>
      </c>
      <c r="C1372" s="4">
        <v>1</v>
      </c>
      <c r="H1372">
        <v>164.78432900000001</v>
      </c>
      <c r="I1372" s="5">
        <v>4</v>
      </c>
      <c r="P1372">
        <v>2</v>
      </c>
      <c r="Q1372" t="str">
        <f t="shared" si="22"/>
        <v>14</v>
      </c>
    </row>
    <row r="1373" spans="1:17" x14ac:dyDescent="0.25">
      <c r="A1373">
        <v>1372</v>
      </c>
      <c r="B1373">
        <v>172.694478</v>
      </c>
      <c r="C1373" s="4">
        <v>1</v>
      </c>
      <c r="H1373">
        <v>164.78432900000001</v>
      </c>
      <c r="I1373" s="5">
        <v>4</v>
      </c>
      <c r="P1373">
        <v>2</v>
      </c>
      <c r="Q1373" t="str">
        <f t="shared" si="22"/>
        <v>14</v>
      </c>
    </row>
    <row r="1374" spans="1:17" x14ac:dyDescent="0.25">
      <c r="A1374">
        <v>1373</v>
      </c>
      <c r="B1374">
        <v>172.694478</v>
      </c>
      <c r="C1374" s="4">
        <v>1</v>
      </c>
      <c r="H1374">
        <v>164.78432900000001</v>
      </c>
      <c r="I1374" s="5">
        <v>4</v>
      </c>
      <c r="P1374">
        <v>2</v>
      </c>
      <c r="Q1374" t="str">
        <f t="shared" si="22"/>
        <v>14</v>
      </c>
    </row>
    <row r="1375" spans="1:17" x14ac:dyDescent="0.25">
      <c r="A1375">
        <v>1374</v>
      </c>
      <c r="B1375">
        <v>172.70901800000001</v>
      </c>
      <c r="C1375" s="4">
        <v>1</v>
      </c>
      <c r="D1375">
        <v>182.26234700000001</v>
      </c>
      <c r="E1375" s="2">
        <v>2</v>
      </c>
      <c r="H1375">
        <v>164.78432900000001</v>
      </c>
      <c r="I1375" s="5">
        <v>4</v>
      </c>
      <c r="P1375">
        <v>3</v>
      </c>
      <c r="Q1375" t="str">
        <f t="shared" si="22"/>
        <v>124</v>
      </c>
    </row>
    <row r="1376" spans="1:17" x14ac:dyDescent="0.25">
      <c r="A1376">
        <v>1375</v>
      </c>
      <c r="D1376">
        <v>182.384433</v>
      </c>
      <c r="E1376" s="2">
        <v>2</v>
      </c>
      <c r="H1376">
        <v>164.78432900000001</v>
      </c>
      <c r="I1376" s="5">
        <v>4</v>
      </c>
      <c r="P1376">
        <v>2</v>
      </c>
      <c r="Q1376" t="str">
        <f t="shared" si="22"/>
        <v>24</v>
      </c>
    </row>
    <row r="1377" spans="1:17" x14ac:dyDescent="0.25">
      <c r="A1377">
        <v>1376</v>
      </c>
      <c r="D1377">
        <v>182.384433</v>
      </c>
      <c r="E1377" s="2">
        <v>2</v>
      </c>
      <c r="H1377">
        <v>164.78432900000001</v>
      </c>
      <c r="I1377" s="5">
        <v>4</v>
      </c>
      <c r="P1377">
        <v>2</v>
      </c>
      <c r="Q1377" t="str">
        <f t="shared" si="22"/>
        <v>24</v>
      </c>
    </row>
    <row r="1378" spans="1:17" x14ac:dyDescent="0.25">
      <c r="A1378">
        <v>1377</v>
      </c>
      <c r="D1378">
        <v>182.384433</v>
      </c>
      <c r="E1378" s="2">
        <v>2</v>
      </c>
      <c r="H1378">
        <v>164.78432900000001</v>
      </c>
      <c r="I1378" s="5">
        <v>4</v>
      </c>
      <c r="P1378">
        <v>2</v>
      </c>
      <c r="Q1378" t="str">
        <f t="shared" si="22"/>
        <v>24</v>
      </c>
    </row>
    <row r="1379" spans="1:17" x14ac:dyDescent="0.25">
      <c r="A1379">
        <v>1378</v>
      </c>
      <c r="D1379">
        <v>182.384433</v>
      </c>
      <c r="E1379" s="2">
        <v>2</v>
      </c>
      <c r="H1379">
        <v>164.78432900000001</v>
      </c>
      <c r="I1379" s="5">
        <v>4</v>
      </c>
      <c r="P1379">
        <v>2</v>
      </c>
      <c r="Q1379" t="str">
        <f t="shared" si="22"/>
        <v>24</v>
      </c>
    </row>
    <row r="1380" spans="1:17" x14ac:dyDescent="0.25">
      <c r="A1380">
        <v>1379</v>
      </c>
      <c r="D1380">
        <v>182.384433</v>
      </c>
      <c r="E1380" s="2">
        <v>2</v>
      </c>
      <c r="H1380">
        <v>164.78432900000001</v>
      </c>
      <c r="I1380" s="5">
        <v>4</v>
      </c>
      <c r="P1380">
        <v>2</v>
      </c>
      <c r="Q1380" t="str">
        <f t="shared" si="22"/>
        <v>24</v>
      </c>
    </row>
    <row r="1381" spans="1:17" x14ac:dyDescent="0.25">
      <c r="A1381">
        <v>1380</v>
      </c>
      <c r="D1381">
        <v>182.384433</v>
      </c>
      <c r="E1381" s="2">
        <v>2</v>
      </c>
      <c r="F1381">
        <v>172.08731599999999</v>
      </c>
      <c r="G1381" s="3">
        <v>3</v>
      </c>
      <c r="H1381">
        <v>164.78432900000001</v>
      </c>
      <c r="I1381" s="5">
        <v>4</v>
      </c>
      <c r="P1381">
        <v>3</v>
      </c>
      <c r="Q1381" t="str">
        <f t="shared" si="22"/>
        <v>234</v>
      </c>
    </row>
    <row r="1382" spans="1:17" x14ac:dyDescent="0.25">
      <c r="A1382">
        <v>1381</v>
      </c>
      <c r="D1382">
        <v>182.384433</v>
      </c>
      <c r="E1382" s="2">
        <v>2</v>
      </c>
      <c r="F1382">
        <v>172.20011600000001</v>
      </c>
      <c r="G1382" s="3">
        <v>3</v>
      </c>
      <c r="H1382">
        <v>164.78432900000001</v>
      </c>
      <c r="I1382" s="5">
        <v>4</v>
      </c>
      <c r="P1382">
        <v>3</v>
      </c>
      <c r="Q1382" t="str">
        <f t="shared" si="22"/>
        <v>234</v>
      </c>
    </row>
    <row r="1383" spans="1:17" x14ac:dyDescent="0.25">
      <c r="A1383">
        <v>1382</v>
      </c>
      <c r="D1383">
        <v>182.384433</v>
      </c>
      <c r="E1383" s="2">
        <v>2</v>
      </c>
      <c r="F1383">
        <v>172.20011600000001</v>
      </c>
      <c r="G1383" s="3">
        <v>3</v>
      </c>
      <c r="H1383">
        <v>164.65362099999999</v>
      </c>
      <c r="I1383" s="5">
        <v>4</v>
      </c>
      <c r="P1383">
        <v>3</v>
      </c>
      <c r="Q1383" t="str">
        <f t="shared" si="22"/>
        <v>234</v>
      </c>
    </row>
    <row r="1384" spans="1:17" x14ac:dyDescent="0.25">
      <c r="A1384">
        <v>1383</v>
      </c>
      <c r="D1384">
        <v>182.384433</v>
      </c>
      <c r="E1384" s="2">
        <v>2</v>
      </c>
      <c r="F1384">
        <v>172.20011600000001</v>
      </c>
      <c r="G1384" s="3">
        <v>3</v>
      </c>
      <c r="H1384">
        <v>164.67387500000001</v>
      </c>
      <c r="I1384" s="5">
        <v>4</v>
      </c>
      <c r="P1384">
        <v>3</v>
      </c>
      <c r="Q1384" t="str">
        <f t="shared" si="22"/>
        <v>234</v>
      </c>
    </row>
    <row r="1385" spans="1:17" x14ac:dyDescent="0.25">
      <c r="A1385">
        <v>1384</v>
      </c>
      <c r="D1385">
        <v>182.384433</v>
      </c>
      <c r="E1385" s="2">
        <v>2</v>
      </c>
      <c r="F1385">
        <v>172.20011600000001</v>
      </c>
      <c r="G1385" s="3">
        <v>3</v>
      </c>
      <c r="P1385">
        <v>2</v>
      </c>
      <c r="Q1385" t="str">
        <f t="shared" si="22"/>
        <v>23</v>
      </c>
    </row>
    <row r="1386" spans="1:17" x14ac:dyDescent="0.25">
      <c r="A1386">
        <v>1385</v>
      </c>
      <c r="D1386">
        <v>182.384433</v>
      </c>
      <c r="E1386" s="2">
        <v>2</v>
      </c>
      <c r="F1386">
        <v>172.20011600000001</v>
      </c>
      <c r="G1386" s="3">
        <v>3</v>
      </c>
      <c r="P1386">
        <v>2</v>
      </c>
      <c r="Q1386" t="str">
        <f t="shared" si="22"/>
        <v>23</v>
      </c>
    </row>
    <row r="1387" spans="1:17" x14ac:dyDescent="0.25">
      <c r="A1387">
        <v>1386</v>
      </c>
      <c r="D1387">
        <v>182.384433</v>
      </c>
      <c r="E1387" s="2">
        <v>2</v>
      </c>
      <c r="F1387">
        <v>172.20011600000001</v>
      </c>
      <c r="G1387" s="3">
        <v>3</v>
      </c>
      <c r="P1387">
        <v>2</v>
      </c>
      <c r="Q1387" t="str">
        <f t="shared" si="22"/>
        <v>23</v>
      </c>
    </row>
    <row r="1388" spans="1:17" x14ac:dyDescent="0.25">
      <c r="A1388">
        <v>1387</v>
      </c>
      <c r="D1388">
        <v>182.384433</v>
      </c>
      <c r="E1388" s="2">
        <v>2</v>
      </c>
      <c r="F1388">
        <v>172.20011600000001</v>
      </c>
      <c r="G1388" s="3">
        <v>3</v>
      </c>
      <c r="P1388">
        <v>2</v>
      </c>
      <c r="Q1388" t="str">
        <f t="shared" si="22"/>
        <v>23</v>
      </c>
    </row>
    <row r="1389" spans="1:17" x14ac:dyDescent="0.25">
      <c r="A1389">
        <v>1388</v>
      </c>
      <c r="B1389">
        <v>192.50446600000001</v>
      </c>
      <c r="C1389" s="4">
        <v>1</v>
      </c>
      <c r="D1389">
        <v>182.26234700000001</v>
      </c>
      <c r="E1389" s="2">
        <v>2</v>
      </c>
      <c r="F1389">
        <v>172.20011600000001</v>
      </c>
      <c r="G1389" s="3">
        <v>3</v>
      </c>
      <c r="P1389">
        <v>3</v>
      </c>
      <c r="Q1389" t="str">
        <f t="shared" si="22"/>
        <v>123</v>
      </c>
    </row>
    <row r="1390" spans="1:17" x14ac:dyDescent="0.25">
      <c r="A1390">
        <v>1389</v>
      </c>
      <c r="B1390">
        <v>192.56875099999999</v>
      </c>
      <c r="C1390" s="4">
        <v>1</v>
      </c>
      <c r="F1390">
        <v>172.20011600000001</v>
      </c>
      <c r="G1390" s="3">
        <v>3</v>
      </c>
      <c r="P1390">
        <v>2</v>
      </c>
      <c r="Q1390" t="str">
        <f t="shared" si="22"/>
        <v>13</v>
      </c>
    </row>
    <row r="1391" spans="1:17" x14ac:dyDescent="0.25">
      <c r="A1391">
        <v>1390</v>
      </c>
      <c r="B1391">
        <v>192.56875099999999</v>
      </c>
      <c r="C1391" s="4">
        <v>1</v>
      </c>
      <c r="F1391">
        <v>172.20011600000001</v>
      </c>
      <c r="G1391" s="3">
        <v>3</v>
      </c>
      <c r="P1391">
        <v>2</v>
      </c>
      <c r="Q1391" t="str">
        <f t="shared" si="22"/>
        <v>13</v>
      </c>
    </row>
    <row r="1392" spans="1:17" x14ac:dyDescent="0.25">
      <c r="A1392">
        <v>1391</v>
      </c>
      <c r="B1392">
        <v>192.56875099999999</v>
      </c>
      <c r="C1392" s="4">
        <v>1</v>
      </c>
      <c r="F1392">
        <v>172.20011600000001</v>
      </c>
      <c r="G1392" s="3">
        <v>3</v>
      </c>
      <c r="P1392">
        <v>2</v>
      </c>
      <c r="Q1392" t="str">
        <f t="shared" si="22"/>
        <v>13</v>
      </c>
    </row>
    <row r="1393" spans="1:17" x14ac:dyDescent="0.25">
      <c r="A1393">
        <v>1392</v>
      </c>
      <c r="B1393">
        <v>192.56875099999999</v>
      </c>
      <c r="C1393" s="4">
        <v>1</v>
      </c>
      <c r="F1393">
        <v>172.20011600000001</v>
      </c>
      <c r="G1393" s="3">
        <v>3</v>
      </c>
      <c r="P1393">
        <v>2</v>
      </c>
      <c r="Q1393" t="str">
        <f t="shared" si="22"/>
        <v>13</v>
      </c>
    </row>
    <row r="1394" spans="1:17" x14ac:dyDescent="0.25">
      <c r="A1394">
        <v>1393</v>
      </c>
      <c r="B1394">
        <v>192.56875099999999</v>
      </c>
      <c r="C1394" s="4">
        <v>1</v>
      </c>
      <c r="F1394">
        <v>172.08731599999999</v>
      </c>
      <c r="G1394" s="3">
        <v>3</v>
      </c>
      <c r="P1394">
        <v>2</v>
      </c>
      <c r="Q1394" t="str">
        <f t="shared" si="22"/>
        <v>13</v>
      </c>
    </row>
    <row r="1395" spans="1:17" x14ac:dyDescent="0.25">
      <c r="A1395">
        <v>1394</v>
      </c>
      <c r="B1395">
        <v>192.56875099999999</v>
      </c>
      <c r="C1395" s="4">
        <v>1</v>
      </c>
      <c r="H1395">
        <v>183.00521800000001</v>
      </c>
      <c r="I1395" s="5">
        <v>4</v>
      </c>
      <c r="P1395">
        <v>2</v>
      </c>
      <c r="Q1395" t="str">
        <f t="shared" si="22"/>
        <v>14</v>
      </c>
    </row>
    <row r="1396" spans="1:17" x14ac:dyDescent="0.25">
      <c r="A1396">
        <v>1395</v>
      </c>
      <c r="B1396">
        <v>192.56875099999999</v>
      </c>
      <c r="C1396" s="4">
        <v>1</v>
      </c>
      <c r="H1396">
        <v>183.17546400000001</v>
      </c>
      <c r="I1396" s="5">
        <v>4</v>
      </c>
      <c r="P1396">
        <v>2</v>
      </c>
      <c r="Q1396" t="str">
        <f t="shared" si="22"/>
        <v>14</v>
      </c>
    </row>
    <row r="1397" spans="1:17" x14ac:dyDescent="0.25">
      <c r="A1397">
        <v>1396</v>
      </c>
      <c r="B1397">
        <v>192.56875099999999</v>
      </c>
      <c r="C1397" s="4">
        <v>1</v>
      </c>
      <c r="H1397">
        <v>183.17546400000001</v>
      </c>
      <c r="I1397" s="5">
        <v>4</v>
      </c>
      <c r="P1397">
        <v>2</v>
      </c>
      <c r="Q1397" t="str">
        <f t="shared" si="22"/>
        <v>14</v>
      </c>
    </row>
    <row r="1398" spans="1:17" x14ac:dyDescent="0.25">
      <c r="A1398">
        <v>1397</v>
      </c>
      <c r="B1398">
        <v>192.56875099999999</v>
      </c>
      <c r="C1398" s="4">
        <v>1</v>
      </c>
      <c r="H1398">
        <v>183.17546400000001</v>
      </c>
      <c r="I1398" s="5">
        <v>4</v>
      </c>
      <c r="P1398">
        <v>2</v>
      </c>
      <c r="Q1398" t="str">
        <f t="shared" si="22"/>
        <v>14</v>
      </c>
    </row>
    <row r="1399" spans="1:17" x14ac:dyDescent="0.25">
      <c r="A1399">
        <v>1398</v>
      </c>
      <c r="B1399">
        <v>192.56875099999999</v>
      </c>
      <c r="C1399" s="4">
        <v>1</v>
      </c>
      <c r="H1399">
        <v>183.17546400000001</v>
      </c>
      <c r="I1399" s="5">
        <v>4</v>
      </c>
      <c r="P1399">
        <v>2</v>
      </c>
      <c r="Q1399" t="str">
        <f t="shared" si="22"/>
        <v>14</v>
      </c>
    </row>
    <row r="1400" spans="1:17" x14ac:dyDescent="0.25">
      <c r="A1400">
        <v>1399</v>
      </c>
      <c r="B1400">
        <v>192.56875099999999</v>
      </c>
      <c r="C1400" s="4">
        <v>1</v>
      </c>
      <c r="H1400">
        <v>183.17546400000001</v>
      </c>
      <c r="I1400" s="5">
        <v>4</v>
      </c>
      <c r="P1400">
        <v>2</v>
      </c>
      <c r="Q1400" t="str">
        <f t="shared" si="22"/>
        <v>14</v>
      </c>
    </row>
    <row r="1401" spans="1:17" x14ac:dyDescent="0.25">
      <c r="A1401">
        <v>1400</v>
      </c>
      <c r="B1401">
        <v>192.56875099999999</v>
      </c>
      <c r="C1401" s="4">
        <v>1</v>
      </c>
      <c r="H1401">
        <v>183.17546400000001</v>
      </c>
      <c r="I1401" s="5">
        <v>4</v>
      </c>
      <c r="P1401">
        <v>2</v>
      </c>
      <c r="Q1401" t="str">
        <f t="shared" si="22"/>
        <v>14</v>
      </c>
    </row>
    <row r="1402" spans="1:17" x14ac:dyDescent="0.25">
      <c r="A1402">
        <v>1401</v>
      </c>
      <c r="B1402">
        <v>192.56875099999999</v>
      </c>
      <c r="C1402" s="4">
        <v>1</v>
      </c>
      <c r="H1402">
        <v>183.17546400000001</v>
      </c>
      <c r="I1402" s="5">
        <v>4</v>
      </c>
      <c r="P1402">
        <v>2</v>
      </c>
      <c r="Q1402" t="str">
        <f t="shared" si="22"/>
        <v>14</v>
      </c>
    </row>
    <row r="1403" spans="1:17" x14ac:dyDescent="0.25">
      <c r="A1403">
        <v>1402</v>
      </c>
      <c r="B1403">
        <v>192.56875099999999</v>
      </c>
      <c r="C1403" s="4">
        <v>1</v>
      </c>
      <c r="H1403">
        <v>183.17546400000001</v>
      </c>
      <c r="I1403" s="5">
        <v>4</v>
      </c>
      <c r="P1403">
        <v>2</v>
      </c>
      <c r="Q1403" t="str">
        <f t="shared" si="22"/>
        <v>14</v>
      </c>
    </row>
    <row r="1404" spans="1:17" x14ac:dyDescent="0.25">
      <c r="A1404">
        <v>1403</v>
      </c>
      <c r="B1404">
        <v>192.50446600000001</v>
      </c>
      <c r="C1404" s="4">
        <v>1</v>
      </c>
      <c r="H1404">
        <v>183.17546400000001</v>
      </c>
      <c r="I1404" s="5">
        <v>4</v>
      </c>
      <c r="P1404">
        <v>2</v>
      </c>
      <c r="Q1404" t="str">
        <f t="shared" si="22"/>
        <v>14</v>
      </c>
    </row>
    <row r="1405" spans="1:17" x14ac:dyDescent="0.25">
      <c r="A1405">
        <v>1404</v>
      </c>
      <c r="D1405">
        <v>202.576697</v>
      </c>
      <c r="E1405" s="2">
        <v>2</v>
      </c>
      <c r="H1405">
        <v>183.17546400000001</v>
      </c>
      <c r="I1405" s="5">
        <v>4</v>
      </c>
      <c r="P1405">
        <v>2</v>
      </c>
      <c r="Q1405" t="str">
        <f t="shared" si="22"/>
        <v>24</v>
      </c>
    </row>
    <row r="1406" spans="1:17" x14ac:dyDescent="0.25">
      <c r="A1406">
        <v>1405</v>
      </c>
      <c r="D1406">
        <v>202.65419299999999</v>
      </c>
      <c r="E1406" s="2">
        <v>2</v>
      </c>
      <c r="H1406">
        <v>183.17546400000001</v>
      </c>
      <c r="I1406" s="5">
        <v>4</v>
      </c>
      <c r="P1406">
        <v>2</v>
      </c>
      <c r="Q1406" t="str">
        <f t="shared" si="22"/>
        <v>24</v>
      </c>
    </row>
    <row r="1407" spans="1:17" x14ac:dyDescent="0.25">
      <c r="A1407">
        <v>1406</v>
      </c>
      <c r="D1407">
        <v>202.65419299999999</v>
      </c>
      <c r="E1407" s="2">
        <v>2</v>
      </c>
      <c r="H1407">
        <v>183.17546400000001</v>
      </c>
      <c r="I1407" s="5">
        <v>4</v>
      </c>
      <c r="P1407">
        <v>2</v>
      </c>
      <c r="Q1407" t="str">
        <f t="shared" si="22"/>
        <v>24</v>
      </c>
    </row>
    <row r="1408" spans="1:17" x14ac:dyDescent="0.25">
      <c r="A1408">
        <v>1407</v>
      </c>
      <c r="D1408">
        <v>202.65419299999999</v>
      </c>
      <c r="E1408" s="2">
        <v>2</v>
      </c>
      <c r="H1408">
        <v>183.17546400000001</v>
      </c>
      <c r="I1408" s="5">
        <v>4</v>
      </c>
      <c r="P1408">
        <v>2</v>
      </c>
      <c r="Q1408" t="str">
        <f t="shared" si="22"/>
        <v>24</v>
      </c>
    </row>
    <row r="1409" spans="1:17" x14ac:dyDescent="0.25">
      <c r="A1409">
        <v>1408</v>
      </c>
      <c r="D1409">
        <v>202.65419299999999</v>
      </c>
      <c r="E1409" s="2">
        <v>2</v>
      </c>
      <c r="H1409">
        <v>183.17546400000001</v>
      </c>
      <c r="I1409" s="5">
        <v>4</v>
      </c>
      <c r="P1409">
        <v>2</v>
      </c>
      <c r="Q1409" t="str">
        <f t="shared" si="22"/>
        <v>24</v>
      </c>
    </row>
    <row r="1410" spans="1:17" x14ac:dyDescent="0.25">
      <c r="A1410">
        <v>1409</v>
      </c>
      <c r="D1410">
        <v>202.65419299999999</v>
      </c>
      <c r="E1410" s="2">
        <v>2</v>
      </c>
      <c r="F1410">
        <v>191.92771099999999</v>
      </c>
      <c r="G1410" s="3">
        <v>3</v>
      </c>
      <c r="H1410">
        <v>183.17546400000001</v>
      </c>
      <c r="I1410" s="5">
        <v>4</v>
      </c>
      <c r="P1410">
        <v>3</v>
      </c>
      <c r="Q1410" t="str">
        <f t="shared" ref="Q1410:Q1473" si="23">CONCATENATE(C1410,E1410,G1410,I1410)</f>
        <v>234</v>
      </c>
    </row>
    <row r="1411" spans="1:17" x14ac:dyDescent="0.25">
      <c r="A1411">
        <v>1410</v>
      </c>
      <c r="D1411">
        <v>202.65419299999999</v>
      </c>
      <c r="E1411" s="2">
        <v>2</v>
      </c>
      <c r="F1411">
        <v>192.12382400000001</v>
      </c>
      <c r="G1411" s="3">
        <v>3</v>
      </c>
      <c r="H1411">
        <v>183.00521800000001</v>
      </c>
      <c r="I1411" s="5">
        <v>4</v>
      </c>
      <c r="P1411">
        <v>3</v>
      </c>
      <c r="Q1411" t="str">
        <f t="shared" si="23"/>
        <v>234</v>
      </c>
    </row>
    <row r="1412" spans="1:17" x14ac:dyDescent="0.25">
      <c r="A1412">
        <v>1411</v>
      </c>
      <c r="D1412">
        <v>202.65419299999999</v>
      </c>
      <c r="E1412" s="2">
        <v>2</v>
      </c>
      <c r="F1412">
        <v>192.12382400000001</v>
      </c>
      <c r="G1412" s="3">
        <v>3</v>
      </c>
      <c r="H1412">
        <v>183.00521800000001</v>
      </c>
      <c r="I1412" s="5">
        <v>4</v>
      </c>
      <c r="P1412">
        <v>3</v>
      </c>
      <c r="Q1412" t="str">
        <f t="shared" si="23"/>
        <v>234</v>
      </c>
    </row>
    <row r="1413" spans="1:17" x14ac:dyDescent="0.25">
      <c r="A1413">
        <v>1412</v>
      </c>
      <c r="D1413">
        <v>202.65419299999999</v>
      </c>
      <c r="E1413" s="2">
        <v>2</v>
      </c>
      <c r="F1413">
        <v>192.12382400000001</v>
      </c>
      <c r="G1413" s="3">
        <v>3</v>
      </c>
      <c r="P1413">
        <v>2</v>
      </c>
      <c r="Q1413" t="str">
        <f t="shared" si="23"/>
        <v>23</v>
      </c>
    </row>
    <row r="1414" spans="1:17" x14ac:dyDescent="0.25">
      <c r="A1414">
        <v>1413</v>
      </c>
      <c r="D1414">
        <v>202.65419299999999</v>
      </c>
      <c r="E1414" s="2">
        <v>2</v>
      </c>
      <c r="F1414">
        <v>192.12382400000001</v>
      </c>
      <c r="G1414" s="3">
        <v>3</v>
      </c>
      <c r="P1414">
        <v>2</v>
      </c>
      <c r="Q1414" t="str">
        <f t="shared" si="23"/>
        <v>23</v>
      </c>
    </row>
    <row r="1415" spans="1:17" x14ac:dyDescent="0.25">
      <c r="A1415">
        <v>1414</v>
      </c>
      <c r="D1415">
        <v>202.65419299999999</v>
      </c>
      <c r="E1415" s="2">
        <v>2</v>
      </c>
      <c r="F1415">
        <v>192.12382400000001</v>
      </c>
      <c r="G1415" s="3">
        <v>3</v>
      </c>
      <c r="P1415">
        <v>2</v>
      </c>
      <c r="Q1415" t="str">
        <f t="shared" si="23"/>
        <v>23</v>
      </c>
    </row>
    <row r="1416" spans="1:17" x14ac:dyDescent="0.25">
      <c r="A1416">
        <v>1415</v>
      </c>
      <c r="D1416">
        <v>202.65419299999999</v>
      </c>
      <c r="E1416" s="2">
        <v>2</v>
      </c>
      <c r="F1416">
        <v>192.12382400000001</v>
      </c>
      <c r="G1416" s="3">
        <v>3</v>
      </c>
      <c r="P1416">
        <v>2</v>
      </c>
      <c r="Q1416" t="str">
        <f t="shared" si="23"/>
        <v>23</v>
      </c>
    </row>
    <row r="1417" spans="1:17" x14ac:dyDescent="0.25">
      <c r="A1417">
        <v>1416</v>
      </c>
      <c r="D1417">
        <v>202.65419299999999</v>
      </c>
      <c r="E1417" s="2">
        <v>2</v>
      </c>
      <c r="F1417">
        <v>192.12382400000001</v>
      </c>
      <c r="G1417" s="3">
        <v>3</v>
      </c>
      <c r="P1417">
        <v>2</v>
      </c>
      <c r="Q1417" t="str">
        <f t="shared" si="23"/>
        <v>23</v>
      </c>
    </row>
    <row r="1418" spans="1:17" x14ac:dyDescent="0.25">
      <c r="A1418">
        <v>1417</v>
      </c>
      <c r="D1418">
        <v>202.65419299999999</v>
      </c>
      <c r="E1418" s="2">
        <v>2</v>
      </c>
      <c r="F1418">
        <v>192.12382400000001</v>
      </c>
      <c r="G1418" s="3">
        <v>3</v>
      </c>
      <c r="P1418">
        <v>2</v>
      </c>
      <c r="Q1418" t="str">
        <f t="shared" si="23"/>
        <v>23</v>
      </c>
    </row>
    <row r="1419" spans="1:17" x14ac:dyDescent="0.25">
      <c r="A1419">
        <v>1418</v>
      </c>
      <c r="D1419">
        <v>202.576697</v>
      </c>
      <c r="E1419" s="2">
        <v>2</v>
      </c>
      <c r="F1419">
        <v>192.12382400000001</v>
      </c>
      <c r="G1419" s="3">
        <v>3</v>
      </c>
      <c r="P1419">
        <v>2</v>
      </c>
      <c r="Q1419" t="str">
        <f t="shared" si="23"/>
        <v>23</v>
      </c>
    </row>
    <row r="1420" spans="1:17" x14ac:dyDescent="0.25">
      <c r="A1420">
        <v>1419</v>
      </c>
      <c r="B1420">
        <v>213.121824</v>
      </c>
      <c r="C1420" s="4">
        <v>1</v>
      </c>
      <c r="F1420">
        <v>192.12382400000001</v>
      </c>
      <c r="G1420" s="3">
        <v>3</v>
      </c>
      <c r="P1420">
        <v>2</v>
      </c>
      <c r="Q1420" t="str">
        <f t="shared" si="23"/>
        <v>13</v>
      </c>
    </row>
    <row r="1421" spans="1:17" x14ac:dyDescent="0.25">
      <c r="A1421">
        <v>1420</v>
      </c>
      <c r="B1421">
        <v>213.135122</v>
      </c>
      <c r="C1421" s="4">
        <v>1</v>
      </c>
      <c r="F1421">
        <v>192.12382400000001</v>
      </c>
      <c r="G1421" s="3">
        <v>3</v>
      </c>
      <c r="P1421">
        <v>2</v>
      </c>
      <c r="Q1421" t="str">
        <f t="shared" si="23"/>
        <v>13</v>
      </c>
    </row>
    <row r="1422" spans="1:17" x14ac:dyDescent="0.25">
      <c r="A1422">
        <v>1421</v>
      </c>
      <c r="B1422">
        <v>213.135122</v>
      </c>
      <c r="C1422" s="4">
        <v>1</v>
      </c>
      <c r="F1422">
        <v>192.12382400000001</v>
      </c>
      <c r="G1422" s="3">
        <v>3</v>
      </c>
      <c r="P1422">
        <v>2</v>
      </c>
      <c r="Q1422" t="str">
        <f t="shared" si="23"/>
        <v>13</v>
      </c>
    </row>
    <row r="1423" spans="1:17" x14ac:dyDescent="0.25">
      <c r="A1423">
        <v>1422</v>
      </c>
      <c r="B1423">
        <v>213.135122</v>
      </c>
      <c r="C1423" s="4">
        <v>1</v>
      </c>
      <c r="F1423">
        <v>191.92771099999999</v>
      </c>
      <c r="G1423" s="3">
        <v>3</v>
      </c>
      <c r="P1423">
        <v>2</v>
      </c>
      <c r="Q1423" t="str">
        <f t="shared" si="23"/>
        <v>13</v>
      </c>
    </row>
    <row r="1424" spans="1:17" x14ac:dyDescent="0.25">
      <c r="A1424">
        <v>1423</v>
      </c>
      <c r="B1424">
        <v>213.135122</v>
      </c>
      <c r="C1424" s="4">
        <v>1</v>
      </c>
      <c r="F1424">
        <v>191.92771099999999</v>
      </c>
      <c r="G1424" s="3">
        <v>3</v>
      </c>
      <c r="P1424">
        <v>2</v>
      </c>
      <c r="Q1424" t="str">
        <f t="shared" si="23"/>
        <v>13</v>
      </c>
    </row>
    <row r="1425" spans="1:17" x14ac:dyDescent="0.25">
      <c r="A1425">
        <v>1424</v>
      </c>
      <c r="B1425">
        <v>213.135122</v>
      </c>
      <c r="C1425" s="4">
        <v>1</v>
      </c>
      <c r="H1425">
        <v>203.21702099999999</v>
      </c>
      <c r="I1425" s="5">
        <v>4</v>
      </c>
      <c r="P1425">
        <v>2</v>
      </c>
      <c r="Q1425" t="str">
        <f t="shared" si="23"/>
        <v>14</v>
      </c>
    </row>
    <row r="1426" spans="1:17" x14ac:dyDescent="0.25">
      <c r="A1426">
        <v>1425</v>
      </c>
      <c r="B1426">
        <v>213.135122</v>
      </c>
      <c r="C1426" s="4">
        <v>1</v>
      </c>
      <c r="H1426">
        <v>203.24748099999999</v>
      </c>
      <c r="I1426" s="5">
        <v>4</v>
      </c>
      <c r="P1426">
        <v>2</v>
      </c>
      <c r="Q1426" t="str">
        <f t="shared" si="23"/>
        <v>14</v>
      </c>
    </row>
    <row r="1427" spans="1:17" x14ac:dyDescent="0.25">
      <c r="A1427">
        <v>1426</v>
      </c>
      <c r="B1427">
        <v>213.135122</v>
      </c>
      <c r="C1427" s="4">
        <v>1</v>
      </c>
      <c r="H1427">
        <v>203.24748099999999</v>
      </c>
      <c r="I1427" s="5">
        <v>4</v>
      </c>
      <c r="P1427">
        <v>2</v>
      </c>
      <c r="Q1427" t="str">
        <f t="shared" si="23"/>
        <v>14</v>
      </c>
    </row>
    <row r="1428" spans="1:17" x14ac:dyDescent="0.25">
      <c r="A1428">
        <v>1427</v>
      </c>
      <c r="B1428">
        <v>213.135122</v>
      </c>
      <c r="C1428" s="4">
        <v>1</v>
      </c>
      <c r="H1428">
        <v>203.24748099999999</v>
      </c>
      <c r="I1428" s="5">
        <v>4</v>
      </c>
      <c r="P1428">
        <v>2</v>
      </c>
      <c r="Q1428" t="str">
        <f t="shared" si="23"/>
        <v>14</v>
      </c>
    </row>
    <row r="1429" spans="1:17" x14ac:dyDescent="0.25">
      <c r="A1429">
        <v>1428</v>
      </c>
      <c r="B1429">
        <v>213.135122</v>
      </c>
      <c r="C1429" s="4">
        <v>1</v>
      </c>
      <c r="H1429">
        <v>203.24748099999999</v>
      </c>
      <c r="I1429" s="5">
        <v>4</v>
      </c>
      <c r="P1429">
        <v>2</v>
      </c>
      <c r="Q1429" t="str">
        <f t="shared" si="23"/>
        <v>14</v>
      </c>
    </row>
    <row r="1430" spans="1:17" x14ac:dyDescent="0.25">
      <c r="A1430">
        <v>1429</v>
      </c>
      <c r="B1430">
        <v>213.135122</v>
      </c>
      <c r="C1430" s="4">
        <v>1</v>
      </c>
      <c r="H1430">
        <v>203.24748099999999</v>
      </c>
      <c r="I1430" s="5">
        <v>4</v>
      </c>
      <c r="P1430">
        <v>2</v>
      </c>
      <c r="Q1430" t="str">
        <f t="shared" si="23"/>
        <v>14</v>
      </c>
    </row>
    <row r="1431" spans="1:17" x14ac:dyDescent="0.25">
      <c r="A1431">
        <v>1430</v>
      </c>
      <c r="B1431">
        <v>213.135122</v>
      </c>
      <c r="C1431" s="4">
        <v>1</v>
      </c>
      <c r="H1431">
        <v>203.24748099999999</v>
      </c>
      <c r="I1431" s="5">
        <v>4</v>
      </c>
      <c r="P1431">
        <v>2</v>
      </c>
      <c r="Q1431" t="str">
        <f t="shared" si="23"/>
        <v>14</v>
      </c>
    </row>
    <row r="1432" spans="1:17" x14ac:dyDescent="0.25">
      <c r="A1432">
        <v>1431</v>
      </c>
      <c r="B1432">
        <v>213.135122</v>
      </c>
      <c r="C1432" s="4">
        <v>1</v>
      </c>
      <c r="H1432">
        <v>203.24748099999999</v>
      </c>
      <c r="I1432" s="5">
        <v>4</v>
      </c>
      <c r="P1432">
        <v>2</v>
      </c>
      <c r="Q1432" t="str">
        <f t="shared" si="23"/>
        <v>14</v>
      </c>
    </row>
    <row r="1433" spans="1:17" x14ac:dyDescent="0.25">
      <c r="A1433">
        <v>1432</v>
      </c>
      <c r="B1433">
        <v>213.121824</v>
      </c>
      <c r="C1433" s="4">
        <v>1</v>
      </c>
      <c r="H1433">
        <v>203.24748099999999</v>
      </c>
      <c r="I1433" s="5">
        <v>4</v>
      </c>
      <c r="P1433">
        <v>2</v>
      </c>
      <c r="Q1433" t="str">
        <f t="shared" si="23"/>
        <v>14</v>
      </c>
    </row>
    <row r="1434" spans="1:17" x14ac:dyDescent="0.25">
      <c r="A1434">
        <v>1433</v>
      </c>
      <c r="B1434">
        <v>213.121824</v>
      </c>
      <c r="C1434" s="4">
        <v>1</v>
      </c>
      <c r="D1434">
        <v>220.73415199999999</v>
      </c>
      <c r="E1434" s="2">
        <v>2</v>
      </c>
      <c r="H1434">
        <v>203.24748099999999</v>
      </c>
      <c r="I1434" s="5">
        <v>4</v>
      </c>
      <c r="P1434">
        <v>3</v>
      </c>
      <c r="Q1434" t="str">
        <f t="shared" si="23"/>
        <v>124</v>
      </c>
    </row>
    <row r="1435" spans="1:17" x14ac:dyDescent="0.25">
      <c r="A1435">
        <v>1434</v>
      </c>
      <c r="D1435">
        <v>220.827136</v>
      </c>
      <c r="E1435" s="2">
        <v>2</v>
      </c>
      <c r="H1435">
        <v>203.24748099999999</v>
      </c>
      <c r="I1435" s="5">
        <v>4</v>
      </c>
      <c r="P1435">
        <v>2</v>
      </c>
      <c r="Q1435" t="str">
        <f t="shared" si="23"/>
        <v>24</v>
      </c>
    </row>
    <row r="1436" spans="1:17" x14ac:dyDescent="0.25">
      <c r="A1436">
        <v>1435</v>
      </c>
      <c r="D1436">
        <v>220.827136</v>
      </c>
      <c r="E1436" s="2">
        <v>2</v>
      </c>
      <c r="H1436">
        <v>203.24748099999999</v>
      </c>
      <c r="I1436" s="5">
        <v>4</v>
      </c>
      <c r="P1436">
        <v>2</v>
      </c>
      <c r="Q1436" t="str">
        <f t="shared" si="23"/>
        <v>24</v>
      </c>
    </row>
    <row r="1437" spans="1:17" x14ac:dyDescent="0.25">
      <c r="A1437">
        <v>1436</v>
      </c>
      <c r="D1437">
        <v>220.827136</v>
      </c>
      <c r="E1437" s="2">
        <v>2</v>
      </c>
      <c r="H1437">
        <v>203.24748099999999</v>
      </c>
      <c r="I1437" s="5">
        <v>4</v>
      </c>
      <c r="P1437">
        <v>2</v>
      </c>
      <c r="Q1437" t="str">
        <f t="shared" si="23"/>
        <v>24</v>
      </c>
    </row>
    <row r="1438" spans="1:17" x14ac:dyDescent="0.25">
      <c r="A1438">
        <v>1437</v>
      </c>
      <c r="D1438">
        <v>220.827136</v>
      </c>
      <c r="E1438" s="2">
        <v>2</v>
      </c>
      <c r="F1438">
        <v>212.481652</v>
      </c>
      <c r="G1438" s="3">
        <v>3</v>
      </c>
      <c r="H1438">
        <v>203.21702099999999</v>
      </c>
      <c r="I1438" s="5">
        <v>4</v>
      </c>
      <c r="P1438">
        <v>3</v>
      </c>
      <c r="Q1438" t="str">
        <f t="shared" si="23"/>
        <v>234</v>
      </c>
    </row>
    <row r="1439" spans="1:17" x14ac:dyDescent="0.25">
      <c r="A1439">
        <v>1438</v>
      </c>
      <c r="D1439">
        <v>220.827136</v>
      </c>
      <c r="E1439" s="2">
        <v>2</v>
      </c>
      <c r="F1439">
        <v>212.78550100000001</v>
      </c>
      <c r="G1439" s="3">
        <v>3</v>
      </c>
      <c r="H1439">
        <v>203.21702099999999</v>
      </c>
      <c r="I1439" s="5">
        <v>4</v>
      </c>
      <c r="P1439">
        <v>3</v>
      </c>
      <c r="Q1439" t="str">
        <f t="shared" si="23"/>
        <v>234</v>
      </c>
    </row>
    <row r="1440" spans="1:17" x14ac:dyDescent="0.25">
      <c r="A1440">
        <v>1439</v>
      </c>
      <c r="D1440">
        <v>220.827136</v>
      </c>
      <c r="E1440" s="2">
        <v>2</v>
      </c>
      <c r="F1440">
        <v>212.78550100000001</v>
      </c>
      <c r="G1440" s="3">
        <v>3</v>
      </c>
      <c r="H1440">
        <v>203.21702099999999</v>
      </c>
      <c r="I1440" s="5">
        <v>4</v>
      </c>
      <c r="P1440">
        <v>3</v>
      </c>
      <c r="Q1440" t="str">
        <f t="shared" si="23"/>
        <v>234</v>
      </c>
    </row>
    <row r="1441" spans="1:17" x14ac:dyDescent="0.25">
      <c r="A1441">
        <v>1440</v>
      </c>
      <c r="D1441">
        <v>220.827136</v>
      </c>
      <c r="E1441" s="2">
        <v>2</v>
      </c>
      <c r="F1441">
        <v>212.78550100000001</v>
      </c>
      <c r="G1441" s="3">
        <v>3</v>
      </c>
      <c r="P1441">
        <v>2</v>
      </c>
      <c r="Q1441" t="str">
        <f t="shared" si="23"/>
        <v>23</v>
      </c>
    </row>
    <row r="1442" spans="1:17" x14ac:dyDescent="0.25">
      <c r="A1442">
        <v>1441</v>
      </c>
      <c r="D1442">
        <v>220.827136</v>
      </c>
      <c r="E1442" s="2">
        <v>2</v>
      </c>
      <c r="F1442">
        <v>212.78550100000001</v>
      </c>
      <c r="G1442" s="3">
        <v>3</v>
      </c>
      <c r="P1442">
        <v>2</v>
      </c>
      <c r="Q1442" t="str">
        <f t="shared" si="23"/>
        <v>23</v>
      </c>
    </row>
    <row r="1443" spans="1:17" x14ac:dyDescent="0.25">
      <c r="A1443">
        <v>1442</v>
      </c>
      <c r="D1443">
        <v>220.827136</v>
      </c>
      <c r="E1443" s="2">
        <v>2</v>
      </c>
      <c r="F1443">
        <v>212.78550100000001</v>
      </c>
      <c r="G1443" s="3">
        <v>3</v>
      </c>
      <c r="P1443">
        <v>2</v>
      </c>
      <c r="Q1443" t="str">
        <f t="shared" si="23"/>
        <v>23</v>
      </c>
    </row>
    <row r="1444" spans="1:17" x14ac:dyDescent="0.25">
      <c r="A1444">
        <v>1443</v>
      </c>
      <c r="D1444">
        <v>220.827136</v>
      </c>
      <c r="E1444" s="2">
        <v>2</v>
      </c>
      <c r="F1444">
        <v>212.78550100000001</v>
      </c>
      <c r="G1444" s="3">
        <v>3</v>
      </c>
      <c r="P1444">
        <v>2</v>
      </c>
      <c r="Q1444" t="str">
        <f t="shared" si="23"/>
        <v>23</v>
      </c>
    </row>
    <row r="1445" spans="1:17" x14ac:dyDescent="0.25">
      <c r="A1445">
        <v>1444</v>
      </c>
      <c r="D1445">
        <v>220.827136</v>
      </c>
      <c r="E1445" s="2">
        <v>2</v>
      </c>
      <c r="F1445">
        <v>212.78550100000001</v>
      </c>
      <c r="G1445" s="3">
        <v>3</v>
      </c>
      <c r="P1445">
        <v>2</v>
      </c>
      <c r="Q1445" t="str">
        <f t="shared" si="23"/>
        <v>23</v>
      </c>
    </row>
    <row r="1446" spans="1:17" x14ac:dyDescent="0.25">
      <c r="A1446">
        <v>1445</v>
      </c>
      <c r="D1446">
        <v>220.827136</v>
      </c>
      <c r="E1446" s="2">
        <v>2</v>
      </c>
      <c r="F1446">
        <v>212.78550100000001</v>
      </c>
      <c r="G1446" s="3">
        <v>3</v>
      </c>
      <c r="P1446">
        <v>2</v>
      </c>
      <c r="Q1446" t="str">
        <f t="shared" si="23"/>
        <v>23</v>
      </c>
    </row>
    <row r="1447" spans="1:17" x14ac:dyDescent="0.25">
      <c r="A1447">
        <v>1446</v>
      </c>
      <c r="D1447">
        <v>220.73415199999999</v>
      </c>
      <c r="E1447" s="2">
        <v>2</v>
      </c>
      <c r="F1447">
        <v>212.78550100000001</v>
      </c>
      <c r="G1447" s="3">
        <v>3</v>
      </c>
      <c r="P1447">
        <v>2</v>
      </c>
      <c r="Q1447" t="str">
        <f t="shared" si="23"/>
        <v>23</v>
      </c>
    </row>
    <row r="1448" spans="1:17" x14ac:dyDescent="0.25">
      <c r="A1448">
        <v>1447</v>
      </c>
      <c r="B1448">
        <v>230.290963</v>
      </c>
      <c r="C1448" s="4">
        <v>1</v>
      </c>
      <c r="F1448">
        <v>212.78550100000001</v>
      </c>
      <c r="G1448" s="3">
        <v>3</v>
      </c>
      <c r="P1448">
        <v>2</v>
      </c>
      <c r="Q1448" t="str">
        <f t="shared" si="23"/>
        <v>13</v>
      </c>
    </row>
    <row r="1449" spans="1:17" x14ac:dyDescent="0.25">
      <c r="A1449">
        <v>1448</v>
      </c>
      <c r="B1449">
        <v>230.36719600000001</v>
      </c>
      <c r="C1449" s="4">
        <v>1</v>
      </c>
      <c r="F1449">
        <v>212.78550100000001</v>
      </c>
      <c r="G1449" s="3">
        <v>3</v>
      </c>
      <c r="P1449">
        <v>2</v>
      </c>
      <c r="Q1449" t="str">
        <f t="shared" si="23"/>
        <v>13</v>
      </c>
    </row>
    <row r="1450" spans="1:17" x14ac:dyDescent="0.25">
      <c r="A1450">
        <v>1449</v>
      </c>
      <c r="B1450">
        <v>230.36719600000001</v>
      </c>
      <c r="C1450" s="4">
        <v>1</v>
      </c>
      <c r="F1450">
        <v>212.481652</v>
      </c>
      <c r="G1450" s="3">
        <v>3</v>
      </c>
      <c r="P1450">
        <v>2</v>
      </c>
      <c r="Q1450" t="str">
        <f t="shared" si="23"/>
        <v>13</v>
      </c>
    </row>
    <row r="1451" spans="1:17" x14ac:dyDescent="0.25">
      <c r="A1451">
        <v>1450</v>
      </c>
      <c r="B1451">
        <v>230.36719600000001</v>
      </c>
      <c r="C1451" s="4">
        <v>1</v>
      </c>
      <c r="P1451">
        <v>1</v>
      </c>
      <c r="Q1451" t="str">
        <f t="shared" si="23"/>
        <v>1</v>
      </c>
    </row>
    <row r="1452" spans="1:17" x14ac:dyDescent="0.25">
      <c r="A1452">
        <v>1451</v>
      </c>
      <c r="B1452">
        <v>230.36719600000001</v>
      </c>
      <c r="C1452" s="4">
        <v>1</v>
      </c>
      <c r="P1452">
        <v>1</v>
      </c>
      <c r="Q1452" t="str">
        <f t="shared" si="23"/>
        <v>1</v>
      </c>
    </row>
    <row r="1453" spans="1:17" x14ac:dyDescent="0.25">
      <c r="A1453">
        <v>1452</v>
      </c>
      <c r="B1453">
        <v>230.36719600000001</v>
      </c>
      <c r="C1453" s="4">
        <v>1</v>
      </c>
      <c r="H1453">
        <v>221.08609100000001</v>
      </c>
      <c r="I1453" s="5">
        <v>4</v>
      </c>
      <c r="P1453">
        <v>2</v>
      </c>
      <c r="Q1453" t="str">
        <f t="shared" si="23"/>
        <v>14</v>
      </c>
    </row>
    <row r="1454" spans="1:17" x14ac:dyDescent="0.25">
      <c r="A1454">
        <v>1453</v>
      </c>
      <c r="B1454">
        <v>230.36719600000001</v>
      </c>
      <c r="C1454" s="4">
        <v>1</v>
      </c>
      <c r="H1454">
        <v>221.126811</v>
      </c>
      <c r="I1454" s="5">
        <v>4</v>
      </c>
      <c r="P1454">
        <v>2</v>
      </c>
      <c r="Q1454" t="str">
        <f t="shared" si="23"/>
        <v>14</v>
      </c>
    </row>
    <row r="1455" spans="1:17" x14ac:dyDescent="0.25">
      <c r="A1455">
        <v>1454</v>
      </c>
      <c r="B1455">
        <v>230.36719600000001</v>
      </c>
      <c r="C1455" s="4">
        <v>1</v>
      </c>
      <c r="H1455">
        <v>221.126811</v>
      </c>
      <c r="I1455" s="5">
        <v>4</v>
      </c>
      <c r="P1455">
        <v>2</v>
      </c>
      <c r="Q1455" t="str">
        <f t="shared" si="23"/>
        <v>14</v>
      </c>
    </row>
    <row r="1456" spans="1:17" x14ac:dyDescent="0.25">
      <c r="A1456">
        <v>1455</v>
      </c>
      <c r="B1456">
        <v>230.36719600000001</v>
      </c>
      <c r="C1456" s="4">
        <v>1</v>
      </c>
      <c r="H1456">
        <v>221.126811</v>
      </c>
      <c r="I1456" s="5">
        <v>4</v>
      </c>
      <c r="P1456">
        <v>2</v>
      </c>
      <c r="Q1456" t="str">
        <f t="shared" si="23"/>
        <v>14</v>
      </c>
    </row>
    <row r="1457" spans="1:17" x14ac:dyDescent="0.25">
      <c r="A1457">
        <v>1456</v>
      </c>
      <c r="B1457">
        <v>230.36719600000001</v>
      </c>
      <c r="C1457" s="4">
        <v>1</v>
      </c>
      <c r="H1457">
        <v>221.126811</v>
      </c>
      <c r="I1457" s="5">
        <v>4</v>
      </c>
      <c r="P1457">
        <v>2</v>
      </c>
      <c r="Q1457" t="str">
        <f t="shared" si="23"/>
        <v>14</v>
      </c>
    </row>
    <row r="1458" spans="1:17" x14ac:dyDescent="0.25">
      <c r="A1458">
        <v>1457</v>
      </c>
      <c r="B1458">
        <v>230.36719600000001</v>
      </c>
      <c r="C1458" s="4">
        <v>1</v>
      </c>
      <c r="H1458">
        <v>221.126811</v>
      </c>
      <c r="I1458" s="5">
        <v>4</v>
      </c>
      <c r="P1458">
        <v>2</v>
      </c>
      <c r="Q1458" t="str">
        <f t="shared" si="23"/>
        <v>14</v>
      </c>
    </row>
    <row r="1459" spans="1:17" x14ac:dyDescent="0.25">
      <c r="A1459">
        <v>1458</v>
      </c>
      <c r="B1459">
        <v>230.36719600000001</v>
      </c>
      <c r="C1459" s="4">
        <v>1</v>
      </c>
      <c r="H1459">
        <v>221.126811</v>
      </c>
      <c r="I1459" s="5">
        <v>4</v>
      </c>
      <c r="P1459">
        <v>2</v>
      </c>
      <c r="Q1459" t="str">
        <f t="shared" si="23"/>
        <v>14</v>
      </c>
    </row>
    <row r="1460" spans="1:17" x14ac:dyDescent="0.25">
      <c r="A1460">
        <v>1459</v>
      </c>
      <c r="B1460">
        <v>230.36719600000001</v>
      </c>
      <c r="C1460" s="4">
        <v>1</v>
      </c>
      <c r="H1460">
        <v>221.126811</v>
      </c>
      <c r="I1460" s="5">
        <v>4</v>
      </c>
      <c r="P1460">
        <v>2</v>
      </c>
      <c r="Q1460" t="str">
        <f t="shared" si="23"/>
        <v>14</v>
      </c>
    </row>
    <row r="1461" spans="1:17" x14ac:dyDescent="0.25">
      <c r="A1461">
        <v>1460</v>
      </c>
      <c r="B1461">
        <v>230.36719600000001</v>
      </c>
      <c r="C1461" s="4">
        <v>1</v>
      </c>
      <c r="H1461">
        <v>221.126811</v>
      </c>
      <c r="I1461" s="5">
        <v>4</v>
      </c>
      <c r="P1461">
        <v>2</v>
      </c>
      <c r="Q1461" t="str">
        <f t="shared" si="23"/>
        <v>14</v>
      </c>
    </row>
    <row r="1462" spans="1:17" x14ac:dyDescent="0.25">
      <c r="A1462">
        <v>1461</v>
      </c>
      <c r="B1462">
        <v>230.290963</v>
      </c>
      <c r="C1462" s="4">
        <v>1</v>
      </c>
      <c r="D1462">
        <v>240.47650400000001</v>
      </c>
      <c r="E1462" s="2">
        <v>2</v>
      </c>
      <c r="H1462">
        <v>221.126811</v>
      </c>
      <c r="I1462" s="5">
        <v>4</v>
      </c>
      <c r="P1462">
        <v>3</v>
      </c>
      <c r="Q1462" t="str">
        <f t="shared" si="23"/>
        <v>124</v>
      </c>
    </row>
    <row r="1463" spans="1:17" x14ac:dyDescent="0.25">
      <c r="A1463">
        <v>1462</v>
      </c>
      <c r="D1463">
        <v>240.556603</v>
      </c>
      <c r="E1463" s="2">
        <v>2</v>
      </c>
      <c r="H1463">
        <v>221.126811</v>
      </c>
      <c r="I1463" s="5">
        <v>4</v>
      </c>
      <c r="P1463">
        <v>2</v>
      </c>
      <c r="Q1463" t="str">
        <f t="shared" si="23"/>
        <v>24</v>
      </c>
    </row>
    <row r="1464" spans="1:17" x14ac:dyDescent="0.25">
      <c r="A1464">
        <v>1463</v>
      </c>
      <c r="D1464">
        <v>240.556603</v>
      </c>
      <c r="E1464" s="2">
        <v>2</v>
      </c>
      <c r="H1464">
        <v>221.126811</v>
      </c>
      <c r="I1464" s="5">
        <v>4</v>
      </c>
      <c r="P1464">
        <v>2</v>
      </c>
      <c r="Q1464" t="str">
        <f t="shared" si="23"/>
        <v>24</v>
      </c>
    </row>
    <row r="1465" spans="1:17" x14ac:dyDescent="0.25">
      <c r="A1465">
        <v>1464</v>
      </c>
      <c r="D1465">
        <v>240.556603</v>
      </c>
      <c r="E1465" s="2">
        <v>2</v>
      </c>
      <c r="H1465">
        <v>221.126811</v>
      </c>
      <c r="I1465" s="5">
        <v>4</v>
      </c>
      <c r="P1465">
        <v>2</v>
      </c>
      <c r="Q1465" t="str">
        <f t="shared" si="23"/>
        <v>24</v>
      </c>
    </row>
    <row r="1466" spans="1:17" x14ac:dyDescent="0.25">
      <c r="A1466">
        <v>1465</v>
      </c>
      <c r="D1466">
        <v>240.556603</v>
      </c>
      <c r="E1466" s="2">
        <v>2</v>
      </c>
      <c r="H1466">
        <v>221.126811</v>
      </c>
      <c r="I1466" s="5">
        <v>4</v>
      </c>
      <c r="P1466">
        <v>2</v>
      </c>
      <c r="Q1466" t="str">
        <f t="shared" si="23"/>
        <v>24</v>
      </c>
    </row>
    <row r="1467" spans="1:17" x14ac:dyDescent="0.25">
      <c r="A1467">
        <v>1466</v>
      </c>
      <c r="D1467">
        <v>240.556603</v>
      </c>
      <c r="E1467" s="2">
        <v>2</v>
      </c>
      <c r="F1467">
        <v>229.12968499999999</v>
      </c>
      <c r="G1467" s="3">
        <v>3</v>
      </c>
      <c r="H1467">
        <v>221.126811</v>
      </c>
      <c r="I1467" s="5">
        <v>4</v>
      </c>
      <c r="P1467">
        <v>3</v>
      </c>
      <c r="Q1467" t="str">
        <f t="shared" si="23"/>
        <v>234</v>
      </c>
    </row>
    <row r="1468" spans="1:17" x14ac:dyDescent="0.25">
      <c r="A1468">
        <v>1467</v>
      </c>
      <c r="D1468">
        <v>240.556603</v>
      </c>
      <c r="E1468" s="2">
        <v>2</v>
      </c>
      <c r="F1468">
        <v>229.36823000000001</v>
      </c>
      <c r="G1468" s="3">
        <v>3</v>
      </c>
      <c r="H1468">
        <v>221.08609100000001</v>
      </c>
      <c r="I1468" s="5">
        <v>4</v>
      </c>
      <c r="P1468">
        <v>3</v>
      </c>
      <c r="Q1468" t="str">
        <f t="shared" si="23"/>
        <v>234</v>
      </c>
    </row>
    <row r="1469" spans="1:17" x14ac:dyDescent="0.25">
      <c r="A1469">
        <v>1468</v>
      </c>
      <c r="D1469">
        <v>240.556603</v>
      </c>
      <c r="E1469" s="2">
        <v>2</v>
      </c>
      <c r="F1469">
        <v>229.36823000000001</v>
      </c>
      <c r="G1469" s="3">
        <v>3</v>
      </c>
      <c r="P1469">
        <v>2</v>
      </c>
      <c r="Q1469" t="str">
        <f t="shared" si="23"/>
        <v>23</v>
      </c>
    </row>
    <row r="1470" spans="1:17" x14ac:dyDescent="0.25">
      <c r="A1470">
        <v>1469</v>
      </c>
      <c r="D1470">
        <v>240.556603</v>
      </c>
      <c r="E1470" s="2">
        <v>2</v>
      </c>
      <c r="F1470">
        <v>229.36823000000001</v>
      </c>
      <c r="G1470" s="3">
        <v>3</v>
      </c>
      <c r="P1470">
        <v>2</v>
      </c>
      <c r="Q1470" t="str">
        <f t="shared" si="23"/>
        <v>23</v>
      </c>
    </row>
    <row r="1471" spans="1:17" x14ac:dyDescent="0.25">
      <c r="A1471">
        <v>1470</v>
      </c>
      <c r="D1471">
        <v>240.556603</v>
      </c>
      <c r="E1471" s="2">
        <v>2</v>
      </c>
      <c r="F1471">
        <v>229.36823000000001</v>
      </c>
      <c r="G1471" s="3">
        <v>3</v>
      </c>
      <c r="P1471">
        <v>2</v>
      </c>
      <c r="Q1471" t="str">
        <f t="shared" si="23"/>
        <v>23</v>
      </c>
    </row>
    <row r="1472" spans="1:17" x14ac:dyDescent="0.25">
      <c r="A1472">
        <v>1471</v>
      </c>
      <c r="D1472">
        <v>240.556603</v>
      </c>
      <c r="E1472" s="2">
        <v>2</v>
      </c>
      <c r="F1472">
        <v>229.36823000000001</v>
      </c>
      <c r="G1472" s="3">
        <v>3</v>
      </c>
      <c r="P1472">
        <v>2</v>
      </c>
      <c r="Q1472" t="str">
        <f t="shared" si="23"/>
        <v>23</v>
      </c>
    </row>
    <row r="1473" spans="1:17" x14ac:dyDescent="0.25">
      <c r="A1473">
        <v>1472</v>
      </c>
      <c r="D1473">
        <v>240.556603</v>
      </c>
      <c r="E1473" s="2">
        <v>2</v>
      </c>
      <c r="F1473">
        <v>229.36823000000001</v>
      </c>
      <c r="G1473" s="3">
        <v>3</v>
      </c>
      <c r="P1473">
        <v>2</v>
      </c>
      <c r="Q1473" t="str">
        <f t="shared" si="23"/>
        <v>23</v>
      </c>
    </row>
    <row r="1474" spans="1:17" x14ac:dyDescent="0.25">
      <c r="A1474">
        <v>1473</v>
      </c>
      <c r="D1474">
        <v>240.556603</v>
      </c>
      <c r="E1474" s="2">
        <v>2</v>
      </c>
      <c r="F1474">
        <v>229.36823000000001</v>
      </c>
      <c r="G1474" s="3">
        <v>3</v>
      </c>
      <c r="P1474">
        <v>2</v>
      </c>
      <c r="Q1474" t="str">
        <f t="shared" ref="Q1474:Q1537" si="24">CONCATENATE(C1474,E1474,G1474,I1474)</f>
        <v>23</v>
      </c>
    </row>
    <row r="1475" spans="1:17" x14ac:dyDescent="0.25">
      <c r="A1475">
        <v>1474</v>
      </c>
      <c r="D1475">
        <v>240.556603</v>
      </c>
      <c r="E1475" s="2">
        <v>2</v>
      </c>
      <c r="F1475">
        <v>229.36823000000001</v>
      </c>
      <c r="G1475" s="3">
        <v>3</v>
      </c>
      <c r="P1475">
        <v>2</v>
      </c>
      <c r="Q1475" t="str">
        <f t="shared" si="24"/>
        <v>23</v>
      </c>
    </row>
    <row r="1476" spans="1:17" x14ac:dyDescent="0.25">
      <c r="A1476">
        <v>1475</v>
      </c>
      <c r="D1476">
        <v>240.556603</v>
      </c>
      <c r="E1476" s="2">
        <v>2</v>
      </c>
      <c r="F1476">
        <v>229.36823000000001</v>
      </c>
      <c r="G1476" s="3">
        <v>3</v>
      </c>
      <c r="P1476">
        <v>2</v>
      </c>
      <c r="Q1476" t="str">
        <f t="shared" si="24"/>
        <v>23</v>
      </c>
    </row>
    <row r="1477" spans="1:17" x14ac:dyDescent="0.25">
      <c r="A1477">
        <v>1476</v>
      </c>
      <c r="D1477">
        <v>240.47650400000001</v>
      </c>
      <c r="E1477" s="2">
        <v>2</v>
      </c>
      <c r="F1477">
        <v>229.36823000000001</v>
      </c>
      <c r="G1477" s="3">
        <v>3</v>
      </c>
      <c r="P1477">
        <v>2</v>
      </c>
      <c r="Q1477" t="str">
        <f t="shared" si="24"/>
        <v>23</v>
      </c>
    </row>
    <row r="1478" spans="1:17" x14ac:dyDescent="0.25">
      <c r="A1478">
        <v>1477</v>
      </c>
      <c r="B1478">
        <v>251.179698</v>
      </c>
      <c r="C1478" s="4">
        <v>1</v>
      </c>
      <c r="F1478">
        <v>229.36823000000001</v>
      </c>
      <c r="G1478" s="3">
        <v>3</v>
      </c>
      <c r="P1478">
        <v>2</v>
      </c>
      <c r="Q1478" t="str">
        <f t="shared" si="24"/>
        <v>13</v>
      </c>
    </row>
    <row r="1479" spans="1:17" x14ac:dyDescent="0.25">
      <c r="A1479">
        <v>1478</v>
      </c>
      <c r="B1479">
        <v>251.34541200000001</v>
      </c>
      <c r="C1479" s="4">
        <v>1</v>
      </c>
      <c r="F1479">
        <v>229.36823000000001</v>
      </c>
      <c r="G1479" s="3">
        <v>3</v>
      </c>
      <c r="P1479">
        <v>2</v>
      </c>
      <c r="Q1479" t="str">
        <f t="shared" si="24"/>
        <v>13</v>
      </c>
    </row>
    <row r="1480" spans="1:17" x14ac:dyDescent="0.25">
      <c r="A1480">
        <v>1479</v>
      </c>
      <c r="B1480">
        <v>251.34541200000001</v>
      </c>
      <c r="C1480" s="4">
        <v>1</v>
      </c>
      <c r="F1480">
        <v>229.12968499999999</v>
      </c>
      <c r="G1480" s="3">
        <v>3</v>
      </c>
      <c r="P1480">
        <v>2</v>
      </c>
      <c r="Q1480" t="str">
        <f t="shared" si="24"/>
        <v>13</v>
      </c>
    </row>
    <row r="1481" spans="1:17" x14ac:dyDescent="0.25">
      <c r="A1481">
        <v>1480</v>
      </c>
      <c r="B1481">
        <v>251.34541200000001</v>
      </c>
      <c r="C1481" s="4">
        <v>1</v>
      </c>
      <c r="P1481">
        <v>1</v>
      </c>
      <c r="Q1481" t="str">
        <f t="shared" si="24"/>
        <v>1</v>
      </c>
    </row>
    <row r="1482" spans="1:17" x14ac:dyDescent="0.25">
      <c r="A1482">
        <v>1481</v>
      </c>
      <c r="B1482">
        <v>251.34541200000001</v>
      </c>
      <c r="C1482" s="4">
        <v>1</v>
      </c>
      <c r="H1482">
        <v>239.661033</v>
      </c>
      <c r="I1482" s="5">
        <v>4</v>
      </c>
      <c r="P1482">
        <v>2</v>
      </c>
      <c r="Q1482" t="str">
        <f t="shared" si="24"/>
        <v>14</v>
      </c>
    </row>
    <row r="1483" spans="1:17" x14ac:dyDescent="0.25">
      <c r="A1483">
        <v>1482</v>
      </c>
      <c r="B1483">
        <v>251.34541200000001</v>
      </c>
      <c r="C1483" s="4">
        <v>1</v>
      </c>
      <c r="H1483">
        <v>239.75747200000001</v>
      </c>
      <c r="I1483" s="5">
        <v>4</v>
      </c>
      <c r="P1483">
        <v>2</v>
      </c>
      <c r="Q1483" t="str">
        <f t="shared" si="24"/>
        <v>14</v>
      </c>
    </row>
    <row r="1484" spans="1:17" x14ac:dyDescent="0.25">
      <c r="A1484">
        <v>1483</v>
      </c>
      <c r="B1484">
        <v>251.34541200000001</v>
      </c>
      <c r="C1484" s="4">
        <v>1</v>
      </c>
      <c r="H1484">
        <v>239.75747200000001</v>
      </c>
      <c r="I1484" s="5">
        <v>4</v>
      </c>
      <c r="P1484">
        <v>2</v>
      </c>
      <c r="Q1484" t="str">
        <f t="shared" si="24"/>
        <v>14</v>
      </c>
    </row>
    <row r="1485" spans="1:17" x14ac:dyDescent="0.25">
      <c r="A1485">
        <v>1484</v>
      </c>
      <c r="B1485">
        <v>251.34541200000001</v>
      </c>
      <c r="C1485" s="4">
        <v>1</v>
      </c>
      <c r="H1485">
        <v>239.75747200000001</v>
      </c>
      <c r="I1485" s="5">
        <v>4</v>
      </c>
      <c r="P1485">
        <v>2</v>
      </c>
      <c r="Q1485" t="str">
        <f t="shared" si="24"/>
        <v>14</v>
      </c>
    </row>
    <row r="1486" spans="1:17" x14ac:dyDescent="0.25">
      <c r="A1486">
        <v>1485</v>
      </c>
      <c r="B1486">
        <v>251.34541200000001</v>
      </c>
      <c r="C1486" s="4">
        <v>1</v>
      </c>
      <c r="H1486">
        <v>239.75747200000001</v>
      </c>
      <c r="I1486" s="5">
        <v>4</v>
      </c>
      <c r="P1486">
        <v>2</v>
      </c>
      <c r="Q1486" t="str">
        <f t="shared" si="24"/>
        <v>14</v>
      </c>
    </row>
    <row r="1487" spans="1:17" x14ac:dyDescent="0.25">
      <c r="A1487">
        <v>1486</v>
      </c>
      <c r="B1487">
        <v>251.34541200000001</v>
      </c>
      <c r="C1487" s="4">
        <v>1</v>
      </c>
      <c r="H1487">
        <v>239.75747200000001</v>
      </c>
      <c r="I1487" s="5">
        <v>4</v>
      </c>
      <c r="P1487">
        <v>2</v>
      </c>
      <c r="Q1487" t="str">
        <f t="shared" si="24"/>
        <v>14</v>
      </c>
    </row>
    <row r="1488" spans="1:17" x14ac:dyDescent="0.25">
      <c r="A1488">
        <v>1487</v>
      </c>
      <c r="B1488">
        <v>251.34541200000001</v>
      </c>
      <c r="C1488" s="4">
        <v>1</v>
      </c>
      <c r="H1488">
        <v>239.75747200000001</v>
      </c>
      <c r="I1488" s="5">
        <v>4</v>
      </c>
      <c r="P1488">
        <v>2</v>
      </c>
      <c r="Q1488" t="str">
        <f t="shared" si="24"/>
        <v>14</v>
      </c>
    </row>
    <row r="1489" spans="1:17" x14ac:dyDescent="0.25">
      <c r="A1489">
        <v>1488</v>
      </c>
      <c r="B1489">
        <v>251.34541200000001</v>
      </c>
      <c r="C1489" s="4">
        <v>1</v>
      </c>
      <c r="H1489">
        <v>239.75747200000001</v>
      </c>
      <c r="I1489" s="5">
        <v>4</v>
      </c>
      <c r="P1489">
        <v>2</v>
      </c>
      <c r="Q1489" t="str">
        <f t="shared" si="24"/>
        <v>14</v>
      </c>
    </row>
    <row r="1490" spans="1:17" x14ac:dyDescent="0.25">
      <c r="A1490">
        <v>1489</v>
      </c>
      <c r="B1490">
        <v>251.34541200000001</v>
      </c>
      <c r="C1490" s="4">
        <v>1</v>
      </c>
      <c r="H1490">
        <v>239.75747200000001</v>
      </c>
      <c r="I1490" s="5">
        <v>4</v>
      </c>
      <c r="P1490">
        <v>2</v>
      </c>
      <c r="Q1490" t="str">
        <f t="shared" si="24"/>
        <v>14</v>
      </c>
    </row>
    <row r="1491" spans="1:17" x14ac:dyDescent="0.25">
      <c r="A1491">
        <v>1490</v>
      </c>
      <c r="B1491">
        <v>251.34541200000001</v>
      </c>
      <c r="C1491" s="4">
        <v>1</v>
      </c>
      <c r="H1491">
        <v>239.75747200000001</v>
      </c>
      <c r="I1491" s="5">
        <v>4</v>
      </c>
      <c r="P1491">
        <v>2</v>
      </c>
      <c r="Q1491" t="str">
        <f t="shared" si="24"/>
        <v>14</v>
      </c>
    </row>
    <row r="1492" spans="1:17" x14ac:dyDescent="0.25">
      <c r="A1492">
        <v>1491</v>
      </c>
      <c r="B1492">
        <v>251.34541200000001</v>
      </c>
      <c r="C1492" s="4">
        <v>1</v>
      </c>
      <c r="D1492">
        <v>260.34704899999997</v>
      </c>
      <c r="E1492" s="2">
        <v>2</v>
      </c>
      <c r="H1492">
        <v>239.75747200000001</v>
      </c>
      <c r="I1492" s="5">
        <v>4</v>
      </c>
      <c r="P1492">
        <v>3</v>
      </c>
      <c r="Q1492" t="str">
        <f t="shared" si="24"/>
        <v>124</v>
      </c>
    </row>
    <row r="1493" spans="1:17" x14ac:dyDescent="0.25">
      <c r="A1493">
        <v>1492</v>
      </c>
      <c r="B1493">
        <v>251.34541200000001</v>
      </c>
      <c r="C1493" s="4">
        <v>1</v>
      </c>
      <c r="D1493">
        <v>260.38601599999998</v>
      </c>
      <c r="E1493" s="2">
        <v>2</v>
      </c>
      <c r="H1493">
        <v>239.75747200000001</v>
      </c>
      <c r="I1493" s="5">
        <v>4</v>
      </c>
      <c r="P1493">
        <v>3</v>
      </c>
      <c r="Q1493" t="str">
        <f t="shared" si="24"/>
        <v>124</v>
      </c>
    </row>
    <row r="1494" spans="1:17" x14ac:dyDescent="0.25">
      <c r="A1494">
        <v>1493</v>
      </c>
      <c r="B1494">
        <v>251.34541200000001</v>
      </c>
      <c r="C1494" s="4">
        <v>1</v>
      </c>
      <c r="D1494">
        <v>260.38601599999998</v>
      </c>
      <c r="E1494" s="2">
        <v>2</v>
      </c>
      <c r="H1494">
        <v>239.75747200000001</v>
      </c>
      <c r="I1494" s="5">
        <v>4</v>
      </c>
      <c r="P1494">
        <v>3</v>
      </c>
      <c r="Q1494" t="str">
        <f t="shared" si="24"/>
        <v>124</v>
      </c>
    </row>
    <row r="1495" spans="1:17" x14ac:dyDescent="0.25">
      <c r="A1495">
        <v>1494</v>
      </c>
      <c r="B1495">
        <v>251.179698</v>
      </c>
      <c r="C1495" s="4">
        <v>1</v>
      </c>
      <c r="D1495">
        <v>260.38601599999998</v>
      </c>
      <c r="E1495" s="2">
        <v>2</v>
      </c>
      <c r="H1495">
        <v>239.75747200000001</v>
      </c>
      <c r="I1495" s="5">
        <v>4</v>
      </c>
      <c r="P1495">
        <v>3</v>
      </c>
      <c r="Q1495" t="str">
        <f t="shared" si="24"/>
        <v>124</v>
      </c>
    </row>
    <row r="1496" spans="1:17" x14ac:dyDescent="0.25">
      <c r="A1496">
        <v>1495</v>
      </c>
      <c r="D1496">
        <v>260.38601599999998</v>
      </c>
      <c r="E1496" s="2">
        <v>2</v>
      </c>
      <c r="H1496">
        <v>239.75747200000001</v>
      </c>
      <c r="I1496" s="5">
        <v>4</v>
      </c>
      <c r="P1496">
        <v>2</v>
      </c>
      <c r="Q1496" t="str">
        <f t="shared" si="24"/>
        <v>24</v>
      </c>
    </row>
    <row r="1497" spans="1:17" x14ac:dyDescent="0.25">
      <c r="A1497">
        <v>1496</v>
      </c>
      <c r="D1497">
        <v>260.38601599999998</v>
      </c>
      <c r="E1497" s="2">
        <v>2</v>
      </c>
      <c r="F1497">
        <v>248.12197399999999</v>
      </c>
      <c r="G1497" s="3">
        <v>3</v>
      </c>
      <c r="H1497">
        <v>239.75747200000001</v>
      </c>
      <c r="I1497" s="5">
        <v>4</v>
      </c>
      <c r="P1497">
        <v>3</v>
      </c>
      <c r="Q1497" t="str">
        <f t="shared" si="24"/>
        <v>234</v>
      </c>
    </row>
    <row r="1498" spans="1:17" x14ac:dyDescent="0.25">
      <c r="A1498">
        <v>1497</v>
      </c>
      <c r="D1498">
        <v>260.38601599999998</v>
      </c>
      <c r="E1498" s="2">
        <v>2</v>
      </c>
      <c r="F1498">
        <v>248.19867199999999</v>
      </c>
      <c r="G1498" s="3">
        <v>3</v>
      </c>
      <c r="H1498">
        <v>239.75747200000001</v>
      </c>
      <c r="I1498" s="5">
        <v>4</v>
      </c>
      <c r="P1498">
        <v>3</v>
      </c>
      <c r="Q1498" t="str">
        <f t="shared" si="24"/>
        <v>234</v>
      </c>
    </row>
    <row r="1499" spans="1:17" x14ac:dyDescent="0.25">
      <c r="A1499">
        <v>1498</v>
      </c>
      <c r="D1499">
        <v>260.38601599999998</v>
      </c>
      <c r="E1499" s="2">
        <v>2</v>
      </c>
      <c r="F1499">
        <v>248.19867199999999</v>
      </c>
      <c r="G1499" s="3">
        <v>3</v>
      </c>
      <c r="H1499">
        <v>239.75747200000001</v>
      </c>
      <c r="I1499" s="5">
        <v>4</v>
      </c>
      <c r="P1499">
        <v>3</v>
      </c>
      <c r="Q1499" t="str">
        <f t="shared" si="24"/>
        <v>234</v>
      </c>
    </row>
    <row r="1500" spans="1:17" x14ac:dyDescent="0.25">
      <c r="A1500">
        <v>1499</v>
      </c>
      <c r="D1500">
        <v>260.38601599999998</v>
      </c>
      <c r="E1500" s="2">
        <v>2</v>
      </c>
      <c r="F1500">
        <v>248.19867199999999</v>
      </c>
      <c r="G1500" s="3">
        <v>3</v>
      </c>
      <c r="H1500">
        <v>239.75747200000001</v>
      </c>
      <c r="I1500" s="5">
        <v>4</v>
      </c>
      <c r="P1500">
        <v>3</v>
      </c>
      <c r="Q1500" t="str">
        <f t="shared" si="24"/>
        <v>234</v>
      </c>
    </row>
    <row r="1501" spans="1:17" x14ac:dyDescent="0.25">
      <c r="A1501">
        <v>1500</v>
      </c>
      <c r="D1501">
        <v>260.38601599999998</v>
      </c>
      <c r="E1501" s="2">
        <v>2</v>
      </c>
      <c r="F1501">
        <v>248.19867199999999</v>
      </c>
      <c r="G1501" s="3">
        <v>3</v>
      </c>
      <c r="H1501">
        <v>239.75747200000001</v>
      </c>
      <c r="I1501" s="5">
        <v>4</v>
      </c>
      <c r="P1501">
        <v>3</v>
      </c>
      <c r="Q1501" t="str">
        <f t="shared" si="24"/>
        <v>234</v>
      </c>
    </row>
    <row r="1502" spans="1:17" x14ac:dyDescent="0.25">
      <c r="A1502">
        <v>1501</v>
      </c>
      <c r="D1502">
        <v>260.38601599999998</v>
      </c>
      <c r="E1502" s="2">
        <v>2</v>
      </c>
      <c r="F1502">
        <v>248.19867199999999</v>
      </c>
      <c r="G1502" s="3">
        <v>3</v>
      </c>
      <c r="H1502">
        <v>239.661033</v>
      </c>
      <c r="I1502" s="5">
        <v>4</v>
      </c>
      <c r="P1502">
        <v>3</v>
      </c>
      <c r="Q1502" t="str">
        <f t="shared" si="24"/>
        <v>234</v>
      </c>
    </row>
    <row r="1503" spans="1:17" x14ac:dyDescent="0.25">
      <c r="A1503">
        <v>1502</v>
      </c>
      <c r="D1503">
        <v>260.38601599999998</v>
      </c>
      <c r="E1503" s="2">
        <v>2</v>
      </c>
      <c r="F1503">
        <v>248.19867199999999</v>
      </c>
      <c r="G1503" s="3">
        <v>3</v>
      </c>
      <c r="P1503">
        <v>2</v>
      </c>
      <c r="Q1503" t="str">
        <f t="shared" si="24"/>
        <v>23</v>
      </c>
    </row>
    <row r="1504" spans="1:17" x14ac:dyDescent="0.25">
      <c r="A1504">
        <v>1503</v>
      </c>
      <c r="D1504">
        <v>260.38601599999998</v>
      </c>
      <c r="E1504" s="2">
        <v>2</v>
      </c>
      <c r="F1504">
        <v>248.19867199999999</v>
      </c>
      <c r="G1504" s="3">
        <v>3</v>
      </c>
      <c r="P1504">
        <v>2</v>
      </c>
      <c r="Q1504" t="str">
        <f t="shared" si="24"/>
        <v>23</v>
      </c>
    </row>
    <row r="1505" spans="1:17" x14ac:dyDescent="0.25">
      <c r="A1505">
        <v>1504</v>
      </c>
      <c r="D1505">
        <v>260.38601599999998</v>
      </c>
      <c r="E1505" s="2">
        <v>2</v>
      </c>
      <c r="F1505">
        <v>248.19867199999999</v>
      </c>
      <c r="G1505" s="3">
        <v>3</v>
      </c>
      <c r="P1505">
        <v>2</v>
      </c>
      <c r="Q1505" t="str">
        <f t="shared" si="24"/>
        <v>23</v>
      </c>
    </row>
    <row r="1506" spans="1:17" x14ac:dyDescent="0.25">
      <c r="A1506">
        <v>1505</v>
      </c>
      <c r="D1506">
        <v>260.38601599999998</v>
      </c>
      <c r="E1506" s="2">
        <v>2</v>
      </c>
      <c r="F1506">
        <v>248.19867199999999</v>
      </c>
      <c r="G1506" s="3">
        <v>3</v>
      </c>
      <c r="P1506">
        <v>2</v>
      </c>
      <c r="Q1506" t="str">
        <f t="shared" si="24"/>
        <v>23</v>
      </c>
    </row>
    <row r="1507" spans="1:17" x14ac:dyDescent="0.25">
      <c r="A1507">
        <v>1506</v>
      </c>
      <c r="D1507">
        <v>260.38601599999998</v>
      </c>
      <c r="E1507" s="2">
        <v>2</v>
      </c>
      <c r="F1507">
        <v>248.19867199999999</v>
      </c>
      <c r="G1507" s="3">
        <v>3</v>
      </c>
      <c r="P1507">
        <v>2</v>
      </c>
      <c r="Q1507" t="str">
        <f t="shared" si="24"/>
        <v>23</v>
      </c>
    </row>
    <row r="1508" spans="1:17" x14ac:dyDescent="0.25">
      <c r="A1508">
        <v>1507</v>
      </c>
      <c r="D1508">
        <v>260.38601599999998</v>
      </c>
      <c r="E1508" s="2">
        <v>2</v>
      </c>
      <c r="F1508">
        <v>248.19867199999999</v>
      </c>
      <c r="G1508" s="3">
        <v>3</v>
      </c>
      <c r="P1508">
        <v>2</v>
      </c>
      <c r="Q1508" t="str">
        <f t="shared" si="24"/>
        <v>23</v>
      </c>
    </row>
    <row r="1509" spans="1:17" x14ac:dyDescent="0.25">
      <c r="A1509">
        <v>1508</v>
      </c>
      <c r="B1509">
        <v>268.14895200000001</v>
      </c>
      <c r="C1509" s="4">
        <v>1</v>
      </c>
      <c r="D1509">
        <v>260.38601599999998</v>
      </c>
      <c r="E1509" s="2">
        <v>2</v>
      </c>
      <c r="F1509">
        <v>248.19867199999999</v>
      </c>
      <c r="G1509" s="3">
        <v>3</v>
      </c>
      <c r="P1509">
        <v>3</v>
      </c>
      <c r="Q1509" t="str">
        <f t="shared" si="24"/>
        <v>123</v>
      </c>
    </row>
    <row r="1510" spans="1:17" x14ac:dyDescent="0.25">
      <c r="A1510">
        <v>1509</v>
      </c>
      <c r="B1510">
        <v>268.32775800000002</v>
      </c>
      <c r="C1510" s="4">
        <v>1</v>
      </c>
      <c r="D1510">
        <v>260.38601599999998</v>
      </c>
      <c r="E1510" s="2">
        <v>2</v>
      </c>
      <c r="F1510">
        <v>248.19867199999999</v>
      </c>
      <c r="G1510" s="3">
        <v>3</v>
      </c>
      <c r="P1510">
        <v>3</v>
      </c>
      <c r="Q1510" t="str">
        <f t="shared" si="24"/>
        <v>123</v>
      </c>
    </row>
    <row r="1511" spans="1:17" x14ac:dyDescent="0.25">
      <c r="A1511">
        <v>1510</v>
      </c>
      <c r="B1511">
        <v>268.32775800000002</v>
      </c>
      <c r="C1511" s="4">
        <v>1</v>
      </c>
      <c r="D1511">
        <v>260.38601599999998</v>
      </c>
      <c r="E1511" s="2">
        <v>2</v>
      </c>
      <c r="F1511">
        <v>248.19867199999999</v>
      </c>
      <c r="G1511" s="3">
        <v>3</v>
      </c>
      <c r="P1511">
        <v>3</v>
      </c>
      <c r="Q1511" t="str">
        <f t="shared" si="24"/>
        <v>123</v>
      </c>
    </row>
    <row r="1512" spans="1:17" x14ac:dyDescent="0.25">
      <c r="A1512">
        <v>1511</v>
      </c>
      <c r="B1512">
        <v>268.32775800000002</v>
      </c>
      <c r="C1512" s="4">
        <v>1</v>
      </c>
      <c r="D1512">
        <v>260.38601599999998</v>
      </c>
      <c r="E1512" s="2">
        <v>2</v>
      </c>
      <c r="F1512">
        <v>248.19867199999999</v>
      </c>
      <c r="G1512" s="3">
        <v>3</v>
      </c>
      <c r="P1512">
        <v>3</v>
      </c>
      <c r="Q1512" t="str">
        <f t="shared" si="24"/>
        <v>123</v>
      </c>
    </row>
    <row r="1513" spans="1:17" x14ac:dyDescent="0.25">
      <c r="A1513">
        <v>1512</v>
      </c>
      <c r="B1513">
        <v>268.32775800000002</v>
      </c>
      <c r="C1513" s="4">
        <v>1</v>
      </c>
      <c r="D1513">
        <v>260.34704899999997</v>
      </c>
      <c r="E1513" s="2">
        <v>2</v>
      </c>
      <c r="F1513">
        <v>248.19867199999999</v>
      </c>
      <c r="G1513" s="3">
        <v>3</v>
      </c>
      <c r="P1513">
        <v>3</v>
      </c>
      <c r="Q1513" t="str">
        <f t="shared" si="24"/>
        <v>123</v>
      </c>
    </row>
    <row r="1514" spans="1:17" x14ac:dyDescent="0.25">
      <c r="A1514">
        <v>1513</v>
      </c>
      <c r="B1514">
        <v>268.32775800000002</v>
      </c>
      <c r="C1514" s="4">
        <v>1</v>
      </c>
      <c r="F1514">
        <v>248.19867199999999</v>
      </c>
      <c r="G1514" s="3">
        <v>3</v>
      </c>
      <c r="P1514">
        <v>2</v>
      </c>
      <c r="Q1514" t="str">
        <f t="shared" si="24"/>
        <v>13</v>
      </c>
    </row>
    <row r="1515" spans="1:17" x14ac:dyDescent="0.25">
      <c r="A1515">
        <v>1514</v>
      </c>
      <c r="B1515">
        <v>268.32775800000002</v>
      </c>
      <c r="C1515" s="4">
        <v>1</v>
      </c>
      <c r="F1515">
        <v>248.19867199999999</v>
      </c>
      <c r="G1515" s="3">
        <v>3</v>
      </c>
      <c r="H1515">
        <v>257.35715399999998</v>
      </c>
      <c r="I1515" s="5">
        <v>4</v>
      </c>
      <c r="P1515">
        <v>3</v>
      </c>
      <c r="Q1515" t="str">
        <f t="shared" si="24"/>
        <v>134</v>
      </c>
    </row>
    <row r="1516" spans="1:17" x14ac:dyDescent="0.25">
      <c r="A1516">
        <v>1515</v>
      </c>
      <c r="B1516">
        <v>268.32775800000002</v>
      </c>
      <c r="C1516" s="4">
        <v>1</v>
      </c>
      <c r="F1516">
        <v>248.19867199999999</v>
      </c>
      <c r="G1516" s="3">
        <v>3</v>
      </c>
      <c r="H1516">
        <v>257.38911000000002</v>
      </c>
      <c r="I1516" s="5">
        <v>4</v>
      </c>
      <c r="P1516">
        <v>3</v>
      </c>
      <c r="Q1516" t="str">
        <f t="shared" si="24"/>
        <v>134</v>
      </c>
    </row>
    <row r="1517" spans="1:17" x14ac:dyDescent="0.25">
      <c r="A1517">
        <v>1516</v>
      </c>
      <c r="B1517">
        <v>268.32775800000002</v>
      </c>
      <c r="C1517" s="4">
        <v>1</v>
      </c>
      <c r="F1517">
        <v>248.19867199999999</v>
      </c>
      <c r="G1517" s="3">
        <v>3</v>
      </c>
      <c r="H1517">
        <v>257.38911000000002</v>
      </c>
      <c r="I1517" s="5">
        <v>4</v>
      </c>
      <c r="P1517">
        <v>3</v>
      </c>
      <c r="Q1517" t="str">
        <f t="shared" si="24"/>
        <v>134</v>
      </c>
    </row>
    <row r="1518" spans="1:17" x14ac:dyDescent="0.25">
      <c r="A1518">
        <v>1517</v>
      </c>
      <c r="B1518">
        <v>268.32775800000002</v>
      </c>
      <c r="C1518" s="4">
        <v>1</v>
      </c>
      <c r="F1518">
        <v>248.19867199999999</v>
      </c>
      <c r="G1518" s="3">
        <v>3</v>
      </c>
      <c r="H1518">
        <v>257.38911000000002</v>
      </c>
      <c r="I1518" s="5">
        <v>4</v>
      </c>
      <c r="P1518">
        <v>3</v>
      </c>
      <c r="Q1518" t="str">
        <f t="shared" si="24"/>
        <v>134</v>
      </c>
    </row>
    <row r="1519" spans="1:17" x14ac:dyDescent="0.25">
      <c r="A1519">
        <v>1518</v>
      </c>
      <c r="B1519">
        <v>268.32775800000002</v>
      </c>
      <c r="C1519" s="4">
        <v>1</v>
      </c>
      <c r="F1519">
        <v>248.12197399999999</v>
      </c>
      <c r="G1519" s="3">
        <v>3</v>
      </c>
      <c r="H1519">
        <v>257.38911000000002</v>
      </c>
      <c r="I1519" s="5">
        <v>4</v>
      </c>
      <c r="P1519">
        <v>3</v>
      </c>
      <c r="Q1519" t="str">
        <f t="shared" si="24"/>
        <v>134</v>
      </c>
    </row>
    <row r="1520" spans="1:17" x14ac:dyDescent="0.25">
      <c r="A1520">
        <v>1519</v>
      </c>
      <c r="B1520">
        <v>268.14895200000001</v>
      </c>
      <c r="C1520" s="4">
        <v>1</v>
      </c>
      <c r="H1520">
        <v>257.35715399999998</v>
      </c>
      <c r="I1520" s="5">
        <v>4</v>
      </c>
      <c r="P1520">
        <v>2</v>
      </c>
      <c r="Q1520" t="str">
        <f t="shared" si="24"/>
        <v>14</v>
      </c>
    </row>
    <row r="1521" spans="1:17" x14ac:dyDescent="0.25">
      <c r="A1521">
        <v>1520</v>
      </c>
      <c r="B1521">
        <v>268.14895200000001</v>
      </c>
      <c r="C1521" s="4">
        <v>1</v>
      </c>
      <c r="H1521">
        <v>257.35715399999998</v>
      </c>
      <c r="I1521" s="5">
        <v>4</v>
      </c>
      <c r="J1521">
        <v>235.76469299999999</v>
      </c>
      <c r="K1521" t="s">
        <v>22</v>
      </c>
      <c r="Q1521" t="str">
        <f t="shared" si="24"/>
        <v>14</v>
      </c>
    </row>
    <row r="1522" spans="1:17" x14ac:dyDescent="0.25">
      <c r="A1522">
        <v>1521</v>
      </c>
      <c r="Q1522" t="str">
        <f t="shared" si="24"/>
        <v/>
      </c>
    </row>
    <row r="1523" spans="1:17" x14ac:dyDescent="0.25">
      <c r="A1523">
        <v>1522</v>
      </c>
      <c r="J1523">
        <v>38.042984000000004</v>
      </c>
      <c r="K1523" t="s">
        <v>22</v>
      </c>
      <c r="Q1523" t="str">
        <f t="shared" si="24"/>
        <v/>
      </c>
    </row>
    <row r="1524" spans="1:17" x14ac:dyDescent="0.25">
      <c r="A1524">
        <v>1523</v>
      </c>
      <c r="B1524">
        <v>43.902756000000004</v>
      </c>
      <c r="C1524" s="4">
        <v>1</v>
      </c>
      <c r="P1524">
        <v>1</v>
      </c>
      <c r="Q1524" t="str">
        <f t="shared" si="24"/>
        <v>1</v>
      </c>
    </row>
    <row r="1525" spans="1:17" x14ac:dyDescent="0.25">
      <c r="A1525">
        <v>1524</v>
      </c>
      <c r="B1525">
        <v>43.913117</v>
      </c>
      <c r="C1525" s="4">
        <v>1</v>
      </c>
      <c r="P1525">
        <v>1</v>
      </c>
      <c r="Q1525" t="str">
        <f t="shared" si="24"/>
        <v>1</v>
      </c>
    </row>
    <row r="1526" spans="1:17" x14ac:dyDescent="0.25">
      <c r="A1526">
        <v>1525</v>
      </c>
      <c r="B1526">
        <v>43.913117</v>
      </c>
      <c r="C1526" s="4">
        <v>1</v>
      </c>
      <c r="P1526">
        <v>1</v>
      </c>
      <c r="Q1526" t="str">
        <f t="shared" si="24"/>
        <v>1</v>
      </c>
    </row>
    <row r="1527" spans="1:17" x14ac:dyDescent="0.25">
      <c r="A1527">
        <v>1526</v>
      </c>
      <c r="B1527">
        <v>43.913117</v>
      </c>
      <c r="C1527" s="4">
        <v>1</v>
      </c>
      <c r="P1527">
        <v>1</v>
      </c>
      <c r="Q1527" t="str">
        <f t="shared" si="24"/>
        <v>1</v>
      </c>
    </row>
    <row r="1528" spans="1:17" x14ac:dyDescent="0.25">
      <c r="A1528">
        <v>1527</v>
      </c>
      <c r="B1528">
        <v>43.913117</v>
      </c>
      <c r="C1528" s="4">
        <v>1</v>
      </c>
      <c r="P1528">
        <v>1</v>
      </c>
      <c r="Q1528" t="str">
        <f t="shared" si="24"/>
        <v>1</v>
      </c>
    </row>
    <row r="1529" spans="1:17" x14ac:dyDescent="0.25">
      <c r="A1529">
        <v>1528</v>
      </c>
      <c r="B1529">
        <v>43.913117</v>
      </c>
      <c r="C1529" s="4">
        <v>1</v>
      </c>
      <c r="P1529">
        <v>1</v>
      </c>
      <c r="Q1529" t="str">
        <f t="shared" si="24"/>
        <v>1</v>
      </c>
    </row>
    <row r="1530" spans="1:17" x14ac:dyDescent="0.25">
      <c r="A1530">
        <v>1529</v>
      </c>
      <c r="B1530">
        <v>43.913117</v>
      </c>
      <c r="C1530" s="4">
        <v>1</v>
      </c>
      <c r="P1530">
        <v>1</v>
      </c>
      <c r="Q1530" t="str">
        <f t="shared" si="24"/>
        <v>1</v>
      </c>
    </row>
    <row r="1531" spans="1:17" x14ac:dyDescent="0.25">
      <c r="A1531">
        <v>1530</v>
      </c>
      <c r="B1531">
        <v>43.913117</v>
      </c>
      <c r="C1531" s="4">
        <v>1</v>
      </c>
      <c r="P1531">
        <v>1</v>
      </c>
      <c r="Q1531" t="str">
        <f t="shared" si="24"/>
        <v>1</v>
      </c>
    </row>
    <row r="1532" spans="1:17" x14ac:dyDescent="0.25">
      <c r="A1532">
        <v>1531</v>
      </c>
      <c r="B1532">
        <v>43.913117</v>
      </c>
      <c r="C1532" s="4">
        <v>1</v>
      </c>
      <c r="P1532">
        <v>1</v>
      </c>
      <c r="Q1532" t="str">
        <f t="shared" si="24"/>
        <v>1</v>
      </c>
    </row>
    <row r="1533" spans="1:17" x14ac:dyDescent="0.25">
      <c r="A1533">
        <v>1532</v>
      </c>
      <c r="B1533">
        <v>43.913117</v>
      </c>
      <c r="C1533" s="4">
        <v>1</v>
      </c>
      <c r="P1533">
        <v>1</v>
      </c>
      <c r="Q1533" t="str">
        <f t="shared" si="24"/>
        <v>1</v>
      </c>
    </row>
    <row r="1534" spans="1:17" x14ac:dyDescent="0.25">
      <c r="A1534">
        <v>1533</v>
      </c>
      <c r="B1534">
        <v>43.913117</v>
      </c>
      <c r="C1534" s="4">
        <v>1</v>
      </c>
      <c r="H1534">
        <v>35.080452000000001</v>
      </c>
      <c r="I1534" s="5">
        <v>4</v>
      </c>
      <c r="P1534">
        <v>2</v>
      </c>
      <c r="Q1534" t="str">
        <f t="shared" si="24"/>
        <v>14</v>
      </c>
    </row>
    <row r="1535" spans="1:17" x14ac:dyDescent="0.25">
      <c r="A1535">
        <v>1534</v>
      </c>
      <c r="B1535">
        <v>43.913117</v>
      </c>
      <c r="C1535" s="4">
        <v>1</v>
      </c>
      <c r="H1535">
        <v>35.133094999999997</v>
      </c>
      <c r="I1535" s="5">
        <v>4</v>
      </c>
      <c r="P1535">
        <v>2</v>
      </c>
      <c r="Q1535" t="str">
        <f t="shared" si="24"/>
        <v>14</v>
      </c>
    </row>
    <row r="1536" spans="1:17" x14ac:dyDescent="0.25">
      <c r="A1536">
        <v>1535</v>
      </c>
      <c r="B1536">
        <v>43.913117</v>
      </c>
      <c r="C1536" s="4">
        <v>1</v>
      </c>
      <c r="H1536">
        <v>35.133094999999997</v>
      </c>
      <c r="I1536" s="5">
        <v>4</v>
      </c>
      <c r="P1536">
        <v>2</v>
      </c>
      <c r="Q1536" t="str">
        <f t="shared" si="24"/>
        <v>14</v>
      </c>
    </row>
    <row r="1537" spans="1:17" x14ac:dyDescent="0.25">
      <c r="A1537">
        <v>1536</v>
      </c>
      <c r="B1537">
        <v>43.913117</v>
      </c>
      <c r="C1537" s="4">
        <v>1</v>
      </c>
      <c r="H1537">
        <v>35.133094999999997</v>
      </c>
      <c r="I1537" s="5">
        <v>4</v>
      </c>
      <c r="P1537">
        <v>2</v>
      </c>
      <c r="Q1537" t="str">
        <f t="shared" si="24"/>
        <v>14</v>
      </c>
    </row>
    <row r="1538" spans="1:17" x14ac:dyDescent="0.25">
      <c r="A1538">
        <v>1537</v>
      </c>
      <c r="B1538">
        <v>43.913117</v>
      </c>
      <c r="C1538" s="4">
        <v>1</v>
      </c>
      <c r="H1538">
        <v>35.133094999999997</v>
      </c>
      <c r="I1538" s="5">
        <v>4</v>
      </c>
      <c r="P1538">
        <v>2</v>
      </c>
      <c r="Q1538" t="str">
        <f t="shared" ref="Q1538:Q1601" si="25">CONCATENATE(C1538,E1538,G1538,I1538)</f>
        <v>14</v>
      </c>
    </row>
    <row r="1539" spans="1:17" x14ac:dyDescent="0.25">
      <c r="A1539">
        <v>1538</v>
      </c>
      <c r="B1539">
        <v>43.913117</v>
      </c>
      <c r="C1539" s="4">
        <v>1</v>
      </c>
      <c r="H1539">
        <v>35.133094999999997</v>
      </c>
      <c r="I1539" s="5">
        <v>4</v>
      </c>
      <c r="P1539">
        <v>2</v>
      </c>
      <c r="Q1539" t="str">
        <f t="shared" si="25"/>
        <v>14</v>
      </c>
    </row>
    <row r="1540" spans="1:17" x14ac:dyDescent="0.25">
      <c r="A1540">
        <v>1539</v>
      </c>
      <c r="B1540">
        <v>43.913117</v>
      </c>
      <c r="C1540" s="4">
        <v>1</v>
      </c>
      <c r="H1540">
        <v>35.133094999999997</v>
      </c>
      <c r="I1540" s="5">
        <v>4</v>
      </c>
      <c r="P1540">
        <v>2</v>
      </c>
      <c r="Q1540" t="str">
        <f t="shared" si="25"/>
        <v>14</v>
      </c>
    </row>
    <row r="1541" spans="1:17" x14ac:dyDescent="0.25">
      <c r="A1541">
        <v>1540</v>
      </c>
      <c r="B1541">
        <v>43.902756000000004</v>
      </c>
      <c r="C1541" s="4">
        <v>1</v>
      </c>
      <c r="D1541">
        <v>53.850334000000004</v>
      </c>
      <c r="E1541" s="2">
        <v>2</v>
      </c>
      <c r="H1541">
        <v>35.133094999999997</v>
      </c>
      <c r="I1541" s="5">
        <v>4</v>
      </c>
      <c r="P1541">
        <v>3</v>
      </c>
      <c r="Q1541" t="str">
        <f t="shared" si="25"/>
        <v>124</v>
      </c>
    </row>
    <row r="1542" spans="1:17" x14ac:dyDescent="0.25">
      <c r="A1542">
        <v>1541</v>
      </c>
      <c r="D1542">
        <v>53.954689000000002</v>
      </c>
      <c r="E1542" s="2">
        <v>2</v>
      </c>
      <c r="H1542">
        <v>35.133094999999997</v>
      </c>
      <c r="I1542" s="5">
        <v>4</v>
      </c>
      <c r="P1542">
        <v>2</v>
      </c>
      <c r="Q1542" t="str">
        <f t="shared" si="25"/>
        <v>24</v>
      </c>
    </row>
    <row r="1543" spans="1:17" x14ac:dyDescent="0.25">
      <c r="A1543">
        <v>1542</v>
      </c>
      <c r="D1543">
        <v>53.954689000000002</v>
      </c>
      <c r="E1543" s="2">
        <v>2</v>
      </c>
      <c r="H1543">
        <v>35.133094999999997</v>
      </c>
      <c r="I1543" s="5">
        <v>4</v>
      </c>
      <c r="P1543">
        <v>2</v>
      </c>
      <c r="Q1543" t="str">
        <f t="shared" si="25"/>
        <v>24</v>
      </c>
    </row>
    <row r="1544" spans="1:17" x14ac:dyDescent="0.25">
      <c r="A1544">
        <v>1543</v>
      </c>
      <c r="D1544">
        <v>53.954689000000002</v>
      </c>
      <c r="E1544" s="2">
        <v>2</v>
      </c>
      <c r="H1544">
        <v>35.133094999999997</v>
      </c>
      <c r="I1544" s="5">
        <v>4</v>
      </c>
      <c r="P1544">
        <v>2</v>
      </c>
      <c r="Q1544" t="str">
        <f t="shared" si="25"/>
        <v>24</v>
      </c>
    </row>
    <row r="1545" spans="1:17" x14ac:dyDescent="0.25">
      <c r="A1545">
        <v>1544</v>
      </c>
      <c r="D1545">
        <v>53.954689000000002</v>
      </c>
      <c r="E1545" s="2">
        <v>2</v>
      </c>
      <c r="H1545">
        <v>35.133094999999997</v>
      </c>
      <c r="I1545" s="5">
        <v>4</v>
      </c>
      <c r="P1545">
        <v>2</v>
      </c>
      <c r="Q1545" t="str">
        <f t="shared" si="25"/>
        <v>24</v>
      </c>
    </row>
    <row r="1546" spans="1:17" x14ac:dyDescent="0.25">
      <c r="A1546">
        <v>1545</v>
      </c>
      <c r="D1546">
        <v>53.954689000000002</v>
      </c>
      <c r="E1546" s="2">
        <v>2</v>
      </c>
      <c r="H1546">
        <v>35.133094999999997</v>
      </c>
      <c r="I1546" s="5">
        <v>4</v>
      </c>
      <c r="P1546">
        <v>2</v>
      </c>
      <c r="Q1546" t="str">
        <f t="shared" si="25"/>
        <v>24</v>
      </c>
    </row>
    <row r="1547" spans="1:17" x14ac:dyDescent="0.25">
      <c r="A1547">
        <v>1546</v>
      </c>
      <c r="D1547">
        <v>53.954689000000002</v>
      </c>
      <c r="E1547" s="2">
        <v>2</v>
      </c>
      <c r="H1547">
        <v>35.133094999999997</v>
      </c>
      <c r="I1547" s="5">
        <v>4</v>
      </c>
      <c r="P1547">
        <v>2</v>
      </c>
      <c r="Q1547" t="str">
        <f t="shared" si="25"/>
        <v>24</v>
      </c>
    </row>
    <row r="1548" spans="1:17" x14ac:dyDescent="0.25">
      <c r="A1548">
        <v>1547</v>
      </c>
      <c r="D1548">
        <v>53.954689000000002</v>
      </c>
      <c r="E1548" s="2">
        <v>2</v>
      </c>
      <c r="H1548">
        <v>35.133094999999997</v>
      </c>
      <c r="I1548" s="5">
        <v>4</v>
      </c>
      <c r="P1548">
        <v>2</v>
      </c>
      <c r="Q1548" t="str">
        <f t="shared" si="25"/>
        <v>24</v>
      </c>
    </row>
    <row r="1549" spans="1:17" x14ac:dyDescent="0.25">
      <c r="A1549">
        <v>1548</v>
      </c>
      <c r="D1549">
        <v>53.954689000000002</v>
      </c>
      <c r="E1549" s="2">
        <v>2</v>
      </c>
      <c r="H1549">
        <v>35.133094999999997</v>
      </c>
      <c r="I1549" s="5">
        <v>4</v>
      </c>
      <c r="P1549">
        <v>2</v>
      </c>
      <c r="Q1549" t="str">
        <f t="shared" si="25"/>
        <v>24</v>
      </c>
    </row>
    <row r="1550" spans="1:17" x14ac:dyDescent="0.25">
      <c r="A1550">
        <v>1549</v>
      </c>
      <c r="D1550">
        <v>53.954689000000002</v>
      </c>
      <c r="E1550" s="2">
        <v>2</v>
      </c>
      <c r="H1550">
        <v>35.133094999999997</v>
      </c>
      <c r="I1550" s="5">
        <v>4</v>
      </c>
      <c r="P1550">
        <v>2</v>
      </c>
      <c r="Q1550" t="str">
        <f t="shared" si="25"/>
        <v>24</v>
      </c>
    </row>
    <row r="1551" spans="1:17" x14ac:dyDescent="0.25">
      <c r="A1551">
        <v>1550</v>
      </c>
      <c r="D1551">
        <v>53.954689000000002</v>
      </c>
      <c r="E1551" s="2">
        <v>2</v>
      </c>
      <c r="F1551">
        <v>44.210758000000006</v>
      </c>
      <c r="G1551" s="3">
        <v>3</v>
      </c>
      <c r="H1551">
        <v>35.080452000000001</v>
      </c>
      <c r="I1551" s="5">
        <v>4</v>
      </c>
      <c r="P1551">
        <v>3</v>
      </c>
      <c r="Q1551" t="str">
        <f t="shared" si="25"/>
        <v>234</v>
      </c>
    </row>
    <row r="1552" spans="1:17" x14ac:dyDescent="0.25">
      <c r="A1552">
        <v>1551</v>
      </c>
      <c r="D1552">
        <v>53.954689000000002</v>
      </c>
      <c r="E1552" s="2">
        <v>2</v>
      </c>
      <c r="F1552">
        <v>44.417748000000003</v>
      </c>
      <c r="G1552" s="3">
        <v>3</v>
      </c>
      <c r="H1552">
        <v>35.080452000000001</v>
      </c>
      <c r="I1552" s="5">
        <v>4</v>
      </c>
      <c r="P1552">
        <v>3</v>
      </c>
      <c r="Q1552" t="str">
        <f t="shared" si="25"/>
        <v>234</v>
      </c>
    </row>
    <row r="1553" spans="1:17" x14ac:dyDescent="0.25">
      <c r="A1553">
        <v>1552</v>
      </c>
      <c r="D1553">
        <v>53.954689000000002</v>
      </c>
      <c r="E1553" s="2">
        <v>2</v>
      </c>
      <c r="F1553">
        <v>44.417748000000003</v>
      </c>
      <c r="G1553" s="3">
        <v>3</v>
      </c>
      <c r="P1553">
        <v>2</v>
      </c>
      <c r="Q1553" t="str">
        <f t="shared" si="25"/>
        <v>23</v>
      </c>
    </row>
    <row r="1554" spans="1:17" x14ac:dyDescent="0.25">
      <c r="A1554">
        <v>1553</v>
      </c>
      <c r="D1554">
        <v>53.954689000000002</v>
      </c>
      <c r="E1554" s="2">
        <v>2</v>
      </c>
      <c r="F1554">
        <v>44.417748000000003</v>
      </c>
      <c r="G1554" s="3">
        <v>3</v>
      </c>
      <c r="P1554">
        <v>2</v>
      </c>
      <c r="Q1554" t="str">
        <f t="shared" si="25"/>
        <v>23</v>
      </c>
    </row>
    <row r="1555" spans="1:17" x14ac:dyDescent="0.25">
      <c r="A1555">
        <v>1554</v>
      </c>
      <c r="D1555">
        <v>53.954689000000002</v>
      </c>
      <c r="E1555" s="2">
        <v>2</v>
      </c>
      <c r="F1555">
        <v>44.417748000000003</v>
      </c>
      <c r="G1555" s="3">
        <v>3</v>
      </c>
      <c r="P1555">
        <v>2</v>
      </c>
      <c r="Q1555" t="str">
        <f t="shared" si="25"/>
        <v>23</v>
      </c>
    </row>
    <row r="1556" spans="1:17" x14ac:dyDescent="0.25">
      <c r="A1556">
        <v>1555</v>
      </c>
      <c r="B1556">
        <v>61.910145</v>
      </c>
      <c r="C1556" s="4">
        <v>1</v>
      </c>
      <c r="D1556">
        <v>53.954689000000002</v>
      </c>
      <c r="E1556" s="2">
        <v>2</v>
      </c>
      <c r="F1556">
        <v>44.417748000000003</v>
      </c>
      <c r="G1556" s="3">
        <v>3</v>
      </c>
      <c r="P1556">
        <v>3</v>
      </c>
      <c r="Q1556" t="str">
        <f t="shared" si="25"/>
        <v>123</v>
      </c>
    </row>
    <row r="1557" spans="1:17" x14ac:dyDescent="0.25">
      <c r="A1557">
        <v>1556</v>
      </c>
      <c r="B1557">
        <v>61.977844000000005</v>
      </c>
      <c r="C1557" s="4">
        <v>1</v>
      </c>
      <c r="F1557">
        <v>44.417748000000003</v>
      </c>
      <c r="G1557" s="3">
        <v>3</v>
      </c>
      <c r="P1557">
        <v>2</v>
      </c>
      <c r="Q1557" t="str">
        <f t="shared" si="25"/>
        <v>13</v>
      </c>
    </row>
    <row r="1558" spans="1:17" x14ac:dyDescent="0.25">
      <c r="A1558">
        <v>1557</v>
      </c>
      <c r="B1558">
        <v>61.977844000000005</v>
      </c>
      <c r="C1558" s="4">
        <v>1</v>
      </c>
      <c r="F1558">
        <v>44.417748000000003</v>
      </c>
      <c r="G1558" s="3">
        <v>3</v>
      </c>
      <c r="P1558">
        <v>2</v>
      </c>
      <c r="Q1558" t="str">
        <f t="shared" si="25"/>
        <v>13</v>
      </c>
    </row>
    <row r="1559" spans="1:17" x14ac:dyDescent="0.25">
      <c r="A1559">
        <v>1558</v>
      </c>
      <c r="B1559">
        <v>61.977844000000005</v>
      </c>
      <c r="C1559" s="4">
        <v>1</v>
      </c>
      <c r="F1559">
        <v>44.417748000000003</v>
      </c>
      <c r="G1559" s="3">
        <v>3</v>
      </c>
      <c r="P1559">
        <v>2</v>
      </c>
      <c r="Q1559" t="str">
        <f t="shared" si="25"/>
        <v>13</v>
      </c>
    </row>
    <row r="1560" spans="1:17" x14ac:dyDescent="0.25">
      <c r="A1560">
        <v>1559</v>
      </c>
      <c r="B1560">
        <v>61.977844000000005</v>
      </c>
      <c r="C1560" s="4">
        <v>1</v>
      </c>
      <c r="F1560">
        <v>44.417748000000003</v>
      </c>
      <c r="G1560" s="3">
        <v>3</v>
      </c>
      <c r="P1560">
        <v>2</v>
      </c>
      <c r="Q1560" t="str">
        <f t="shared" si="25"/>
        <v>13</v>
      </c>
    </row>
    <row r="1561" spans="1:17" x14ac:dyDescent="0.25">
      <c r="A1561">
        <v>1560</v>
      </c>
      <c r="B1561">
        <v>61.977844000000005</v>
      </c>
      <c r="C1561" s="4">
        <v>1</v>
      </c>
      <c r="F1561">
        <v>44.417748000000003</v>
      </c>
      <c r="G1561" s="3">
        <v>3</v>
      </c>
      <c r="P1561">
        <v>2</v>
      </c>
      <c r="Q1561" t="str">
        <f t="shared" si="25"/>
        <v>13</v>
      </c>
    </row>
    <row r="1562" spans="1:17" x14ac:dyDescent="0.25">
      <c r="A1562">
        <v>1561</v>
      </c>
      <c r="B1562">
        <v>61.977844000000005</v>
      </c>
      <c r="C1562" s="4">
        <v>1</v>
      </c>
      <c r="F1562">
        <v>44.417748000000003</v>
      </c>
      <c r="G1562" s="3">
        <v>3</v>
      </c>
      <c r="P1562">
        <v>2</v>
      </c>
      <c r="Q1562" t="str">
        <f t="shared" si="25"/>
        <v>13</v>
      </c>
    </row>
    <row r="1563" spans="1:17" x14ac:dyDescent="0.25">
      <c r="A1563">
        <v>1562</v>
      </c>
      <c r="B1563">
        <v>61.977844000000005</v>
      </c>
      <c r="C1563" s="4">
        <v>1</v>
      </c>
      <c r="F1563">
        <v>44.417748000000003</v>
      </c>
      <c r="G1563" s="3">
        <v>3</v>
      </c>
      <c r="P1563">
        <v>2</v>
      </c>
      <c r="Q1563" t="str">
        <f t="shared" si="25"/>
        <v>13</v>
      </c>
    </row>
    <row r="1564" spans="1:17" x14ac:dyDescent="0.25">
      <c r="A1564">
        <v>1563</v>
      </c>
      <c r="B1564">
        <v>61.977844000000005</v>
      </c>
      <c r="C1564" s="4">
        <v>1</v>
      </c>
      <c r="F1564">
        <v>44.417748000000003</v>
      </c>
      <c r="G1564" s="3">
        <v>3</v>
      </c>
      <c r="H1564">
        <v>53.740566000000001</v>
      </c>
      <c r="I1564" s="5">
        <v>4</v>
      </c>
      <c r="P1564">
        <v>3</v>
      </c>
      <c r="Q1564" t="str">
        <f t="shared" si="25"/>
        <v>134</v>
      </c>
    </row>
    <row r="1565" spans="1:17" x14ac:dyDescent="0.25">
      <c r="A1565">
        <v>1564</v>
      </c>
      <c r="B1565">
        <v>61.977844000000005</v>
      </c>
      <c r="C1565" s="4">
        <v>1</v>
      </c>
      <c r="F1565">
        <v>44.210758000000006</v>
      </c>
      <c r="G1565" s="3">
        <v>3</v>
      </c>
      <c r="H1565">
        <v>53.853771000000002</v>
      </c>
      <c r="I1565" s="5">
        <v>4</v>
      </c>
      <c r="P1565">
        <v>3</v>
      </c>
      <c r="Q1565" t="str">
        <f t="shared" si="25"/>
        <v>134</v>
      </c>
    </row>
    <row r="1566" spans="1:17" x14ac:dyDescent="0.25">
      <c r="A1566">
        <v>1565</v>
      </c>
      <c r="B1566">
        <v>61.977844000000005</v>
      </c>
      <c r="C1566" s="4">
        <v>1</v>
      </c>
      <c r="F1566">
        <v>44.210758000000006</v>
      </c>
      <c r="G1566" s="3">
        <v>3</v>
      </c>
      <c r="H1566">
        <v>53.853771000000002</v>
      </c>
      <c r="I1566" s="5">
        <v>4</v>
      </c>
      <c r="P1566">
        <v>3</v>
      </c>
      <c r="Q1566" t="str">
        <f t="shared" si="25"/>
        <v>134</v>
      </c>
    </row>
    <row r="1567" spans="1:17" x14ac:dyDescent="0.25">
      <c r="A1567">
        <v>1566</v>
      </c>
      <c r="B1567">
        <v>61.977844000000005</v>
      </c>
      <c r="C1567" s="4">
        <v>1</v>
      </c>
      <c r="H1567">
        <v>53.853771000000002</v>
      </c>
      <c r="I1567" s="5">
        <v>4</v>
      </c>
      <c r="P1567">
        <v>2</v>
      </c>
      <c r="Q1567" t="str">
        <f t="shared" si="25"/>
        <v>14</v>
      </c>
    </row>
    <row r="1568" spans="1:17" x14ac:dyDescent="0.25">
      <c r="A1568">
        <v>1567</v>
      </c>
      <c r="B1568">
        <v>61.977844000000005</v>
      </c>
      <c r="C1568" s="4">
        <v>1</v>
      </c>
      <c r="D1568">
        <v>70.421683000000002</v>
      </c>
      <c r="E1568" s="2">
        <v>2</v>
      </c>
      <c r="H1568">
        <v>53.853771000000002</v>
      </c>
      <c r="I1568" s="5">
        <v>4</v>
      </c>
      <c r="P1568">
        <v>3</v>
      </c>
      <c r="Q1568" t="str">
        <f t="shared" si="25"/>
        <v>124</v>
      </c>
    </row>
    <row r="1569" spans="1:17" x14ac:dyDescent="0.25">
      <c r="A1569">
        <v>1568</v>
      </c>
      <c r="B1569">
        <v>61.977844000000005</v>
      </c>
      <c r="C1569" s="4">
        <v>1</v>
      </c>
      <c r="D1569">
        <v>70.510204000000002</v>
      </c>
      <c r="E1569" s="2">
        <v>2</v>
      </c>
      <c r="H1569">
        <v>53.853771000000002</v>
      </c>
      <c r="I1569" s="5">
        <v>4</v>
      </c>
      <c r="P1569">
        <v>3</v>
      </c>
      <c r="Q1569" t="str">
        <f t="shared" si="25"/>
        <v>124</v>
      </c>
    </row>
    <row r="1570" spans="1:17" x14ac:dyDescent="0.25">
      <c r="A1570">
        <v>1569</v>
      </c>
      <c r="B1570">
        <v>61.910145</v>
      </c>
      <c r="C1570" s="4">
        <v>1</v>
      </c>
      <c r="D1570">
        <v>70.510204000000002</v>
      </c>
      <c r="E1570" s="2">
        <v>2</v>
      </c>
      <c r="H1570">
        <v>53.853771000000002</v>
      </c>
      <c r="I1570" s="5">
        <v>4</v>
      </c>
      <c r="P1570">
        <v>3</v>
      </c>
      <c r="Q1570" t="str">
        <f t="shared" si="25"/>
        <v>124</v>
      </c>
    </row>
    <row r="1571" spans="1:17" x14ac:dyDescent="0.25">
      <c r="A1571">
        <v>1570</v>
      </c>
      <c r="B1571">
        <v>61.910145</v>
      </c>
      <c r="C1571" s="4">
        <v>1</v>
      </c>
      <c r="D1571">
        <v>70.510204000000002</v>
      </c>
      <c r="E1571" s="2">
        <v>2</v>
      </c>
      <c r="H1571">
        <v>53.853771000000002</v>
      </c>
      <c r="I1571" s="5">
        <v>4</v>
      </c>
      <c r="P1571">
        <v>3</v>
      </c>
      <c r="Q1571" t="str">
        <f t="shared" si="25"/>
        <v>124</v>
      </c>
    </row>
    <row r="1572" spans="1:17" x14ac:dyDescent="0.25">
      <c r="A1572">
        <v>1571</v>
      </c>
      <c r="D1572">
        <v>70.510204000000002</v>
      </c>
      <c r="E1572" s="2">
        <v>2</v>
      </c>
      <c r="H1572">
        <v>53.853771000000002</v>
      </c>
      <c r="I1572" s="5">
        <v>4</v>
      </c>
      <c r="P1572">
        <v>2</v>
      </c>
      <c r="Q1572" t="str">
        <f t="shared" si="25"/>
        <v>24</v>
      </c>
    </row>
    <row r="1573" spans="1:17" x14ac:dyDescent="0.25">
      <c r="A1573">
        <v>1572</v>
      </c>
      <c r="D1573">
        <v>70.510204000000002</v>
      </c>
      <c r="E1573" s="2">
        <v>2</v>
      </c>
      <c r="H1573">
        <v>53.853771000000002</v>
      </c>
      <c r="I1573" s="5">
        <v>4</v>
      </c>
      <c r="P1573">
        <v>2</v>
      </c>
      <c r="Q1573" t="str">
        <f t="shared" si="25"/>
        <v>24</v>
      </c>
    </row>
    <row r="1574" spans="1:17" x14ac:dyDescent="0.25">
      <c r="A1574">
        <v>1573</v>
      </c>
      <c r="D1574">
        <v>70.510204000000002</v>
      </c>
      <c r="E1574" s="2">
        <v>2</v>
      </c>
      <c r="H1574">
        <v>53.853771000000002</v>
      </c>
      <c r="I1574" s="5">
        <v>4</v>
      </c>
      <c r="P1574">
        <v>2</v>
      </c>
      <c r="Q1574" t="str">
        <f t="shared" si="25"/>
        <v>24</v>
      </c>
    </row>
    <row r="1575" spans="1:17" x14ac:dyDescent="0.25">
      <c r="A1575">
        <v>1574</v>
      </c>
      <c r="D1575">
        <v>70.510204000000002</v>
      </c>
      <c r="E1575" s="2">
        <v>2</v>
      </c>
      <c r="H1575">
        <v>53.853771000000002</v>
      </c>
      <c r="I1575" s="5">
        <v>4</v>
      </c>
      <c r="P1575">
        <v>2</v>
      </c>
      <c r="Q1575" t="str">
        <f t="shared" si="25"/>
        <v>24</v>
      </c>
    </row>
    <row r="1576" spans="1:17" x14ac:dyDescent="0.25">
      <c r="A1576">
        <v>1575</v>
      </c>
      <c r="D1576">
        <v>70.510204000000002</v>
      </c>
      <c r="E1576" s="2">
        <v>2</v>
      </c>
      <c r="H1576">
        <v>53.853771000000002</v>
      </c>
      <c r="I1576" s="5">
        <v>4</v>
      </c>
      <c r="P1576">
        <v>2</v>
      </c>
      <c r="Q1576" t="str">
        <f t="shared" si="25"/>
        <v>24</v>
      </c>
    </row>
    <row r="1577" spans="1:17" x14ac:dyDescent="0.25">
      <c r="A1577">
        <v>1576</v>
      </c>
      <c r="D1577">
        <v>70.510204000000002</v>
      </c>
      <c r="E1577" s="2">
        <v>2</v>
      </c>
      <c r="H1577">
        <v>53.853771000000002</v>
      </c>
      <c r="I1577" s="5">
        <v>4</v>
      </c>
      <c r="P1577">
        <v>2</v>
      </c>
      <c r="Q1577" t="str">
        <f t="shared" si="25"/>
        <v>24</v>
      </c>
    </row>
    <row r="1578" spans="1:17" x14ac:dyDescent="0.25">
      <c r="A1578">
        <v>1577</v>
      </c>
      <c r="D1578">
        <v>70.510204000000002</v>
      </c>
      <c r="E1578" s="2">
        <v>2</v>
      </c>
      <c r="H1578">
        <v>53.853771000000002</v>
      </c>
      <c r="I1578" s="5">
        <v>4</v>
      </c>
      <c r="P1578">
        <v>2</v>
      </c>
      <c r="Q1578" t="str">
        <f t="shared" si="25"/>
        <v>24</v>
      </c>
    </row>
    <row r="1579" spans="1:17" x14ac:dyDescent="0.25">
      <c r="A1579">
        <v>1578</v>
      </c>
      <c r="D1579">
        <v>70.510204000000002</v>
      </c>
      <c r="E1579" s="2">
        <v>2</v>
      </c>
      <c r="F1579">
        <v>62.327194000000006</v>
      </c>
      <c r="G1579" s="3">
        <v>3</v>
      </c>
      <c r="H1579">
        <v>53.853771000000002</v>
      </c>
      <c r="I1579" s="5">
        <v>4</v>
      </c>
      <c r="P1579">
        <v>3</v>
      </c>
      <c r="Q1579" t="str">
        <f t="shared" si="25"/>
        <v>234</v>
      </c>
    </row>
    <row r="1580" spans="1:17" x14ac:dyDescent="0.25">
      <c r="A1580">
        <v>1579</v>
      </c>
      <c r="D1580">
        <v>70.510204000000002</v>
      </c>
      <c r="E1580" s="2">
        <v>2</v>
      </c>
      <c r="F1580">
        <v>62.432017999999999</v>
      </c>
      <c r="G1580" s="3">
        <v>3</v>
      </c>
      <c r="P1580">
        <v>2</v>
      </c>
      <c r="Q1580" t="str">
        <f t="shared" si="25"/>
        <v>23</v>
      </c>
    </row>
    <row r="1581" spans="1:17" x14ac:dyDescent="0.25">
      <c r="A1581">
        <v>1580</v>
      </c>
      <c r="D1581">
        <v>70.510204000000002</v>
      </c>
      <c r="E1581" s="2">
        <v>2</v>
      </c>
      <c r="F1581">
        <v>62.432017999999999</v>
      </c>
      <c r="G1581" s="3">
        <v>3</v>
      </c>
      <c r="P1581">
        <v>2</v>
      </c>
      <c r="Q1581" t="str">
        <f t="shared" si="25"/>
        <v>23</v>
      </c>
    </row>
    <row r="1582" spans="1:17" x14ac:dyDescent="0.25">
      <c r="A1582">
        <v>1581</v>
      </c>
      <c r="B1582">
        <v>76.610612000000003</v>
      </c>
      <c r="C1582" s="4">
        <v>1</v>
      </c>
      <c r="D1582">
        <v>70.421683000000002</v>
      </c>
      <c r="E1582" s="2">
        <v>2</v>
      </c>
      <c r="F1582">
        <v>62.432017999999999</v>
      </c>
      <c r="G1582" s="3">
        <v>3</v>
      </c>
      <c r="P1582">
        <v>3</v>
      </c>
      <c r="Q1582" t="str">
        <f t="shared" si="25"/>
        <v>123</v>
      </c>
    </row>
    <row r="1583" spans="1:17" x14ac:dyDescent="0.25">
      <c r="A1583">
        <v>1582</v>
      </c>
      <c r="B1583">
        <v>76.739796000000013</v>
      </c>
      <c r="C1583" s="4">
        <v>1</v>
      </c>
      <c r="D1583">
        <v>70.421683000000002</v>
      </c>
      <c r="E1583" s="2">
        <v>2</v>
      </c>
      <c r="F1583">
        <v>62.432017999999999</v>
      </c>
      <c r="G1583" s="3">
        <v>3</v>
      </c>
      <c r="P1583">
        <v>3</v>
      </c>
      <c r="Q1583" t="str">
        <f t="shared" si="25"/>
        <v>123</v>
      </c>
    </row>
    <row r="1584" spans="1:17" x14ac:dyDescent="0.25">
      <c r="A1584">
        <v>1583</v>
      </c>
      <c r="B1584">
        <v>76.739796000000013</v>
      </c>
      <c r="C1584" s="4">
        <v>1</v>
      </c>
      <c r="F1584">
        <v>62.432017999999999</v>
      </c>
      <c r="G1584" s="3">
        <v>3</v>
      </c>
      <c r="P1584">
        <v>2</v>
      </c>
      <c r="Q1584" t="str">
        <f t="shared" si="25"/>
        <v>13</v>
      </c>
    </row>
    <row r="1585" spans="1:17" x14ac:dyDescent="0.25">
      <c r="A1585">
        <v>1584</v>
      </c>
      <c r="B1585">
        <v>76.739796000000013</v>
      </c>
      <c r="C1585" s="4">
        <v>1</v>
      </c>
      <c r="F1585">
        <v>62.432017999999999</v>
      </c>
      <c r="G1585" s="3">
        <v>3</v>
      </c>
      <c r="P1585">
        <v>2</v>
      </c>
      <c r="Q1585" t="str">
        <f t="shared" si="25"/>
        <v>13</v>
      </c>
    </row>
    <row r="1586" spans="1:17" x14ac:dyDescent="0.25">
      <c r="A1586">
        <v>1585</v>
      </c>
      <c r="B1586">
        <v>76.739796000000013</v>
      </c>
      <c r="C1586" s="4">
        <v>1</v>
      </c>
      <c r="F1586">
        <v>62.432017999999999</v>
      </c>
      <c r="G1586" s="3">
        <v>3</v>
      </c>
      <c r="P1586">
        <v>2</v>
      </c>
      <c r="Q1586" t="str">
        <f t="shared" si="25"/>
        <v>13</v>
      </c>
    </row>
    <row r="1587" spans="1:17" x14ac:dyDescent="0.25">
      <c r="A1587">
        <v>1586</v>
      </c>
      <c r="B1587">
        <v>76.739796000000013</v>
      </c>
      <c r="C1587" s="4">
        <v>1</v>
      </c>
      <c r="F1587">
        <v>62.432017999999999</v>
      </c>
      <c r="G1587" s="3">
        <v>3</v>
      </c>
      <c r="P1587">
        <v>2</v>
      </c>
      <c r="Q1587" t="str">
        <f t="shared" si="25"/>
        <v>13</v>
      </c>
    </row>
    <row r="1588" spans="1:17" x14ac:dyDescent="0.25">
      <c r="A1588">
        <v>1587</v>
      </c>
      <c r="B1588">
        <v>76.739796000000013</v>
      </c>
      <c r="C1588" s="4">
        <v>1</v>
      </c>
      <c r="F1588">
        <v>62.432017999999999</v>
      </c>
      <c r="G1588" s="3">
        <v>3</v>
      </c>
      <c r="P1588">
        <v>2</v>
      </c>
      <c r="Q1588" t="str">
        <f t="shared" si="25"/>
        <v>13</v>
      </c>
    </row>
    <row r="1589" spans="1:17" x14ac:dyDescent="0.25">
      <c r="A1589">
        <v>1588</v>
      </c>
      <c r="B1589">
        <v>76.739796000000013</v>
      </c>
      <c r="C1589" s="4">
        <v>1</v>
      </c>
      <c r="F1589">
        <v>62.432017999999999</v>
      </c>
      <c r="G1589" s="3">
        <v>3</v>
      </c>
      <c r="P1589">
        <v>2</v>
      </c>
      <c r="Q1589" t="str">
        <f t="shared" si="25"/>
        <v>13</v>
      </c>
    </row>
    <row r="1590" spans="1:17" x14ac:dyDescent="0.25">
      <c r="A1590">
        <v>1589</v>
      </c>
      <c r="B1590">
        <v>76.739796000000013</v>
      </c>
      <c r="C1590" s="4">
        <v>1</v>
      </c>
      <c r="F1590">
        <v>62.432017999999999</v>
      </c>
      <c r="G1590" s="3">
        <v>3</v>
      </c>
      <c r="P1590">
        <v>2</v>
      </c>
      <c r="Q1590" t="str">
        <f t="shared" si="25"/>
        <v>13</v>
      </c>
    </row>
    <row r="1591" spans="1:17" x14ac:dyDescent="0.25">
      <c r="A1591">
        <v>1590</v>
      </c>
      <c r="B1591">
        <v>76.739796000000013</v>
      </c>
      <c r="C1591" s="4">
        <v>1</v>
      </c>
      <c r="F1591">
        <v>62.432017999999999</v>
      </c>
      <c r="G1591" s="3">
        <v>3</v>
      </c>
      <c r="P1591">
        <v>2</v>
      </c>
      <c r="Q1591" t="str">
        <f t="shared" si="25"/>
        <v>13</v>
      </c>
    </row>
    <row r="1592" spans="1:17" x14ac:dyDescent="0.25">
      <c r="A1592">
        <v>1591</v>
      </c>
      <c r="B1592">
        <v>76.739796000000013</v>
      </c>
      <c r="C1592" s="4">
        <v>1</v>
      </c>
      <c r="F1592">
        <v>62.432017999999999</v>
      </c>
      <c r="G1592" s="3">
        <v>3</v>
      </c>
      <c r="P1592">
        <v>2</v>
      </c>
      <c r="Q1592" t="str">
        <f t="shared" si="25"/>
        <v>13</v>
      </c>
    </row>
    <row r="1593" spans="1:17" x14ac:dyDescent="0.25">
      <c r="A1593">
        <v>1592</v>
      </c>
      <c r="B1593">
        <v>76.739796000000013</v>
      </c>
      <c r="C1593" s="4">
        <v>1</v>
      </c>
      <c r="F1593">
        <v>62.432017999999999</v>
      </c>
      <c r="G1593" s="3">
        <v>3</v>
      </c>
      <c r="P1593">
        <v>2</v>
      </c>
      <c r="Q1593" t="str">
        <f t="shared" si="25"/>
        <v>13</v>
      </c>
    </row>
    <row r="1594" spans="1:17" x14ac:dyDescent="0.25">
      <c r="A1594">
        <v>1593</v>
      </c>
      <c r="B1594">
        <v>76.739796000000013</v>
      </c>
      <c r="C1594" s="4">
        <v>1</v>
      </c>
      <c r="F1594">
        <v>62.327194000000006</v>
      </c>
      <c r="G1594" s="3">
        <v>3</v>
      </c>
      <c r="P1594">
        <v>2</v>
      </c>
      <c r="Q1594" t="str">
        <f t="shared" si="25"/>
        <v>13</v>
      </c>
    </row>
    <row r="1595" spans="1:17" x14ac:dyDescent="0.25">
      <c r="A1595">
        <v>1594</v>
      </c>
      <c r="B1595">
        <v>76.739796000000013</v>
      </c>
      <c r="C1595" s="4">
        <v>1</v>
      </c>
      <c r="H1595">
        <v>72.438469000000012</v>
      </c>
      <c r="I1595" s="5">
        <v>4</v>
      </c>
      <c r="P1595">
        <v>2</v>
      </c>
      <c r="Q1595" t="str">
        <f t="shared" si="25"/>
        <v>14</v>
      </c>
    </row>
    <row r="1596" spans="1:17" x14ac:dyDescent="0.25">
      <c r="A1596">
        <v>1595</v>
      </c>
      <c r="B1596">
        <v>76.739796000000013</v>
      </c>
      <c r="C1596" s="4">
        <v>1</v>
      </c>
      <c r="H1596">
        <v>72.636173000000014</v>
      </c>
      <c r="I1596" s="5">
        <v>4</v>
      </c>
      <c r="P1596">
        <v>2</v>
      </c>
      <c r="Q1596" t="str">
        <f t="shared" si="25"/>
        <v>14</v>
      </c>
    </row>
    <row r="1597" spans="1:17" x14ac:dyDescent="0.25">
      <c r="A1597">
        <v>1596</v>
      </c>
      <c r="B1597">
        <v>76.739796000000013</v>
      </c>
      <c r="C1597" s="4">
        <v>1</v>
      </c>
      <c r="H1597">
        <v>72.636173000000014</v>
      </c>
      <c r="I1597" s="5">
        <v>4</v>
      </c>
      <c r="P1597">
        <v>2</v>
      </c>
      <c r="Q1597" t="str">
        <f t="shared" si="25"/>
        <v>14</v>
      </c>
    </row>
    <row r="1598" spans="1:17" x14ac:dyDescent="0.25">
      <c r="A1598">
        <v>1597</v>
      </c>
      <c r="B1598">
        <v>76.610612000000003</v>
      </c>
      <c r="C1598" s="4">
        <v>1</v>
      </c>
      <c r="D1598">
        <v>83.957245</v>
      </c>
      <c r="E1598" s="2">
        <v>2</v>
      </c>
      <c r="H1598">
        <v>72.636173000000014</v>
      </c>
      <c r="I1598" s="5">
        <v>4</v>
      </c>
      <c r="P1598">
        <v>3</v>
      </c>
      <c r="Q1598" t="str">
        <f t="shared" si="25"/>
        <v>124</v>
      </c>
    </row>
    <row r="1599" spans="1:17" x14ac:dyDescent="0.25">
      <c r="A1599">
        <v>1598</v>
      </c>
      <c r="D1599">
        <v>84.106480000000005</v>
      </c>
      <c r="E1599" s="2">
        <v>2</v>
      </c>
      <c r="H1599">
        <v>72.636173000000014</v>
      </c>
      <c r="I1599" s="5">
        <v>4</v>
      </c>
      <c r="P1599">
        <v>2</v>
      </c>
      <c r="Q1599" t="str">
        <f t="shared" si="25"/>
        <v>24</v>
      </c>
    </row>
    <row r="1600" spans="1:17" x14ac:dyDescent="0.25">
      <c r="A1600">
        <v>1599</v>
      </c>
      <c r="D1600">
        <v>84.106480000000005</v>
      </c>
      <c r="E1600" s="2">
        <v>2</v>
      </c>
      <c r="H1600">
        <v>72.636173000000014</v>
      </c>
      <c r="I1600" s="5">
        <v>4</v>
      </c>
      <c r="P1600">
        <v>2</v>
      </c>
      <c r="Q1600" t="str">
        <f t="shared" si="25"/>
        <v>24</v>
      </c>
    </row>
    <row r="1601" spans="1:17" x14ac:dyDescent="0.25">
      <c r="A1601">
        <v>1600</v>
      </c>
      <c r="D1601">
        <v>84.106480000000005</v>
      </c>
      <c r="E1601" s="2">
        <v>2</v>
      </c>
      <c r="H1601">
        <v>72.636173000000014</v>
      </c>
      <c r="I1601" s="5">
        <v>4</v>
      </c>
      <c r="P1601">
        <v>2</v>
      </c>
      <c r="Q1601" t="str">
        <f t="shared" si="25"/>
        <v>24</v>
      </c>
    </row>
    <row r="1602" spans="1:17" x14ac:dyDescent="0.25">
      <c r="A1602">
        <v>1601</v>
      </c>
      <c r="D1602">
        <v>84.106480000000005</v>
      </c>
      <c r="E1602" s="2">
        <v>2</v>
      </c>
      <c r="H1602">
        <v>72.636173000000014</v>
      </c>
      <c r="I1602" s="5">
        <v>4</v>
      </c>
      <c r="P1602">
        <v>2</v>
      </c>
      <c r="Q1602" t="str">
        <f t="shared" ref="Q1602:Q1665" si="26">CONCATENATE(C1602,E1602,G1602,I1602)</f>
        <v>24</v>
      </c>
    </row>
    <row r="1603" spans="1:17" x14ac:dyDescent="0.25">
      <c r="A1603">
        <v>1602</v>
      </c>
      <c r="D1603">
        <v>84.106480000000005</v>
      </c>
      <c r="E1603" s="2">
        <v>2</v>
      </c>
      <c r="H1603">
        <v>72.636173000000014</v>
      </c>
      <c r="I1603" s="5">
        <v>4</v>
      </c>
      <c r="P1603">
        <v>2</v>
      </c>
      <c r="Q1603" t="str">
        <f t="shared" si="26"/>
        <v>24</v>
      </c>
    </row>
    <row r="1604" spans="1:17" x14ac:dyDescent="0.25">
      <c r="A1604">
        <v>1603</v>
      </c>
      <c r="D1604">
        <v>84.106480000000005</v>
      </c>
      <c r="E1604" s="2">
        <v>2</v>
      </c>
      <c r="H1604">
        <v>72.636173000000014</v>
      </c>
      <c r="I1604" s="5">
        <v>4</v>
      </c>
      <c r="P1604">
        <v>2</v>
      </c>
      <c r="Q1604" t="str">
        <f t="shared" si="26"/>
        <v>24</v>
      </c>
    </row>
    <row r="1605" spans="1:17" x14ac:dyDescent="0.25">
      <c r="A1605">
        <v>1604</v>
      </c>
      <c r="D1605">
        <v>84.106480000000005</v>
      </c>
      <c r="E1605" s="2">
        <v>2</v>
      </c>
      <c r="H1605">
        <v>72.636173000000014</v>
      </c>
      <c r="I1605" s="5">
        <v>4</v>
      </c>
      <c r="P1605">
        <v>2</v>
      </c>
      <c r="Q1605" t="str">
        <f t="shared" si="26"/>
        <v>24</v>
      </c>
    </row>
    <row r="1606" spans="1:17" x14ac:dyDescent="0.25">
      <c r="A1606">
        <v>1605</v>
      </c>
      <c r="D1606">
        <v>84.106480000000005</v>
      </c>
      <c r="E1606" s="2">
        <v>2</v>
      </c>
      <c r="H1606">
        <v>72.636173000000014</v>
      </c>
      <c r="I1606" s="5">
        <v>4</v>
      </c>
      <c r="P1606">
        <v>2</v>
      </c>
      <c r="Q1606" t="str">
        <f t="shared" si="26"/>
        <v>24</v>
      </c>
    </row>
    <row r="1607" spans="1:17" x14ac:dyDescent="0.25">
      <c r="A1607">
        <v>1606</v>
      </c>
      <c r="D1607">
        <v>84.106480000000005</v>
      </c>
      <c r="E1607" s="2">
        <v>2</v>
      </c>
      <c r="H1607">
        <v>72.636173000000014</v>
      </c>
      <c r="I1607" s="5">
        <v>4</v>
      </c>
      <c r="P1607">
        <v>2</v>
      </c>
      <c r="Q1607" t="str">
        <f t="shared" si="26"/>
        <v>24</v>
      </c>
    </row>
    <row r="1608" spans="1:17" x14ac:dyDescent="0.25">
      <c r="A1608">
        <v>1607</v>
      </c>
      <c r="D1608">
        <v>84.106480000000005</v>
      </c>
      <c r="E1608" s="2">
        <v>2</v>
      </c>
      <c r="H1608">
        <v>72.636173000000014</v>
      </c>
      <c r="I1608" s="5">
        <v>4</v>
      </c>
      <c r="P1608">
        <v>2</v>
      </c>
      <c r="Q1608" t="str">
        <f t="shared" si="26"/>
        <v>24</v>
      </c>
    </row>
    <row r="1609" spans="1:17" x14ac:dyDescent="0.25">
      <c r="A1609">
        <v>1608</v>
      </c>
      <c r="D1609">
        <v>84.106480000000005</v>
      </c>
      <c r="E1609" s="2">
        <v>2</v>
      </c>
      <c r="H1609">
        <v>72.636173000000014</v>
      </c>
      <c r="I1609" s="5">
        <v>4</v>
      </c>
      <c r="P1609">
        <v>2</v>
      </c>
      <c r="Q1609" t="str">
        <f t="shared" si="26"/>
        <v>24</v>
      </c>
    </row>
    <row r="1610" spans="1:17" x14ac:dyDescent="0.25">
      <c r="A1610">
        <v>1609</v>
      </c>
      <c r="D1610">
        <v>84.106480000000005</v>
      </c>
      <c r="E1610" s="2">
        <v>2</v>
      </c>
      <c r="F1610">
        <v>78.621735000000001</v>
      </c>
      <c r="G1610" s="3">
        <v>3</v>
      </c>
      <c r="H1610">
        <v>72.636173000000014</v>
      </c>
      <c r="I1610" s="5">
        <v>4</v>
      </c>
      <c r="P1610">
        <v>3</v>
      </c>
      <c r="Q1610" t="str">
        <f t="shared" si="26"/>
        <v>234</v>
      </c>
    </row>
    <row r="1611" spans="1:17" x14ac:dyDescent="0.25">
      <c r="A1611">
        <v>1610</v>
      </c>
      <c r="D1611">
        <v>84.106480000000005</v>
      </c>
      <c r="E1611" s="2">
        <v>2</v>
      </c>
      <c r="F1611">
        <v>78.865766000000008</v>
      </c>
      <c r="G1611" s="3">
        <v>3</v>
      </c>
      <c r="H1611">
        <v>72.636173000000014</v>
      </c>
      <c r="I1611" s="5">
        <v>4</v>
      </c>
      <c r="P1611">
        <v>3</v>
      </c>
      <c r="Q1611" t="str">
        <f t="shared" si="26"/>
        <v>234</v>
      </c>
    </row>
    <row r="1612" spans="1:17" x14ac:dyDescent="0.25">
      <c r="A1612">
        <v>1611</v>
      </c>
      <c r="D1612">
        <v>83.957245</v>
      </c>
      <c r="E1612" s="2">
        <v>2</v>
      </c>
      <c r="F1612">
        <v>78.865766000000008</v>
      </c>
      <c r="G1612" s="3">
        <v>3</v>
      </c>
      <c r="H1612">
        <v>72.438469000000012</v>
      </c>
      <c r="I1612" s="5">
        <v>4</v>
      </c>
      <c r="P1612">
        <v>3</v>
      </c>
      <c r="Q1612" t="str">
        <f t="shared" si="26"/>
        <v>234</v>
      </c>
    </row>
    <row r="1613" spans="1:17" x14ac:dyDescent="0.25">
      <c r="A1613">
        <v>1612</v>
      </c>
      <c r="B1613">
        <v>92.743725000000012</v>
      </c>
      <c r="C1613" s="4">
        <v>1</v>
      </c>
      <c r="F1613">
        <v>78.865766000000008</v>
      </c>
      <c r="G1613" s="3">
        <v>3</v>
      </c>
      <c r="P1613">
        <v>2</v>
      </c>
      <c r="Q1613" t="str">
        <f t="shared" si="26"/>
        <v>13</v>
      </c>
    </row>
    <row r="1614" spans="1:17" x14ac:dyDescent="0.25">
      <c r="A1614">
        <v>1613</v>
      </c>
      <c r="B1614">
        <v>92.709236000000004</v>
      </c>
      <c r="C1614" s="4">
        <v>1</v>
      </c>
      <c r="F1614">
        <v>78.865766000000008</v>
      </c>
      <c r="G1614" s="3">
        <v>3</v>
      </c>
      <c r="P1614">
        <v>2</v>
      </c>
      <c r="Q1614" t="str">
        <f t="shared" si="26"/>
        <v>13</v>
      </c>
    </row>
    <row r="1615" spans="1:17" x14ac:dyDescent="0.25">
      <c r="A1615">
        <v>1614</v>
      </c>
      <c r="B1615">
        <v>92.709236000000004</v>
      </c>
      <c r="C1615" s="4">
        <v>1</v>
      </c>
      <c r="F1615">
        <v>78.865766000000008</v>
      </c>
      <c r="G1615" s="3">
        <v>3</v>
      </c>
      <c r="P1615">
        <v>2</v>
      </c>
      <c r="Q1615" t="str">
        <f t="shared" si="26"/>
        <v>13</v>
      </c>
    </row>
    <row r="1616" spans="1:17" x14ac:dyDescent="0.25">
      <c r="A1616">
        <v>1615</v>
      </c>
      <c r="B1616">
        <v>92.709236000000004</v>
      </c>
      <c r="C1616" s="4">
        <v>1</v>
      </c>
      <c r="F1616">
        <v>78.865766000000008</v>
      </c>
      <c r="G1616" s="3">
        <v>3</v>
      </c>
      <c r="P1616">
        <v>2</v>
      </c>
      <c r="Q1616" t="str">
        <f t="shared" si="26"/>
        <v>13</v>
      </c>
    </row>
    <row r="1617" spans="1:17" x14ac:dyDescent="0.25">
      <c r="A1617">
        <v>1616</v>
      </c>
      <c r="B1617">
        <v>92.709236000000004</v>
      </c>
      <c r="C1617" s="4">
        <v>1</v>
      </c>
      <c r="F1617">
        <v>78.865766000000008</v>
      </c>
      <c r="G1617" s="3">
        <v>3</v>
      </c>
      <c r="P1617">
        <v>2</v>
      </c>
      <c r="Q1617" t="str">
        <f t="shared" si="26"/>
        <v>13</v>
      </c>
    </row>
    <row r="1618" spans="1:17" x14ac:dyDescent="0.25">
      <c r="A1618">
        <v>1617</v>
      </c>
      <c r="B1618">
        <v>92.709236000000004</v>
      </c>
      <c r="C1618" s="4">
        <v>1</v>
      </c>
      <c r="F1618">
        <v>78.865766000000008</v>
      </c>
      <c r="G1618" s="3">
        <v>3</v>
      </c>
      <c r="P1618">
        <v>2</v>
      </c>
      <c r="Q1618" t="str">
        <f t="shared" si="26"/>
        <v>13</v>
      </c>
    </row>
    <row r="1619" spans="1:17" x14ac:dyDescent="0.25">
      <c r="A1619">
        <v>1618</v>
      </c>
      <c r="B1619">
        <v>92.709236000000004</v>
      </c>
      <c r="C1619" s="4">
        <v>1</v>
      </c>
      <c r="F1619">
        <v>78.865766000000008</v>
      </c>
      <c r="G1619" s="3">
        <v>3</v>
      </c>
      <c r="P1619">
        <v>2</v>
      </c>
      <c r="Q1619" t="str">
        <f t="shared" si="26"/>
        <v>13</v>
      </c>
    </row>
    <row r="1620" spans="1:17" x14ac:dyDescent="0.25">
      <c r="A1620">
        <v>1619</v>
      </c>
      <c r="B1620">
        <v>92.709236000000004</v>
      </c>
      <c r="C1620" s="4">
        <v>1</v>
      </c>
      <c r="F1620">
        <v>78.865766000000008</v>
      </c>
      <c r="G1620" s="3">
        <v>3</v>
      </c>
      <c r="P1620">
        <v>2</v>
      </c>
      <c r="Q1620" t="str">
        <f t="shared" si="26"/>
        <v>13</v>
      </c>
    </row>
    <row r="1621" spans="1:17" x14ac:dyDescent="0.25">
      <c r="A1621">
        <v>1620</v>
      </c>
      <c r="B1621">
        <v>92.709236000000004</v>
      </c>
      <c r="C1621" s="4">
        <v>1</v>
      </c>
      <c r="F1621">
        <v>78.865766000000008</v>
      </c>
      <c r="G1621" s="3">
        <v>3</v>
      </c>
      <c r="P1621">
        <v>2</v>
      </c>
      <c r="Q1621" t="str">
        <f t="shared" si="26"/>
        <v>13</v>
      </c>
    </row>
    <row r="1622" spans="1:17" x14ac:dyDescent="0.25">
      <c r="A1622">
        <v>1621</v>
      </c>
      <c r="B1622">
        <v>92.709236000000004</v>
      </c>
      <c r="C1622" s="4">
        <v>1</v>
      </c>
      <c r="F1622">
        <v>78.865766000000008</v>
      </c>
      <c r="G1622" s="3">
        <v>3</v>
      </c>
      <c r="P1622">
        <v>2</v>
      </c>
      <c r="Q1622" t="str">
        <f t="shared" si="26"/>
        <v>13</v>
      </c>
    </row>
    <row r="1623" spans="1:17" x14ac:dyDescent="0.25">
      <c r="A1623">
        <v>1622</v>
      </c>
      <c r="B1623">
        <v>92.709236000000004</v>
      </c>
      <c r="C1623" s="4">
        <v>1</v>
      </c>
      <c r="F1623">
        <v>78.865766000000008</v>
      </c>
      <c r="G1623" s="3">
        <v>3</v>
      </c>
      <c r="P1623">
        <v>2</v>
      </c>
      <c r="Q1623" t="str">
        <f t="shared" si="26"/>
        <v>13</v>
      </c>
    </row>
    <row r="1624" spans="1:17" x14ac:dyDescent="0.25">
      <c r="A1624">
        <v>1623</v>
      </c>
      <c r="B1624">
        <v>92.709236000000004</v>
      </c>
      <c r="C1624" s="4">
        <v>1</v>
      </c>
      <c r="F1624">
        <v>78.865766000000008</v>
      </c>
      <c r="G1624" s="3">
        <v>3</v>
      </c>
      <c r="P1624">
        <v>2</v>
      </c>
      <c r="Q1624" t="str">
        <f t="shared" si="26"/>
        <v>13</v>
      </c>
    </row>
    <row r="1625" spans="1:17" x14ac:dyDescent="0.25">
      <c r="A1625">
        <v>1624</v>
      </c>
      <c r="B1625">
        <v>92.709236000000004</v>
      </c>
      <c r="C1625" s="4">
        <v>1</v>
      </c>
      <c r="F1625">
        <v>78.621735000000001</v>
      </c>
      <c r="G1625" s="3">
        <v>3</v>
      </c>
      <c r="H1625">
        <v>87.094797000000014</v>
      </c>
      <c r="I1625" s="5">
        <v>4</v>
      </c>
      <c r="P1625">
        <v>3</v>
      </c>
      <c r="Q1625" t="str">
        <f t="shared" si="26"/>
        <v>134</v>
      </c>
    </row>
    <row r="1626" spans="1:17" x14ac:dyDescent="0.25">
      <c r="A1626">
        <v>1625</v>
      </c>
      <c r="B1626">
        <v>92.709236000000004</v>
      </c>
      <c r="C1626" s="4">
        <v>1</v>
      </c>
      <c r="D1626">
        <v>100.94112200000001</v>
      </c>
      <c r="E1626" s="2">
        <v>2</v>
      </c>
      <c r="H1626">
        <v>87.270716000000007</v>
      </c>
      <c r="I1626" s="5">
        <v>4</v>
      </c>
      <c r="P1626">
        <v>3</v>
      </c>
      <c r="Q1626" t="str">
        <f t="shared" si="26"/>
        <v>124</v>
      </c>
    </row>
    <row r="1627" spans="1:17" x14ac:dyDescent="0.25">
      <c r="A1627">
        <v>1626</v>
      </c>
      <c r="B1627">
        <v>92.709236000000004</v>
      </c>
      <c r="C1627" s="4">
        <v>1</v>
      </c>
      <c r="D1627">
        <v>100.965868</v>
      </c>
      <c r="E1627" s="2">
        <v>2</v>
      </c>
      <c r="H1627">
        <v>87.270716000000007</v>
      </c>
      <c r="I1627" s="5">
        <v>4</v>
      </c>
      <c r="P1627">
        <v>3</v>
      </c>
      <c r="Q1627" t="str">
        <f t="shared" si="26"/>
        <v>124</v>
      </c>
    </row>
    <row r="1628" spans="1:17" x14ac:dyDescent="0.25">
      <c r="A1628">
        <v>1627</v>
      </c>
      <c r="B1628">
        <v>92.743725000000012</v>
      </c>
      <c r="C1628" s="4">
        <v>1</v>
      </c>
      <c r="D1628">
        <v>100.965868</v>
      </c>
      <c r="E1628" s="2">
        <v>2</v>
      </c>
      <c r="H1628">
        <v>87.270716000000007</v>
      </c>
      <c r="I1628" s="5">
        <v>4</v>
      </c>
      <c r="P1628">
        <v>3</v>
      </c>
      <c r="Q1628" t="str">
        <f t="shared" si="26"/>
        <v>124</v>
      </c>
    </row>
    <row r="1629" spans="1:17" x14ac:dyDescent="0.25">
      <c r="A1629">
        <v>1628</v>
      </c>
      <c r="D1629">
        <v>100.965868</v>
      </c>
      <c r="E1629" s="2">
        <v>2</v>
      </c>
      <c r="H1629">
        <v>87.270716000000007</v>
      </c>
      <c r="I1629" s="5">
        <v>4</v>
      </c>
      <c r="P1629">
        <v>2</v>
      </c>
      <c r="Q1629" t="str">
        <f t="shared" si="26"/>
        <v>24</v>
      </c>
    </row>
    <row r="1630" spans="1:17" x14ac:dyDescent="0.25">
      <c r="A1630">
        <v>1629</v>
      </c>
      <c r="D1630">
        <v>100.965868</v>
      </c>
      <c r="E1630" s="2">
        <v>2</v>
      </c>
      <c r="H1630">
        <v>87.270716000000007</v>
      </c>
      <c r="I1630" s="5">
        <v>4</v>
      </c>
      <c r="P1630">
        <v>2</v>
      </c>
      <c r="Q1630" t="str">
        <f t="shared" si="26"/>
        <v>24</v>
      </c>
    </row>
    <row r="1631" spans="1:17" x14ac:dyDescent="0.25">
      <c r="A1631">
        <v>1630</v>
      </c>
      <c r="D1631">
        <v>100.965868</v>
      </c>
      <c r="E1631" s="2">
        <v>2</v>
      </c>
      <c r="H1631">
        <v>87.270716000000007</v>
      </c>
      <c r="I1631" s="5">
        <v>4</v>
      </c>
      <c r="P1631">
        <v>2</v>
      </c>
      <c r="Q1631" t="str">
        <f t="shared" si="26"/>
        <v>24</v>
      </c>
    </row>
    <row r="1632" spans="1:17" x14ac:dyDescent="0.25">
      <c r="A1632">
        <v>1631</v>
      </c>
      <c r="D1632">
        <v>100.965868</v>
      </c>
      <c r="E1632" s="2">
        <v>2</v>
      </c>
      <c r="H1632">
        <v>87.270716000000007</v>
      </c>
      <c r="I1632" s="5">
        <v>4</v>
      </c>
      <c r="P1632">
        <v>2</v>
      </c>
      <c r="Q1632" t="str">
        <f t="shared" si="26"/>
        <v>24</v>
      </c>
    </row>
    <row r="1633" spans="1:17" x14ac:dyDescent="0.25">
      <c r="A1633">
        <v>1632</v>
      </c>
      <c r="D1633">
        <v>100.965868</v>
      </c>
      <c r="E1633" s="2">
        <v>2</v>
      </c>
      <c r="H1633">
        <v>87.270716000000007</v>
      </c>
      <c r="I1633" s="5">
        <v>4</v>
      </c>
      <c r="P1633">
        <v>2</v>
      </c>
      <c r="Q1633" t="str">
        <f t="shared" si="26"/>
        <v>24</v>
      </c>
    </row>
    <row r="1634" spans="1:17" x14ac:dyDescent="0.25">
      <c r="A1634">
        <v>1633</v>
      </c>
      <c r="D1634">
        <v>100.965868</v>
      </c>
      <c r="E1634" s="2">
        <v>2</v>
      </c>
      <c r="H1634">
        <v>87.270716000000007</v>
      </c>
      <c r="I1634" s="5">
        <v>4</v>
      </c>
      <c r="P1634">
        <v>2</v>
      </c>
      <c r="Q1634" t="str">
        <f t="shared" si="26"/>
        <v>24</v>
      </c>
    </row>
    <row r="1635" spans="1:17" x14ac:dyDescent="0.25">
      <c r="A1635">
        <v>1634</v>
      </c>
      <c r="D1635">
        <v>100.965868</v>
      </c>
      <c r="E1635" s="2">
        <v>2</v>
      </c>
      <c r="H1635">
        <v>87.270716000000007</v>
      </c>
      <c r="I1635" s="5">
        <v>4</v>
      </c>
      <c r="P1635">
        <v>2</v>
      </c>
      <c r="Q1635" t="str">
        <f t="shared" si="26"/>
        <v>24</v>
      </c>
    </row>
    <row r="1636" spans="1:17" x14ac:dyDescent="0.25">
      <c r="A1636">
        <v>1635</v>
      </c>
      <c r="D1636">
        <v>100.965868</v>
      </c>
      <c r="E1636" s="2">
        <v>2</v>
      </c>
      <c r="H1636">
        <v>87.270716000000007</v>
      </c>
      <c r="I1636" s="5">
        <v>4</v>
      </c>
      <c r="P1636">
        <v>2</v>
      </c>
      <c r="Q1636" t="str">
        <f t="shared" si="26"/>
        <v>24</v>
      </c>
    </row>
    <row r="1637" spans="1:17" x14ac:dyDescent="0.25">
      <c r="A1637">
        <v>1636</v>
      </c>
      <c r="D1637">
        <v>100.965868</v>
      </c>
      <c r="E1637" s="2">
        <v>2</v>
      </c>
      <c r="H1637">
        <v>87.270716000000007</v>
      </c>
      <c r="I1637" s="5">
        <v>4</v>
      </c>
      <c r="P1637">
        <v>2</v>
      </c>
      <c r="Q1637" t="str">
        <f t="shared" si="26"/>
        <v>24</v>
      </c>
    </row>
    <row r="1638" spans="1:17" x14ac:dyDescent="0.25">
      <c r="A1638">
        <v>1637</v>
      </c>
      <c r="D1638">
        <v>100.965868</v>
      </c>
      <c r="E1638" s="2">
        <v>2</v>
      </c>
      <c r="H1638">
        <v>87.270716000000007</v>
      </c>
      <c r="I1638" s="5">
        <v>4</v>
      </c>
      <c r="P1638">
        <v>2</v>
      </c>
      <c r="Q1638" t="str">
        <f t="shared" si="26"/>
        <v>24</v>
      </c>
    </row>
    <row r="1639" spans="1:17" x14ac:dyDescent="0.25">
      <c r="A1639">
        <v>1638</v>
      </c>
      <c r="D1639">
        <v>100.965868</v>
      </c>
      <c r="E1639" s="2">
        <v>2</v>
      </c>
      <c r="H1639">
        <v>87.270716000000007</v>
      </c>
      <c r="I1639" s="5">
        <v>4</v>
      </c>
      <c r="P1639">
        <v>2</v>
      </c>
      <c r="Q1639" t="str">
        <f t="shared" si="26"/>
        <v>24</v>
      </c>
    </row>
    <row r="1640" spans="1:17" x14ac:dyDescent="0.25">
      <c r="A1640">
        <v>1639</v>
      </c>
      <c r="D1640">
        <v>100.965868</v>
      </c>
      <c r="E1640" s="2">
        <v>2</v>
      </c>
      <c r="H1640">
        <v>87.270716000000007</v>
      </c>
      <c r="I1640" s="5">
        <v>4</v>
      </c>
      <c r="P1640">
        <v>2</v>
      </c>
      <c r="Q1640" t="str">
        <f t="shared" si="26"/>
        <v>24</v>
      </c>
    </row>
    <row r="1641" spans="1:17" x14ac:dyDescent="0.25">
      <c r="A1641">
        <v>1640</v>
      </c>
      <c r="D1641">
        <v>100.94112200000001</v>
      </c>
      <c r="E1641" s="2">
        <v>2</v>
      </c>
      <c r="F1641">
        <v>96.297296000000017</v>
      </c>
      <c r="G1641" s="3">
        <v>3</v>
      </c>
      <c r="H1641">
        <v>87.094797000000014</v>
      </c>
      <c r="I1641" s="5">
        <v>4</v>
      </c>
      <c r="P1641">
        <v>3</v>
      </c>
      <c r="Q1641" t="str">
        <f t="shared" si="26"/>
        <v>234</v>
      </c>
    </row>
    <row r="1642" spans="1:17" x14ac:dyDescent="0.25">
      <c r="A1642">
        <v>1641</v>
      </c>
      <c r="B1642">
        <v>110.97250200000001</v>
      </c>
      <c r="C1642" s="4">
        <v>1</v>
      </c>
      <c r="D1642">
        <v>100.94112200000001</v>
      </c>
      <c r="E1642" s="2">
        <v>2</v>
      </c>
      <c r="F1642">
        <v>96.41729500000001</v>
      </c>
      <c r="G1642" s="3">
        <v>3</v>
      </c>
      <c r="H1642">
        <v>87.094797000000014</v>
      </c>
      <c r="I1642" s="5">
        <v>4</v>
      </c>
      <c r="P1642">
        <v>4</v>
      </c>
      <c r="Q1642" t="str">
        <f t="shared" si="26"/>
        <v>1234</v>
      </c>
    </row>
    <row r="1643" spans="1:17" x14ac:dyDescent="0.25">
      <c r="A1643">
        <v>1642</v>
      </c>
      <c r="B1643">
        <v>111.00240100000001</v>
      </c>
      <c r="C1643" s="4">
        <v>1</v>
      </c>
      <c r="F1643">
        <v>96.41729500000001</v>
      </c>
      <c r="G1643" s="3">
        <v>3</v>
      </c>
      <c r="P1643">
        <v>2</v>
      </c>
      <c r="Q1643" t="str">
        <f t="shared" si="26"/>
        <v>13</v>
      </c>
    </row>
    <row r="1644" spans="1:17" x14ac:dyDescent="0.25">
      <c r="A1644">
        <v>1643</v>
      </c>
      <c r="B1644">
        <v>111.00240100000001</v>
      </c>
      <c r="C1644" s="4">
        <v>1</v>
      </c>
      <c r="F1644">
        <v>96.41729500000001</v>
      </c>
      <c r="G1644" s="3">
        <v>3</v>
      </c>
      <c r="P1644">
        <v>2</v>
      </c>
      <c r="Q1644" t="str">
        <f t="shared" si="26"/>
        <v>13</v>
      </c>
    </row>
    <row r="1645" spans="1:17" x14ac:dyDescent="0.25">
      <c r="A1645">
        <v>1644</v>
      </c>
      <c r="B1645">
        <v>111.00240100000001</v>
      </c>
      <c r="C1645" s="4">
        <v>1</v>
      </c>
      <c r="F1645">
        <v>96.41729500000001</v>
      </c>
      <c r="G1645" s="3">
        <v>3</v>
      </c>
      <c r="P1645">
        <v>2</v>
      </c>
      <c r="Q1645" t="str">
        <f t="shared" si="26"/>
        <v>13</v>
      </c>
    </row>
    <row r="1646" spans="1:17" x14ac:dyDescent="0.25">
      <c r="A1646">
        <v>1645</v>
      </c>
      <c r="B1646">
        <v>111.00240100000001</v>
      </c>
      <c r="C1646" s="4">
        <v>1</v>
      </c>
      <c r="F1646">
        <v>96.41729500000001</v>
      </c>
      <c r="G1646" s="3">
        <v>3</v>
      </c>
      <c r="P1646">
        <v>2</v>
      </c>
      <c r="Q1646" t="str">
        <f t="shared" si="26"/>
        <v>13</v>
      </c>
    </row>
    <row r="1647" spans="1:17" x14ac:dyDescent="0.25">
      <c r="A1647">
        <v>1646</v>
      </c>
      <c r="B1647">
        <v>111.00240100000001</v>
      </c>
      <c r="C1647" s="4">
        <v>1</v>
      </c>
      <c r="F1647">
        <v>96.41729500000001</v>
      </c>
      <c r="G1647" s="3">
        <v>3</v>
      </c>
      <c r="P1647">
        <v>2</v>
      </c>
      <c r="Q1647" t="str">
        <f t="shared" si="26"/>
        <v>13</v>
      </c>
    </row>
    <row r="1648" spans="1:17" x14ac:dyDescent="0.25">
      <c r="A1648">
        <v>1647</v>
      </c>
      <c r="B1648">
        <v>111.00240100000001</v>
      </c>
      <c r="C1648" s="4">
        <v>1</v>
      </c>
      <c r="F1648">
        <v>96.41729500000001</v>
      </c>
      <c r="G1648" s="3">
        <v>3</v>
      </c>
      <c r="P1648">
        <v>2</v>
      </c>
      <c r="Q1648" t="str">
        <f t="shared" si="26"/>
        <v>13</v>
      </c>
    </row>
    <row r="1649" spans="1:17" x14ac:dyDescent="0.25">
      <c r="A1649">
        <v>1648</v>
      </c>
      <c r="B1649">
        <v>111.00240100000001</v>
      </c>
      <c r="C1649" s="4">
        <v>1</v>
      </c>
      <c r="F1649">
        <v>96.41729500000001</v>
      </c>
      <c r="G1649" s="3">
        <v>3</v>
      </c>
      <c r="P1649">
        <v>2</v>
      </c>
      <c r="Q1649" t="str">
        <f t="shared" si="26"/>
        <v>13</v>
      </c>
    </row>
    <row r="1650" spans="1:17" x14ac:dyDescent="0.25">
      <c r="A1650">
        <v>1649</v>
      </c>
      <c r="B1650">
        <v>111.00240100000001</v>
      </c>
      <c r="C1650" s="4">
        <v>1</v>
      </c>
      <c r="F1650">
        <v>96.41729500000001</v>
      </c>
      <c r="G1650" s="3">
        <v>3</v>
      </c>
      <c r="P1650">
        <v>2</v>
      </c>
      <c r="Q1650" t="str">
        <f t="shared" si="26"/>
        <v>13</v>
      </c>
    </row>
    <row r="1651" spans="1:17" x14ac:dyDescent="0.25">
      <c r="A1651">
        <v>1650</v>
      </c>
      <c r="B1651">
        <v>111.00240100000001</v>
      </c>
      <c r="C1651" s="4">
        <v>1</v>
      </c>
      <c r="F1651">
        <v>96.41729500000001</v>
      </c>
      <c r="G1651" s="3">
        <v>3</v>
      </c>
      <c r="P1651">
        <v>2</v>
      </c>
      <c r="Q1651" t="str">
        <f t="shared" si="26"/>
        <v>13</v>
      </c>
    </row>
    <row r="1652" spans="1:17" x14ac:dyDescent="0.25">
      <c r="A1652">
        <v>1651</v>
      </c>
      <c r="B1652">
        <v>111.00240100000001</v>
      </c>
      <c r="C1652" s="4">
        <v>1</v>
      </c>
      <c r="F1652">
        <v>96.41729500000001</v>
      </c>
      <c r="G1652" s="3">
        <v>3</v>
      </c>
      <c r="P1652">
        <v>2</v>
      </c>
      <c r="Q1652" t="str">
        <f t="shared" si="26"/>
        <v>13</v>
      </c>
    </row>
    <row r="1653" spans="1:17" x14ac:dyDescent="0.25">
      <c r="A1653">
        <v>1652</v>
      </c>
      <c r="B1653">
        <v>111.00240100000001</v>
      </c>
      <c r="C1653" s="4">
        <v>1</v>
      </c>
      <c r="F1653">
        <v>96.41729500000001</v>
      </c>
      <c r="G1653" s="3">
        <v>3</v>
      </c>
      <c r="P1653">
        <v>2</v>
      </c>
      <c r="Q1653" t="str">
        <f t="shared" si="26"/>
        <v>13</v>
      </c>
    </row>
    <row r="1654" spans="1:17" x14ac:dyDescent="0.25">
      <c r="A1654">
        <v>1653</v>
      </c>
      <c r="B1654">
        <v>111.00240100000001</v>
      </c>
      <c r="C1654" s="4">
        <v>1</v>
      </c>
      <c r="F1654">
        <v>96.41729500000001</v>
      </c>
      <c r="G1654" s="3">
        <v>3</v>
      </c>
      <c r="P1654">
        <v>2</v>
      </c>
      <c r="Q1654" t="str">
        <f t="shared" si="26"/>
        <v>13</v>
      </c>
    </row>
    <row r="1655" spans="1:17" x14ac:dyDescent="0.25">
      <c r="A1655">
        <v>1654</v>
      </c>
      <c r="B1655">
        <v>111.00240100000001</v>
      </c>
      <c r="C1655" s="4">
        <v>1</v>
      </c>
      <c r="F1655">
        <v>96.41729500000001</v>
      </c>
      <c r="G1655" s="3">
        <v>3</v>
      </c>
      <c r="P1655">
        <v>2</v>
      </c>
      <c r="Q1655" t="str">
        <f t="shared" si="26"/>
        <v>13</v>
      </c>
    </row>
    <row r="1656" spans="1:17" x14ac:dyDescent="0.25">
      <c r="A1656">
        <v>1655</v>
      </c>
      <c r="B1656">
        <v>111.00240100000001</v>
      </c>
      <c r="C1656" s="4">
        <v>1</v>
      </c>
      <c r="D1656">
        <v>119.585104</v>
      </c>
      <c r="E1656" s="2">
        <v>2</v>
      </c>
      <c r="F1656">
        <v>96.297296000000017</v>
      </c>
      <c r="G1656" s="3">
        <v>3</v>
      </c>
      <c r="P1656">
        <v>3</v>
      </c>
      <c r="Q1656" t="str">
        <f t="shared" si="26"/>
        <v>123</v>
      </c>
    </row>
    <row r="1657" spans="1:17" x14ac:dyDescent="0.25">
      <c r="A1657">
        <v>1656</v>
      </c>
      <c r="B1657">
        <v>110.97250200000001</v>
      </c>
      <c r="C1657" s="4">
        <v>1</v>
      </c>
      <c r="D1657">
        <v>119.555716</v>
      </c>
      <c r="E1657" s="2">
        <v>2</v>
      </c>
      <c r="F1657">
        <v>96.297296000000017</v>
      </c>
      <c r="G1657" s="3">
        <v>3</v>
      </c>
      <c r="H1657">
        <v>106.618368</v>
      </c>
      <c r="I1657" s="5">
        <v>4</v>
      </c>
      <c r="P1657">
        <v>4</v>
      </c>
      <c r="Q1657" t="str">
        <f t="shared" si="26"/>
        <v>1234</v>
      </c>
    </row>
    <row r="1658" spans="1:17" x14ac:dyDescent="0.25">
      <c r="A1658">
        <v>1657</v>
      </c>
      <c r="D1658">
        <v>119.555716</v>
      </c>
      <c r="E1658" s="2">
        <v>2</v>
      </c>
      <c r="H1658">
        <v>106.60214400000001</v>
      </c>
      <c r="I1658" s="5">
        <v>4</v>
      </c>
      <c r="P1658">
        <v>2</v>
      </c>
      <c r="Q1658" t="str">
        <f t="shared" si="26"/>
        <v>24</v>
      </c>
    </row>
    <row r="1659" spans="1:17" x14ac:dyDescent="0.25">
      <c r="A1659">
        <v>1658</v>
      </c>
      <c r="D1659">
        <v>119.555716</v>
      </c>
      <c r="E1659" s="2">
        <v>2</v>
      </c>
      <c r="H1659">
        <v>106.60214400000001</v>
      </c>
      <c r="I1659" s="5">
        <v>4</v>
      </c>
      <c r="P1659">
        <v>2</v>
      </c>
      <c r="Q1659" t="str">
        <f t="shared" si="26"/>
        <v>24</v>
      </c>
    </row>
    <row r="1660" spans="1:17" x14ac:dyDescent="0.25">
      <c r="A1660">
        <v>1659</v>
      </c>
      <c r="D1660">
        <v>119.555716</v>
      </c>
      <c r="E1660" s="2">
        <v>2</v>
      </c>
      <c r="H1660">
        <v>106.60214400000001</v>
      </c>
      <c r="I1660" s="5">
        <v>4</v>
      </c>
      <c r="P1660">
        <v>2</v>
      </c>
      <c r="Q1660" t="str">
        <f t="shared" si="26"/>
        <v>24</v>
      </c>
    </row>
    <row r="1661" spans="1:17" x14ac:dyDescent="0.25">
      <c r="A1661">
        <v>1660</v>
      </c>
      <c r="D1661">
        <v>119.555716</v>
      </c>
      <c r="E1661" s="2">
        <v>2</v>
      </c>
      <c r="H1661">
        <v>106.60214400000001</v>
      </c>
      <c r="I1661" s="5">
        <v>4</v>
      </c>
      <c r="P1661">
        <v>2</v>
      </c>
      <c r="Q1661" t="str">
        <f t="shared" si="26"/>
        <v>24</v>
      </c>
    </row>
    <row r="1662" spans="1:17" x14ac:dyDescent="0.25">
      <c r="A1662">
        <v>1661</v>
      </c>
      <c r="D1662">
        <v>119.555716</v>
      </c>
      <c r="E1662" s="2">
        <v>2</v>
      </c>
      <c r="H1662">
        <v>106.60214400000001</v>
      </c>
      <c r="I1662" s="5">
        <v>4</v>
      </c>
      <c r="P1662">
        <v>2</v>
      </c>
      <c r="Q1662" t="str">
        <f t="shared" si="26"/>
        <v>24</v>
      </c>
    </row>
    <row r="1663" spans="1:17" x14ac:dyDescent="0.25">
      <c r="A1663">
        <v>1662</v>
      </c>
      <c r="D1663">
        <v>119.555716</v>
      </c>
      <c r="E1663" s="2">
        <v>2</v>
      </c>
      <c r="H1663">
        <v>106.60214400000001</v>
      </c>
      <c r="I1663" s="5">
        <v>4</v>
      </c>
      <c r="P1663">
        <v>2</v>
      </c>
      <c r="Q1663" t="str">
        <f t="shared" si="26"/>
        <v>24</v>
      </c>
    </row>
    <row r="1664" spans="1:17" x14ac:dyDescent="0.25">
      <c r="A1664">
        <v>1663</v>
      </c>
      <c r="D1664">
        <v>119.555716</v>
      </c>
      <c r="E1664" s="2">
        <v>2</v>
      </c>
      <c r="H1664">
        <v>106.60214400000001</v>
      </c>
      <c r="I1664" s="5">
        <v>4</v>
      </c>
      <c r="P1664">
        <v>2</v>
      </c>
      <c r="Q1664" t="str">
        <f t="shared" si="26"/>
        <v>24</v>
      </c>
    </row>
    <row r="1665" spans="1:17" x14ac:dyDescent="0.25">
      <c r="A1665">
        <v>1664</v>
      </c>
      <c r="D1665">
        <v>119.555716</v>
      </c>
      <c r="E1665" s="2">
        <v>2</v>
      </c>
      <c r="H1665">
        <v>106.60214400000001</v>
      </c>
      <c r="I1665" s="5">
        <v>4</v>
      </c>
      <c r="P1665">
        <v>2</v>
      </c>
      <c r="Q1665" t="str">
        <f t="shared" si="26"/>
        <v>24</v>
      </c>
    </row>
    <row r="1666" spans="1:17" x14ac:dyDescent="0.25">
      <c r="A1666">
        <v>1665</v>
      </c>
      <c r="D1666">
        <v>119.555716</v>
      </c>
      <c r="E1666" s="2">
        <v>2</v>
      </c>
      <c r="H1666">
        <v>106.60214400000001</v>
      </c>
      <c r="I1666" s="5">
        <v>4</v>
      </c>
      <c r="P1666">
        <v>2</v>
      </c>
      <c r="Q1666" t="str">
        <f t="shared" ref="Q1666:Q1729" si="27">CONCATENATE(C1666,E1666,G1666,I1666)</f>
        <v>24</v>
      </c>
    </row>
    <row r="1667" spans="1:17" x14ac:dyDescent="0.25">
      <c r="A1667">
        <v>1666</v>
      </c>
      <c r="D1667">
        <v>119.555716</v>
      </c>
      <c r="E1667" s="2">
        <v>2</v>
      </c>
      <c r="H1667">
        <v>106.60214400000001</v>
      </c>
      <c r="I1667" s="5">
        <v>4</v>
      </c>
      <c r="P1667">
        <v>2</v>
      </c>
      <c r="Q1667" t="str">
        <f t="shared" si="27"/>
        <v>24</v>
      </c>
    </row>
    <row r="1668" spans="1:17" x14ac:dyDescent="0.25">
      <c r="A1668">
        <v>1667</v>
      </c>
      <c r="D1668">
        <v>119.555716</v>
      </c>
      <c r="E1668" s="2">
        <v>2</v>
      </c>
      <c r="H1668">
        <v>106.60214400000001</v>
      </c>
      <c r="I1668" s="5">
        <v>4</v>
      </c>
      <c r="P1668">
        <v>2</v>
      </c>
      <c r="Q1668" t="str">
        <f t="shared" si="27"/>
        <v>24</v>
      </c>
    </row>
    <row r="1669" spans="1:17" x14ac:dyDescent="0.25">
      <c r="A1669">
        <v>1668</v>
      </c>
      <c r="D1669">
        <v>119.555716</v>
      </c>
      <c r="E1669" s="2">
        <v>2</v>
      </c>
      <c r="H1669">
        <v>106.60214400000001</v>
      </c>
      <c r="I1669" s="5">
        <v>4</v>
      </c>
      <c r="P1669">
        <v>2</v>
      </c>
      <c r="Q1669" t="str">
        <f t="shared" si="27"/>
        <v>24</v>
      </c>
    </row>
    <row r="1670" spans="1:17" x14ac:dyDescent="0.25">
      <c r="A1670">
        <v>1669</v>
      </c>
      <c r="B1670">
        <v>127.407656</v>
      </c>
      <c r="C1670" s="4">
        <v>1</v>
      </c>
      <c r="D1670">
        <v>119.555716</v>
      </c>
      <c r="E1670" s="2">
        <v>2</v>
      </c>
      <c r="H1670">
        <v>106.60214400000001</v>
      </c>
      <c r="I1670" s="5">
        <v>4</v>
      </c>
      <c r="P1670">
        <v>3</v>
      </c>
      <c r="Q1670" t="str">
        <f t="shared" si="27"/>
        <v>124</v>
      </c>
    </row>
    <row r="1671" spans="1:17" x14ac:dyDescent="0.25">
      <c r="A1671">
        <v>1670</v>
      </c>
      <c r="B1671">
        <v>127.41684100000001</v>
      </c>
      <c r="C1671" s="4">
        <v>1</v>
      </c>
      <c r="D1671">
        <v>119.585104</v>
      </c>
      <c r="E1671" s="2">
        <v>2</v>
      </c>
      <c r="H1671">
        <v>106.60214400000001</v>
      </c>
      <c r="I1671" s="5">
        <v>4</v>
      </c>
      <c r="P1671">
        <v>3</v>
      </c>
      <c r="Q1671" t="str">
        <f t="shared" si="27"/>
        <v>124</v>
      </c>
    </row>
    <row r="1672" spans="1:17" x14ac:dyDescent="0.25">
      <c r="A1672">
        <v>1671</v>
      </c>
      <c r="B1672">
        <v>127.41684100000001</v>
      </c>
      <c r="C1672" s="4">
        <v>1</v>
      </c>
      <c r="H1672">
        <v>106.60214400000001</v>
      </c>
      <c r="I1672" s="5">
        <v>4</v>
      </c>
      <c r="P1672">
        <v>2</v>
      </c>
      <c r="Q1672" t="str">
        <f t="shared" si="27"/>
        <v>14</v>
      </c>
    </row>
    <row r="1673" spans="1:17" x14ac:dyDescent="0.25">
      <c r="A1673">
        <v>1672</v>
      </c>
      <c r="B1673">
        <v>127.41684100000001</v>
      </c>
      <c r="C1673" s="4">
        <v>1</v>
      </c>
      <c r="H1673">
        <v>106.60214400000001</v>
      </c>
      <c r="I1673" s="5">
        <v>4</v>
      </c>
      <c r="P1673">
        <v>2</v>
      </c>
      <c r="Q1673" t="str">
        <f t="shared" si="27"/>
        <v>14</v>
      </c>
    </row>
    <row r="1674" spans="1:17" x14ac:dyDescent="0.25">
      <c r="A1674">
        <v>1673</v>
      </c>
      <c r="B1674">
        <v>127.41684100000001</v>
      </c>
      <c r="C1674" s="4">
        <v>1</v>
      </c>
      <c r="F1674">
        <v>115.94280800000001</v>
      </c>
      <c r="G1674" s="3">
        <v>3</v>
      </c>
      <c r="H1674">
        <v>106.618368</v>
      </c>
      <c r="I1674" s="5">
        <v>4</v>
      </c>
      <c r="P1674">
        <v>3</v>
      </c>
      <c r="Q1674" t="str">
        <f t="shared" si="27"/>
        <v>134</v>
      </c>
    </row>
    <row r="1675" spans="1:17" x14ac:dyDescent="0.25">
      <c r="A1675">
        <v>1674</v>
      </c>
      <c r="B1675">
        <v>127.41684100000001</v>
      </c>
      <c r="C1675" s="4">
        <v>1</v>
      </c>
      <c r="F1675">
        <v>115.99597</v>
      </c>
      <c r="G1675" s="3">
        <v>3</v>
      </c>
      <c r="H1675">
        <v>106.618368</v>
      </c>
      <c r="I1675" s="5">
        <v>4</v>
      </c>
      <c r="P1675">
        <v>3</v>
      </c>
      <c r="Q1675" t="str">
        <f t="shared" si="27"/>
        <v>134</v>
      </c>
    </row>
    <row r="1676" spans="1:17" x14ac:dyDescent="0.25">
      <c r="A1676">
        <v>1675</v>
      </c>
      <c r="B1676">
        <v>127.41684100000001</v>
      </c>
      <c r="C1676" s="4">
        <v>1</v>
      </c>
      <c r="F1676">
        <v>115.99597</v>
      </c>
      <c r="G1676" s="3">
        <v>3</v>
      </c>
      <c r="P1676">
        <v>2</v>
      </c>
      <c r="Q1676" t="str">
        <f t="shared" si="27"/>
        <v>13</v>
      </c>
    </row>
    <row r="1677" spans="1:17" x14ac:dyDescent="0.25">
      <c r="A1677">
        <v>1676</v>
      </c>
      <c r="B1677">
        <v>127.41684100000001</v>
      </c>
      <c r="C1677" s="4">
        <v>1</v>
      </c>
      <c r="F1677">
        <v>115.99597</v>
      </c>
      <c r="G1677" s="3">
        <v>3</v>
      </c>
      <c r="P1677">
        <v>2</v>
      </c>
      <c r="Q1677" t="str">
        <f t="shared" si="27"/>
        <v>13</v>
      </c>
    </row>
    <row r="1678" spans="1:17" x14ac:dyDescent="0.25">
      <c r="A1678">
        <v>1677</v>
      </c>
      <c r="B1678">
        <v>127.41684100000001</v>
      </c>
      <c r="C1678" s="4">
        <v>1</v>
      </c>
      <c r="F1678">
        <v>115.99597</v>
      </c>
      <c r="G1678" s="3">
        <v>3</v>
      </c>
      <c r="P1678">
        <v>2</v>
      </c>
      <c r="Q1678" t="str">
        <f t="shared" si="27"/>
        <v>13</v>
      </c>
    </row>
    <row r="1679" spans="1:17" x14ac:dyDescent="0.25">
      <c r="A1679">
        <v>1678</v>
      </c>
      <c r="B1679">
        <v>127.41684100000001</v>
      </c>
      <c r="C1679" s="4">
        <v>1</v>
      </c>
      <c r="F1679">
        <v>115.99597</v>
      </c>
      <c r="G1679" s="3">
        <v>3</v>
      </c>
      <c r="P1679">
        <v>2</v>
      </c>
      <c r="Q1679" t="str">
        <f t="shared" si="27"/>
        <v>13</v>
      </c>
    </row>
    <row r="1680" spans="1:17" x14ac:dyDescent="0.25">
      <c r="A1680">
        <v>1679</v>
      </c>
      <c r="B1680">
        <v>127.41684100000001</v>
      </c>
      <c r="C1680" s="4">
        <v>1</v>
      </c>
      <c r="F1680">
        <v>115.99597</v>
      </c>
      <c r="G1680" s="3">
        <v>3</v>
      </c>
      <c r="P1680">
        <v>2</v>
      </c>
      <c r="Q1680" t="str">
        <f t="shared" si="27"/>
        <v>13</v>
      </c>
    </row>
    <row r="1681" spans="1:17" x14ac:dyDescent="0.25">
      <c r="A1681">
        <v>1680</v>
      </c>
      <c r="B1681">
        <v>127.41684100000001</v>
      </c>
      <c r="C1681" s="4">
        <v>1</v>
      </c>
      <c r="F1681">
        <v>115.99597</v>
      </c>
      <c r="G1681" s="3">
        <v>3</v>
      </c>
      <c r="P1681">
        <v>2</v>
      </c>
      <c r="Q1681" t="str">
        <f t="shared" si="27"/>
        <v>13</v>
      </c>
    </row>
    <row r="1682" spans="1:17" x14ac:dyDescent="0.25">
      <c r="A1682">
        <v>1681</v>
      </c>
      <c r="B1682">
        <v>127.41684100000001</v>
      </c>
      <c r="C1682" s="4">
        <v>1</v>
      </c>
      <c r="F1682">
        <v>115.99597</v>
      </c>
      <c r="G1682" s="3">
        <v>3</v>
      </c>
      <c r="P1682">
        <v>2</v>
      </c>
      <c r="Q1682" t="str">
        <f t="shared" si="27"/>
        <v>13</v>
      </c>
    </row>
    <row r="1683" spans="1:17" x14ac:dyDescent="0.25">
      <c r="A1683">
        <v>1682</v>
      </c>
      <c r="B1683">
        <v>127.41684100000001</v>
      </c>
      <c r="C1683" s="4">
        <v>1</v>
      </c>
      <c r="F1683">
        <v>115.99597</v>
      </c>
      <c r="G1683" s="3">
        <v>3</v>
      </c>
      <c r="P1683">
        <v>2</v>
      </c>
      <c r="Q1683" t="str">
        <f t="shared" si="27"/>
        <v>13</v>
      </c>
    </row>
    <row r="1684" spans="1:17" x14ac:dyDescent="0.25">
      <c r="A1684">
        <v>1683</v>
      </c>
      <c r="B1684">
        <v>127.41684100000001</v>
      </c>
      <c r="C1684" s="4">
        <v>1</v>
      </c>
      <c r="D1684">
        <v>134.17174</v>
      </c>
      <c r="E1684" s="2">
        <v>2</v>
      </c>
      <c r="F1684">
        <v>115.99597</v>
      </c>
      <c r="G1684" s="3">
        <v>3</v>
      </c>
      <c r="P1684">
        <v>3</v>
      </c>
      <c r="Q1684" t="str">
        <f t="shared" si="27"/>
        <v>123</v>
      </c>
    </row>
    <row r="1685" spans="1:17" x14ac:dyDescent="0.25">
      <c r="A1685">
        <v>1684</v>
      </c>
      <c r="B1685">
        <v>127.41684100000001</v>
      </c>
      <c r="C1685" s="4">
        <v>1</v>
      </c>
      <c r="D1685">
        <v>134.28913299999999</v>
      </c>
      <c r="E1685" s="2">
        <v>2</v>
      </c>
      <c r="F1685">
        <v>115.99597</v>
      </c>
      <c r="G1685" s="3">
        <v>3</v>
      </c>
      <c r="P1685">
        <v>3</v>
      </c>
      <c r="Q1685" t="str">
        <f t="shared" si="27"/>
        <v>123</v>
      </c>
    </row>
    <row r="1686" spans="1:17" x14ac:dyDescent="0.25">
      <c r="A1686">
        <v>1685</v>
      </c>
      <c r="B1686">
        <v>127.407656</v>
      </c>
      <c r="C1686" s="4">
        <v>1</v>
      </c>
      <c r="D1686">
        <v>134.28913299999999</v>
      </c>
      <c r="E1686" s="2">
        <v>2</v>
      </c>
      <c r="F1686">
        <v>115.99597</v>
      </c>
      <c r="G1686" s="3">
        <v>3</v>
      </c>
      <c r="P1686">
        <v>3</v>
      </c>
      <c r="Q1686" t="str">
        <f t="shared" si="27"/>
        <v>123</v>
      </c>
    </row>
    <row r="1687" spans="1:17" x14ac:dyDescent="0.25">
      <c r="A1687">
        <v>1686</v>
      </c>
      <c r="D1687">
        <v>134.28913299999999</v>
      </c>
      <c r="E1687" s="2">
        <v>2</v>
      </c>
      <c r="F1687">
        <v>115.99597</v>
      </c>
      <c r="G1687" s="3">
        <v>3</v>
      </c>
      <c r="P1687">
        <v>2</v>
      </c>
      <c r="Q1687" t="str">
        <f t="shared" si="27"/>
        <v>23</v>
      </c>
    </row>
    <row r="1688" spans="1:17" x14ac:dyDescent="0.25">
      <c r="A1688">
        <v>1687</v>
      </c>
      <c r="D1688">
        <v>134.28913299999999</v>
      </c>
      <c r="E1688" s="2">
        <v>2</v>
      </c>
      <c r="F1688">
        <v>115.99597</v>
      </c>
      <c r="G1688" s="3">
        <v>3</v>
      </c>
      <c r="P1688">
        <v>2</v>
      </c>
      <c r="Q1688" t="str">
        <f t="shared" si="27"/>
        <v>23</v>
      </c>
    </row>
    <row r="1689" spans="1:17" x14ac:dyDescent="0.25">
      <c r="A1689">
        <v>1688</v>
      </c>
      <c r="D1689">
        <v>134.28913299999999</v>
      </c>
      <c r="E1689" s="2">
        <v>2</v>
      </c>
      <c r="F1689">
        <v>115.99597</v>
      </c>
      <c r="G1689" s="3">
        <v>3</v>
      </c>
      <c r="P1689">
        <v>2</v>
      </c>
      <c r="Q1689" t="str">
        <f t="shared" si="27"/>
        <v>23</v>
      </c>
    </row>
    <row r="1690" spans="1:17" x14ac:dyDescent="0.25">
      <c r="A1690">
        <v>1689</v>
      </c>
      <c r="D1690">
        <v>134.28913299999999</v>
      </c>
      <c r="E1690" s="2">
        <v>2</v>
      </c>
      <c r="F1690">
        <v>115.99597</v>
      </c>
      <c r="G1690" s="3">
        <v>3</v>
      </c>
      <c r="P1690">
        <v>2</v>
      </c>
      <c r="Q1690" t="str">
        <f t="shared" si="27"/>
        <v>23</v>
      </c>
    </row>
    <row r="1691" spans="1:17" x14ac:dyDescent="0.25">
      <c r="A1691">
        <v>1690</v>
      </c>
      <c r="D1691">
        <v>134.28913299999999</v>
      </c>
      <c r="E1691" s="2">
        <v>2</v>
      </c>
      <c r="F1691">
        <v>115.99597</v>
      </c>
      <c r="G1691" s="3">
        <v>3</v>
      </c>
      <c r="P1691">
        <v>2</v>
      </c>
      <c r="Q1691" t="str">
        <f t="shared" si="27"/>
        <v>23</v>
      </c>
    </row>
    <row r="1692" spans="1:17" x14ac:dyDescent="0.25">
      <c r="A1692">
        <v>1691</v>
      </c>
      <c r="D1692">
        <v>134.28913299999999</v>
      </c>
      <c r="E1692" s="2">
        <v>2</v>
      </c>
      <c r="F1692">
        <v>115.94280800000001</v>
      </c>
      <c r="G1692" s="3">
        <v>3</v>
      </c>
      <c r="H1692">
        <v>125.75091700000002</v>
      </c>
      <c r="I1692" s="5">
        <v>4</v>
      </c>
      <c r="P1692">
        <v>3</v>
      </c>
      <c r="Q1692" t="str">
        <f t="shared" si="27"/>
        <v>234</v>
      </c>
    </row>
    <row r="1693" spans="1:17" x14ac:dyDescent="0.25">
      <c r="A1693">
        <v>1692</v>
      </c>
      <c r="D1693">
        <v>134.28913299999999</v>
      </c>
      <c r="E1693" s="2">
        <v>2</v>
      </c>
      <c r="H1693">
        <v>125.78531100000001</v>
      </c>
      <c r="I1693" s="5">
        <v>4</v>
      </c>
      <c r="P1693">
        <v>2</v>
      </c>
      <c r="Q1693" t="str">
        <f t="shared" si="27"/>
        <v>24</v>
      </c>
    </row>
    <row r="1694" spans="1:17" x14ac:dyDescent="0.25">
      <c r="A1694">
        <v>1693</v>
      </c>
      <c r="D1694">
        <v>134.28913299999999</v>
      </c>
      <c r="E1694" s="2">
        <v>2</v>
      </c>
      <c r="H1694">
        <v>125.78531100000001</v>
      </c>
      <c r="I1694" s="5">
        <v>4</v>
      </c>
      <c r="P1694">
        <v>2</v>
      </c>
      <c r="Q1694" t="str">
        <f t="shared" si="27"/>
        <v>24</v>
      </c>
    </row>
    <row r="1695" spans="1:17" x14ac:dyDescent="0.25">
      <c r="A1695">
        <v>1694</v>
      </c>
      <c r="D1695">
        <v>134.28913299999999</v>
      </c>
      <c r="E1695" s="2">
        <v>2</v>
      </c>
      <c r="H1695">
        <v>125.78531100000001</v>
      </c>
      <c r="I1695" s="5">
        <v>4</v>
      </c>
      <c r="P1695">
        <v>2</v>
      </c>
      <c r="Q1695" t="str">
        <f t="shared" si="27"/>
        <v>24</v>
      </c>
    </row>
    <row r="1696" spans="1:17" x14ac:dyDescent="0.25">
      <c r="A1696">
        <v>1695</v>
      </c>
      <c r="D1696">
        <v>134.28913299999999</v>
      </c>
      <c r="E1696" s="2">
        <v>2</v>
      </c>
      <c r="H1696">
        <v>125.78531100000001</v>
      </c>
      <c r="I1696" s="5">
        <v>4</v>
      </c>
      <c r="P1696">
        <v>2</v>
      </c>
      <c r="Q1696" t="str">
        <f t="shared" si="27"/>
        <v>24</v>
      </c>
    </row>
    <row r="1697" spans="1:17" x14ac:dyDescent="0.25">
      <c r="A1697">
        <v>1696</v>
      </c>
      <c r="D1697">
        <v>134.28913299999999</v>
      </c>
      <c r="E1697" s="2">
        <v>2</v>
      </c>
      <c r="H1697">
        <v>125.78531100000001</v>
      </c>
      <c r="I1697" s="5">
        <v>4</v>
      </c>
      <c r="P1697">
        <v>2</v>
      </c>
      <c r="Q1697" t="str">
        <f t="shared" si="27"/>
        <v>24</v>
      </c>
    </row>
    <row r="1698" spans="1:17" x14ac:dyDescent="0.25">
      <c r="A1698">
        <v>1697</v>
      </c>
      <c r="D1698">
        <v>134.28913299999999</v>
      </c>
      <c r="E1698" s="2">
        <v>2</v>
      </c>
      <c r="H1698">
        <v>125.78531100000001</v>
      </c>
      <c r="I1698" s="5">
        <v>4</v>
      </c>
      <c r="P1698">
        <v>2</v>
      </c>
      <c r="Q1698" t="str">
        <f t="shared" si="27"/>
        <v>24</v>
      </c>
    </row>
    <row r="1699" spans="1:17" x14ac:dyDescent="0.25">
      <c r="A1699">
        <v>1698</v>
      </c>
      <c r="B1699">
        <v>150.77368100000001</v>
      </c>
      <c r="C1699" s="4">
        <v>1</v>
      </c>
      <c r="D1699">
        <v>134.28913299999999</v>
      </c>
      <c r="E1699" s="2">
        <v>2</v>
      </c>
      <c r="H1699">
        <v>125.78531100000001</v>
      </c>
      <c r="I1699" s="5">
        <v>4</v>
      </c>
      <c r="P1699">
        <v>3</v>
      </c>
      <c r="Q1699" t="str">
        <f t="shared" si="27"/>
        <v>124</v>
      </c>
    </row>
    <row r="1700" spans="1:17" x14ac:dyDescent="0.25">
      <c r="A1700">
        <v>1699</v>
      </c>
      <c r="B1700">
        <v>150.84270800000002</v>
      </c>
      <c r="C1700" s="4">
        <v>1</v>
      </c>
      <c r="D1700">
        <v>134.17174</v>
      </c>
      <c r="E1700" s="2">
        <v>2</v>
      </c>
      <c r="H1700">
        <v>125.78531100000001</v>
      </c>
      <c r="I1700" s="5">
        <v>4</v>
      </c>
      <c r="P1700">
        <v>3</v>
      </c>
      <c r="Q1700" t="str">
        <f t="shared" si="27"/>
        <v>124</v>
      </c>
    </row>
    <row r="1701" spans="1:17" x14ac:dyDescent="0.25">
      <c r="A1701">
        <v>1700</v>
      </c>
      <c r="B1701">
        <v>150.84270800000002</v>
      </c>
      <c r="C1701" s="4">
        <v>1</v>
      </c>
      <c r="H1701">
        <v>125.78531100000001</v>
      </c>
      <c r="I1701" s="5">
        <v>4</v>
      </c>
      <c r="P1701">
        <v>2</v>
      </c>
      <c r="Q1701" t="str">
        <f t="shared" si="27"/>
        <v>14</v>
      </c>
    </row>
    <row r="1702" spans="1:17" x14ac:dyDescent="0.25">
      <c r="A1702">
        <v>1701</v>
      </c>
      <c r="B1702">
        <v>150.84270800000002</v>
      </c>
      <c r="C1702" s="4">
        <v>1</v>
      </c>
      <c r="H1702">
        <v>125.78531100000001</v>
      </c>
      <c r="I1702" s="5">
        <v>4</v>
      </c>
      <c r="P1702">
        <v>2</v>
      </c>
      <c r="Q1702" t="str">
        <f t="shared" si="27"/>
        <v>14</v>
      </c>
    </row>
    <row r="1703" spans="1:17" x14ac:dyDescent="0.25">
      <c r="A1703">
        <v>1702</v>
      </c>
      <c r="B1703">
        <v>150.84270800000002</v>
      </c>
      <c r="C1703" s="4">
        <v>1</v>
      </c>
      <c r="H1703">
        <v>125.78531100000001</v>
      </c>
      <c r="I1703" s="5">
        <v>4</v>
      </c>
      <c r="P1703">
        <v>2</v>
      </c>
      <c r="Q1703" t="str">
        <f t="shared" si="27"/>
        <v>14</v>
      </c>
    </row>
    <row r="1704" spans="1:17" x14ac:dyDescent="0.25">
      <c r="A1704">
        <v>1703</v>
      </c>
      <c r="B1704">
        <v>150.84270800000002</v>
      </c>
      <c r="C1704" s="4">
        <v>1</v>
      </c>
      <c r="H1704">
        <v>125.78531100000001</v>
      </c>
      <c r="I1704" s="5">
        <v>4</v>
      </c>
      <c r="P1704">
        <v>2</v>
      </c>
      <c r="Q1704" t="str">
        <f t="shared" si="27"/>
        <v>14</v>
      </c>
    </row>
    <row r="1705" spans="1:17" x14ac:dyDescent="0.25">
      <c r="A1705">
        <v>1704</v>
      </c>
      <c r="B1705">
        <v>150.84270800000002</v>
      </c>
      <c r="C1705" s="4">
        <v>1</v>
      </c>
      <c r="H1705">
        <v>125.78531100000001</v>
      </c>
      <c r="I1705" s="5">
        <v>4</v>
      </c>
      <c r="P1705">
        <v>2</v>
      </c>
      <c r="Q1705" t="str">
        <f t="shared" si="27"/>
        <v>14</v>
      </c>
    </row>
    <row r="1706" spans="1:17" x14ac:dyDescent="0.25">
      <c r="A1706">
        <v>1705</v>
      </c>
      <c r="B1706">
        <v>150.84270800000002</v>
      </c>
      <c r="C1706" s="4">
        <v>1</v>
      </c>
      <c r="H1706">
        <v>125.78531100000001</v>
      </c>
      <c r="I1706" s="5">
        <v>4</v>
      </c>
      <c r="P1706">
        <v>2</v>
      </c>
      <c r="Q1706" t="str">
        <f t="shared" si="27"/>
        <v>14</v>
      </c>
    </row>
    <row r="1707" spans="1:17" x14ac:dyDescent="0.25">
      <c r="A1707">
        <v>1706</v>
      </c>
      <c r="B1707">
        <v>150.84270800000002</v>
      </c>
      <c r="C1707" s="4">
        <v>1</v>
      </c>
      <c r="F1707">
        <v>132.59402700000001</v>
      </c>
      <c r="G1707" s="3">
        <v>3</v>
      </c>
      <c r="H1707">
        <v>125.78531100000001</v>
      </c>
      <c r="I1707" s="5">
        <v>4</v>
      </c>
      <c r="P1707">
        <v>3</v>
      </c>
      <c r="Q1707" t="str">
        <f t="shared" si="27"/>
        <v>134</v>
      </c>
    </row>
    <row r="1708" spans="1:17" x14ac:dyDescent="0.25">
      <c r="A1708">
        <v>1707</v>
      </c>
      <c r="B1708">
        <v>150.84270800000002</v>
      </c>
      <c r="C1708" s="4">
        <v>1</v>
      </c>
      <c r="F1708">
        <v>132.65761000000001</v>
      </c>
      <c r="G1708" s="3">
        <v>3</v>
      </c>
      <c r="H1708">
        <v>125.78531100000001</v>
      </c>
      <c r="I1708" s="5">
        <v>4</v>
      </c>
      <c r="P1708">
        <v>3</v>
      </c>
      <c r="Q1708" t="str">
        <f t="shared" si="27"/>
        <v>134</v>
      </c>
    </row>
    <row r="1709" spans="1:17" x14ac:dyDescent="0.25">
      <c r="A1709">
        <v>1708</v>
      </c>
      <c r="B1709">
        <v>150.84270800000002</v>
      </c>
      <c r="C1709" s="4">
        <v>1</v>
      </c>
      <c r="F1709">
        <v>132.65761000000001</v>
      </c>
      <c r="G1709" s="3">
        <v>3</v>
      </c>
      <c r="H1709">
        <v>125.78531100000001</v>
      </c>
      <c r="I1709" s="5">
        <v>4</v>
      </c>
      <c r="P1709">
        <v>3</v>
      </c>
      <c r="Q1709" t="str">
        <f t="shared" si="27"/>
        <v>134</v>
      </c>
    </row>
    <row r="1710" spans="1:17" x14ac:dyDescent="0.25">
      <c r="A1710">
        <v>1709</v>
      </c>
      <c r="B1710">
        <v>150.84270800000002</v>
      </c>
      <c r="C1710" s="4">
        <v>1</v>
      </c>
      <c r="F1710">
        <v>132.65761000000001</v>
      </c>
      <c r="G1710" s="3">
        <v>3</v>
      </c>
      <c r="H1710">
        <v>125.78531100000001</v>
      </c>
      <c r="I1710" s="5">
        <v>4</v>
      </c>
      <c r="P1710">
        <v>3</v>
      </c>
      <c r="Q1710" t="str">
        <f t="shared" si="27"/>
        <v>134</v>
      </c>
    </row>
    <row r="1711" spans="1:17" x14ac:dyDescent="0.25">
      <c r="A1711">
        <v>1710</v>
      </c>
      <c r="B1711">
        <v>150.84270800000002</v>
      </c>
      <c r="C1711" s="4">
        <v>1</v>
      </c>
      <c r="F1711">
        <v>132.65761000000001</v>
      </c>
      <c r="G1711" s="3">
        <v>3</v>
      </c>
      <c r="H1711">
        <v>125.75091700000002</v>
      </c>
      <c r="I1711" s="5">
        <v>4</v>
      </c>
      <c r="P1711">
        <v>3</v>
      </c>
      <c r="Q1711" t="str">
        <f t="shared" si="27"/>
        <v>134</v>
      </c>
    </row>
    <row r="1712" spans="1:17" x14ac:dyDescent="0.25">
      <c r="A1712">
        <v>1711</v>
      </c>
      <c r="B1712">
        <v>150.84270800000002</v>
      </c>
      <c r="C1712" s="4">
        <v>1</v>
      </c>
      <c r="F1712">
        <v>132.65761000000001</v>
      </c>
      <c r="G1712" s="3">
        <v>3</v>
      </c>
      <c r="P1712">
        <v>2</v>
      </c>
      <c r="Q1712" t="str">
        <f t="shared" si="27"/>
        <v>13</v>
      </c>
    </row>
    <row r="1713" spans="1:17" x14ac:dyDescent="0.25">
      <c r="A1713">
        <v>1712</v>
      </c>
      <c r="B1713">
        <v>150.84270800000002</v>
      </c>
      <c r="C1713" s="4">
        <v>1</v>
      </c>
      <c r="D1713">
        <v>155.723781</v>
      </c>
      <c r="E1713" s="2">
        <v>2</v>
      </c>
      <c r="F1713">
        <v>132.65761000000001</v>
      </c>
      <c r="G1713" s="3">
        <v>3</v>
      </c>
      <c r="P1713">
        <v>3</v>
      </c>
      <c r="Q1713" t="str">
        <f t="shared" si="27"/>
        <v>123</v>
      </c>
    </row>
    <row r="1714" spans="1:17" x14ac:dyDescent="0.25">
      <c r="A1714">
        <v>1713</v>
      </c>
      <c r="B1714">
        <v>150.77368100000001</v>
      </c>
      <c r="C1714" s="4">
        <v>1</v>
      </c>
      <c r="D1714">
        <v>155.73709600000001</v>
      </c>
      <c r="E1714" s="2">
        <v>2</v>
      </c>
      <c r="F1714">
        <v>132.65761000000001</v>
      </c>
      <c r="G1714" s="3">
        <v>3</v>
      </c>
      <c r="P1714">
        <v>3</v>
      </c>
      <c r="Q1714" t="str">
        <f t="shared" si="27"/>
        <v>123</v>
      </c>
    </row>
    <row r="1715" spans="1:17" x14ac:dyDescent="0.25">
      <c r="A1715">
        <v>1714</v>
      </c>
      <c r="D1715">
        <v>155.73709600000001</v>
      </c>
      <c r="E1715" s="2">
        <v>2</v>
      </c>
      <c r="F1715">
        <v>132.65761000000001</v>
      </c>
      <c r="G1715" s="3">
        <v>3</v>
      </c>
      <c r="P1715">
        <v>2</v>
      </c>
      <c r="Q1715" t="str">
        <f t="shared" si="27"/>
        <v>23</v>
      </c>
    </row>
    <row r="1716" spans="1:17" x14ac:dyDescent="0.25">
      <c r="A1716">
        <v>1715</v>
      </c>
      <c r="D1716">
        <v>155.73709600000001</v>
      </c>
      <c r="E1716" s="2">
        <v>2</v>
      </c>
      <c r="F1716">
        <v>132.65761000000001</v>
      </c>
      <c r="G1716" s="3">
        <v>3</v>
      </c>
      <c r="P1716">
        <v>2</v>
      </c>
      <c r="Q1716" t="str">
        <f t="shared" si="27"/>
        <v>23</v>
      </c>
    </row>
    <row r="1717" spans="1:17" x14ac:dyDescent="0.25">
      <c r="A1717">
        <v>1716</v>
      </c>
      <c r="D1717">
        <v>155.73709600000001</v>
      </c>
      <c r="E1717" s="2">
        <v>2</v>
      </c>
      <c r="F1717">
        <v>132.65761000000001</v>
      </c>
      <c r="G1717" s="3">
        <v>3</v>
      </c>
      <c r="P1717">
        <v>2</v>
      </c>
      <c r="Q1717" t="str">
        <f t="shared" si="27"/>
        <v>23</v>
      </c>
    </row>
    <row r="1718" spans="1:17" x14ac:dyDescent="0.25">
      <c r="A1718">
        <v>1717</v>
      </c>
      <c r="D1718">
        <v>155.73709600000001</v>
      </c>
      <c r="E1718" s="2">
        <v>2</v>
      </c>
      <c r="F1718">
        <v>132.65761000000001</v>
      </c>
      <c r="G1718" s="3">
        <v>3</v>
      </c>
      <c r="P1718">
        <v>2</v>
      </c>
      <c r="Q1718" t="str">
        <f t="shared" si="27"/>
        <v>23</v>
      </c>
    </row>
    <row r="1719" spans="1:17" x14ac:dyDescent="0.25">
      <c r="A1719">
        <v>1718</v>
      </c>
      <c r="D1719">
        <v>155.73709600000001</v>
      </c>
      <c r="E1719" s="2">
        <v>2</v>
      </c>
      <c r="F1719">
        <v>132.65761000000001</v>
      </c>
      <c r="G1719" s="3">
        <v>3</v>
      </c>
      <c r="P1719">
        <v>2</v>
      </c>
      <c r="Q1719" t="str">
        <f t="shared" si="27"/>
        <v>23</v>
      </c>
    </row>
    <row r="1720" spans="1:17" x14ac:dyDescent="0.25">
      <c r="A1720">
        <v>1719</v>
      </c>
      <c r="D1720">
        <v>155.73709600000001</v>
      </c>
      <c r="E1720" s="2">
        <v>2</v>
      </c>
      <c r="F1720">
        <v>132.65761000000001</v>
      </c>
      <c r="G1720" s="3">
        <v>3</v>
      </c>
      <c r="P1720">
        <v>2</v>
      </c>
      <c r="Q1720" t="str">
        <f t="shared" si="27"/>
        <v>23</v>
      </c>
    </row>
    <row r="1721" spans="1:17" x14ac:dyDescent="0.25">
      <c r="A1721">
        <v>1720</v>
      </c>
      <c r="D1721">
        <v>155.73709600000001</v>
      </c>
      <c r="E1721" s="2">
        <v>2</v>
      </c>
      <c r="F1721">
        <v>132.65761000000001</v>
      </c>
      <c r="G1721" s="3">
        <v>3</v>
      </c>
      <c r="P1721">
        <v>2</v>
      </c>
      <c r="Q1721" t="str">
        <f t="shared" si="27"/>
        <v>23</v>
      </c>
    </row>
    <row r="1722" spans="1:17" x14ac:dyDescent="0.25">
      <c r="A1722">
        <v>1721</v>
      </c>
      <c r="D1722">
        <v>155.73709600000001</v>
      </c>
      <c r="E1722" s="2">
        <v>2</v>
      </c>
      <c r="F1722">
        <v>132.65761000000001</v>
      </c>
      <c r="G1722" s="3">
        <v>3</v>
      </c>
      <c r="P1722">
        <v>2</v>
      </c>
      <c r="Q1722" t="str">
        <f t="shared" si="27"/>
        <v>23</v>
      </c>
    </row>
    <row r="1723" spans="1:17" x14ac:dyDescent="0.25">
      <c r="A1723">
        <v>1722</v>
      </c>
      <c r="D1723">
        <v>155.73709600000001</v>
      </c>
      <c r="E1723" s="2">
        <v>2</v>
      </c>
      <c r="F1723">
        <v>132.65761000000001</v>
      </c>
      <c r="G1723" s="3">
        <v>3</v>
      </c>
      <c r="P1723">
        <v>2</v>
      </c>
      <c r="Q1723" t="str">
        <f t="shared" si="27"/>
        <v>23</v>
      </c>
    </row>
    <row r="1724" spans="1:17" x14ac:dyDescent="0.25">
      <c r="A1724">
        <v>1723</v>
      </c>
      <c r="D1724">
        <v>155.73709600000001</v>
      </c>
      <c r="E1724" s="2">
        <v>2</v>
      </c>
      <c r="F1724">
        <v>132.65761000000001</v>
      </c>
      <c r="G1724" s="3">
        <v>3</v>
      </c>
      <c r="P1724">
        <v>2</v>
      </c>
      <c r="Q1724" t="str">
        <f t="shared" si="27"/>
        <v>23</v>
      </c>
    </row>
    <row r="1725" spans="1:17" x14ac:dyDescent="0.25">
      <c r="A1725">
        <v>1724</v>
      </c>
      <c r="D1725">
        <v>155.73709600000001</v>
      </c>
      <c r="E1725" s="2">
        <v>2</v>
      </c>
      <c r="F1725">
        <v>132.59402700000001</v>
      </c>
      <c r="G1725" s="3">
        <v>3</v>
      </c>
      <c r="P1725">
        <v>2</v>
      </c>
      <c r="Q1725" t="str">
        <f t="shared" si="27"/>
        <v>23</v>
      </c>
    </row>
    <row r="1726" spans="1:17" x14ac:dyDescent="0.25">
      <c r="A1726">
        <v>1725</v>
      </c>
      <c r="D1726">
        <v>155.73709600000001</v>
      </c>
      <c r="E1726" s="2">
        <v>2</v>
      </c>
      <c r="F1726">
        <v>132.59402700000001</v>
      </c>
      <c r="G1726" s="3">
        <v>3</v>
      </c>
      <c r="H1726">
        <v>151.50400100000002</v>
      </c>
      <c r="I1726" s="5">
        <v>4</v>
      </c>
      <c r="P1726">
        <v>3</v>
      </c>
      <c r="Q1726" t="str">
        <f t="shared" si="27"/>
        <v>234</v>
      </c>
    </row>
    <row r="1727" spans="1:17" x14ac:dyDescent="0.25">
      <c r="A1727">
        <v>1726</v>
      </c>
      <c r="D1727">
        <v>155.73709600000001</v>
      </c>
      <c r="E1727" s="2">
        <v>2</v>
      </c>
      <c r="H1727">
        <v>151.48537899999999</v>
      </c>
      <c r="I1727" s="5">
        <v>4</v>
      </c>
      <c r="P1727">
        <v>2</v>
      </c>
      <c r="Q1727" t="str">
        <f t="shared" si="27"/>
        <v>24</v>
      </c>
    </row>
    <row r="1728" spans="1:17" x14ac:dyDescent="0.25">
      <c r="A1728">
        <v>1727</v>
      </c>
      <c r="B1728">
        <v>162.92315200000002</v>
      </c>
      <c r="C1728" s="4">
        <v>1</v>
      </c>
      <c r="D1728">
        <v>155.723781</v>
      </c>
      <c r="E1728" s="2">
        <v>2</v>
      </c>
      <c r="H1728">
        <v>151.48537899999999</v>
      </c>
      <c r="I1728" s="5">
        <v>4</v>
      </c>
      <c r="P1728">
        <v>3</v>
      </c>
      <c r="Q1728" t="str">
        <f t="shared" si="27"/>
        <v>124</v>
      </c>
    </row>
    <row r="1729" spans="1:17" x14ac:dyDescent="0.25">
      <c r="A1729">
        <v>1728</v>
      </c>
      <c r="B1729">
        <v>162.90565000000001</v>
      </c>
      <c r="C1729" s="4">
        <v>1</v>
      </c>
      <c r="D1729">
        <v>155.723781</v>
      </c>
      <c r="E1729" s="2">
        <v>2</v>
      </c>
      <c r="H1729">
        <v>151.48537899999999</v>
      </c>
      <c r="I1729" s="5">
        <v>4</v>
      </c>
      <c r="P1729">
        <v>3</v>
      </c>
      <c r="Q1729" t="str">
        <f t="shared" si="27"/>
        <v>124</v>
      </c>
    </row>
    <row r="1730" spans="1:17" x14ac:dyDescent="0.25">
      <c r="A1730">
        <v>1729</v>
      </c>
      <c r="B1730">
        <v>162.90565000000001</v>
      </c>
      <c r="C1730" s="4">
        <v>1</v>
      </c>
      <c r="H1730">
        <v>151.48537899999999</v>
      </c>
      <c r="I1730" s="5">
        <v>4</v>
      </c>
      <c r="P1730">
        <v>2</v>
      </c>
      <c r="Q1730" t="str">
        <f t="shared" ref="Q1730:Q1793" si="28">CONCATENATE(C1730,E1730,G1730,I1730)</f>
        <v>14</v>
      </c>
    </row>
    <row r="1731" spans="1:17" x14ac:dyDescent="0.25">
      <c r="A1731">
        <v>1730</v>
      </c>
      <c r="B1731">
        <v>162.90565000000001</v>
      </c>
      <c r="C1731" s="4">
        <v>1</v>
      </c>
      <c r="H1731">
        <v>151.48537899999999</v>
      </c>
      <c r="I1731" s="5">
        <v>4</v>
      </c>
      <c r="P1731">
        <v>2</v>
      </c>
      <c r="Q1731" t="str">
        <f t="shared" si="28"/>
        <v>14</v>
      </c>
    </row>
    <row r="1732" spans="1:17" x14ac:dyDescent="0.25">
      <c r="A1732">
        <v>1731</v>
      </c>
      <c r="B1732">
        <v>162.90565000000001</v>
      </c>
      <c r="C1732" s="4">
        <v>1</v>
      </c>
      <c r="H1732">
        <v>151.48537899999999</v>
      </c>
      <c r="I1732" s="5">
        <v>4</v>
      </c>
      <c r="P1732">
        <v>2</v>
      </c>
      <c r="Q1732" t="str">
        <f t="shared" si="28"/>
        <v>14</v>
      </c>
    </row>
    <row r="1733" spans="1:17" x14ac:dyDescent="0.25">
      <c r="A1733">
        <v>1732</v>
      </c>
      <c r="B1733">
        <v>162.90565000000001</v>
      </c>
      <c r="C1733" s="4">
        <v>1</v>
      </c>
      <c r="H1733">
        <v>151.48537899999999</v>
      </c>
      <c r="I1733" s="5">
        <v>4</v>
      </c>
      <c r="P1733">
        <v>2</v>
      </c>
      <c r="Q1733" t="str">
        <f t="shared" si="28"/>
        <v>14</v>
      </c>
    </row>
    <row r="1734" spans="1:17" x14ac:dyDescent="0.25">
      <c r="A1734">
        <v>1733</v>
      </c>
      <c r="B1734">
        <v>162.90565000000001</v>
      </c>
      <c r="C1734" s="4">
        <v>1</v>
      </c>
      <c r="H1734">
        <v>151.48537899999999</v>
      </c>
      <c r="I1734" s="5">
        <v>4</v>
      </c>
      <c r="P1734">
        <v>2</v>
      </c>
      <c r="Q1734" t="str">
        <f t="shared" si="28"/>
        <v>14</v>
      </c>
    </row>
    <row r="1735" spans="1:17" x14ac:dyDescent="0.25">
      <c r="A1735">
        <v>1734</v>
      </c>
      <c r="B1735">
        <v>162.90565000000001</v>
      </c>
      <c r="C1735" s="4">
        <v>1</v>
      </c>
      <c r="H1735">
        <v>151.48537899999999</v>
      </c>
      <c r="I1735" s="5">
        <v>4</v>
      </c>
      <c r="P1735">
        <v>2</v>
      </c>
      <c r="Q1735" t="str">
        <f t="shared" si="28"/>
        <v>14</v>
      </c>
    </row>
    <row r="1736" spans="1:17" x14ac:dyDescent="0.25">
      <c r="A1736">
        <v>1735</v>
      </c>
      <c r="B1736">
        <v>162.90565000000001</v>
      </c>
      <c r="C1736" s="4">
        <v>1</v>
      </c>
      <c r="H1736">
        <v>151.48537899999999</v>
      </c>
      <c r="I1736" s="5">
        <v>4</v>
      </c>
      <c r="P1736">
        <v>2</v>
      </c>
      <c r="Q1736" t="str">
        <f t="shared" si="28"/>
        <v>14</v>
      </c>
    </row>
    <row r="1737" spans="1:17" x14ac:dyDescent="0.25">
      <c r="A1737">
        <v>1736</v>
      </c>
      <c r="B1737">
        <v>162.90565000000001</v>
      </c>
      <c r="C1737" s="4">
        <v>1</v>
      </c>
      <c r="H1737">
        <v>151.48537899999999</v>
      </c>
      <c r="I1737" s="5">
        <v>4</v>
      </c>
      <c r="P1737">
        <v>2</v>
      </c>
      <c r="Q1737" t="str">
        <f t="shared" si="28"/>
        <v>14</v>
      </c>
    </row>
    <row r="1738" spans="1:17" x14ac:dyDescent="0.25">
      <c r="A1738">
        <v>1737</v>
      </c>
      <c r="B1738">
        <v>162.90565000000001</v>
      </c>
      <c r="C1738" s="4">
        <v>1</v>
      </c>
      <c r="H1738">
        <v>151.48537899999999</v>
      </c>
      <c r="I1738" s="5">
        <v>4</v>
      </c>
      <c r="P1738">
        <v>2</v>
      </c>
      <c r="Q1738" t="str">
        <f t="shared" si="28"/>
        <v>14</v>
      </c>
    </row>
    <row r="1739" spans="1:17" x14ac:dyDescent="0.25">
      <c r="A1739">
        <v>1738</v>
      </c>
      <c r="B1739">
        <v>162.90565000000001</v>
      </c>
      <c r="C1739" s="4">
        <v>1</v>
      </c>
      <c r="H1739">
        <v>151.48537899999999</v>
      </c>
      <c r="I1739" s="5">
        <v>4</v>
      </c>
      <c r="P1739">
        <v>2</v>
      </c>
      <c r="Q1739" t="str">
        <f t="shared" si="28"/>
        <v>14</v>
      </c>
    </row>
    <row r="1740" spans="1:17" x14ac:dyDescent="0.25">
      <c r="A1740">
        <v>1739</v>
      </c>
      <c r="B1740">
        <v>162.90565000000001</v>
      </c>
      <c r="C1740" s="4">
        <v>1</v>
      </c>
      <c r="H1740">
        <v>151.48537899999999</v>
      </c>
      <c r="I1740" s="5">
        <v>4</v>
      </c>
      <c r="P1740">
        <v>2</v>
      </c>
      <c r="Q1740" t="str">
        <f t="shared" si="28"/>
        <v>14</v>
      </c>
    </row>
    <row r="1741" spans="1:17" x14ac:dyDescent="0.25">
      <c r="A1741">
        <v>1740</v>
      </c>
      <c r="B1741">
        <v>162.90565000000001</v>
      </c>
      <c r="C1741" s="4">
        <v>1</v>
      </c>
      <c r="D1741">
        <v>170.053391</v>
      </c>
      <c r="E1741" s="2">
        <v>2</v>
      </c>
      <c r="H1741">
        <v>151.48537899999999</v>
      </c>
      <c r="I1741" s="5">
        <v>4</v>
      </c>
      <c r="P1741">
        <v>3</v>
      </c>
      <c r="Q1741" t="str">
        <f t="shared" si="28"/>
        <v>124</v>
      </c>
    </row>
    <row r="1742" spans="1:17" x14ac:dyDescent="0.25">
      <c r="A1742">
        <v>1741</v>
      </c>
      <c r="B1742">
        <v>162.90565000000001</v>
      </c>
      <c r="C1742" s="4">
        <v>1</v>
      </c>
      <c r="D1742">
        <v>170.123694</v>
      </c>
      <c r="E1742" s="2">
        <v>2</v>
      </c>
      <c r="H1742">
        <v>151.50400100000002</v>
      </c>
      <c r="I1742" s="5">
        <v>4</v>
      </c>
      <c r="P1742">
        <v>3</v>
      </c>
      <c r="Q1742" t="str">
        <f t="shared" si="28"/>
        <v>124</v>
      </c>
    </row>
    <row r="1743" spans="1:17" x14ac:dyDescent="0.25">
      <c r="A1743">
        <v>1742</v>
      </c>
      <c r="B1743">
        <v>162.92315200000002</v>
      </c>
      <c r="C1743" s="4">
        <v>1</v>
      </c>
      <c r="D1743">
        <v>170.123694</v>
      </c>
      <c r="E1743" s="2">
        <v>2</v>
      </c>
      <c r="F1743">
        <v>158.83958799999999</v>
      </c>
      <c r="G1743" s="3">
        <v>3</v>
      </c>
      <c r="P1743">
        <v>3</v>
      </c>
      <c r="Q1743" t="str">
        <f t="shared" si="28"/>
        <v>123</v>
      </c>
    </row>
    <row r="1744" spans="1:17" x14ac:dyDescent="0.25">
      <c r="A1744">
        <v>1743</v>
      </c>
      <c r="B1744">
        <v>162.92315200000002</v>
      </c>
      <c r="C1744" s="4">
        <v>1</v>
      </c>
      <c r="D1744">
        <v>170.123694</v>
      </c>
      <c r="E1744" s="2">
        <v>2</v>
      </c>
      <c r="F1744">
        <v>159.00003800000002</v>
      </c>
      <c r="G1744" s="3">
        <v>3</v>
      </c>
      <c r="P1744">
        <v>3</v>
      </c>
      <c r="Q1744" t="str">
        <f t="shared" si="28"/>
        <v>123</v>
      </c>
    </row>
    <row r="1745" spans="1:17" x14ac:dyDescent="0.25">
      <c r="A1745">
        <v>1744</v>
      </c>
      <c r="D1745">
        <v>170.123694</v>
      </c>
      <c r="E1745" s="2">
        <v>2</v>
      </c>
      <c r="F1745">
        <v>159.00003800000002</v>
      </c>
      <c r="G1745" s="3">
        <v>3</v>
      </c>
      <c r="P1745">
        <v>2</v>
      </c>
      <c r="Q1745" t="str">
        <f t="shared" si="28"/>
        <v>23</v>
      </c>
    </row>
    <row r="1746" spans="1:17" x14ac:dyDescent="0.25">
      <c r="A1746">
        <v>1745</v>
      </c>
      <c r="D1746">
        <v>170.123694</v>
      </c>
      <c r="E1746" s="2">
        <v>2</v>
      </c>
      <c r="F1746">
        <v>159.00003800000002</v>
      </c>
      <c r="G1746" s="3">
        <v>3</v>
      </c>
      <c r="P1746">
        <v>2</v>
      </c>
      <c r="Q1746" t="str">
        <f t="shared" si="28"/>
        <v>23</v>
      </c>
    </row>
    <row r="1747" spans="1:17" x14ac:dyDescent="0.25">
      <c r="A1747">
        <v>1746</v>
      </c>
      <c r="D1747">
        <v>170.123694</v>
      </c>
      <c r="E1747" s="2">
        <v>2</v>
      </c>
      <c r="F1747">
        <v>159.00003800000002</v>
      </c>
      <c r="G1747" s="3">
        <v>3</v>
      </c>
      <c r="P1747">
        <v>2</v>
      </c>
      <c r="Q1747" t="str">
        <f t="shared" si="28"/>
        <v>23</v>
      </c>
    </row>
    <row r="1748" spans="1:17" x14ac:dyDescent="0.25">
      <c r="A1748">
        <v>1747</v>
      </c>
      <c r="D1748">
        <v>170.123694</v>
      </c>
      <c r="E1748" s="2">
        <v>2</v>
      </c>
      <c r="F1748">
        <v>159.00003800000002</v>
      </c>
      <c r="G1748" s="3">
        <v>3</v>
      </c>
      <c r="P1748">
        <v>2</v>
      </c>
      <c r="Q1748" t="str">
        <f t="shared" si="28"/>
        <v>23</v>
      </c>
    </row>
    <row r="1749" spans="1:17" x14ac:dyDescent="0.25">
      <c r="A1749">
        <v>1748</v>
      </c>
      <c r="D1749">
        <v>170.123694</v>
      </c>
      <c r="E1749" s="2">
        <v>2</v>
      </c>
      <c r="F1749">
        <v>159.00003800000002</v>
      </c>
      <c r="G1749" s="3">
        <v>3</v>
      </c>
      <c r="P1749">
        <v>2</v>
      </c>
      <c r="Q1749" t="str">
        <f t="shared" si="28"/>
        <v>23</v>
      </c>
    </row>
    <row r="1750" spans="1:17" x14ac:dyDescent="0.25">
      <c r="A1750">
        <v>1749</v>
      </c>
      <c r="D1750">
        <v>170.123694</v>
      </c>
      <c r="E1750" s="2">
        <v>2</v>
      </c>
      <c r="F1750">
        <v>159.00003800000002</v>
      </c>
      <c r="G1750" s="3">
        <v>3</v>
      </c>
      <c r="P1750">
        <v>2</v>
      </c>
      <c r="Q1750" t="str">
        <f t="shared" si="28"/>
        <v>23</v>
      </c>
    </row>
    <row r="1751" spans="1:17" x14ac:dyDescent="0.25">
      <c r="A1751">
        <v>1750</v>
      </c>
      <c r="D1751">
        <v>170.123694</v>
      </c>
      <c r="E1751" s="2">
        <v>2</v>
      </c>
      <c r="F1751">
        <v>159.00003800000002</v>
      </c>
      <c r="G1751" s="3">
        <v>3</v>
      </c>
      <c r="P1751">
        <v>2</v>
      </c>
      <c r="Q1751" t="str">
        <f t="shared" si="28"/>
        <v>23</v>
      </c>
    </row>
    <row r="1752" spans="1:17" x14ac:dyDescent="0.25">
      <c r="A1752">
        <v>1751</v>
      </c>
      <c r="D1752">
        <v>170.123694</v>
      </c>
      <c r="E1752" s="2">
        <v>2</v>
      </c>
      <c r="F1752">
        <v>159.00003800000002</v>
      </c>
      <c r="G1752" s="3">
        <v>3</v>
      </c>
      <c r="P1752">
        <v>2</v>
      </c>
      <c r="Q1752" t="str">
        <f t="shared" si="28"/>
        <v>23</v>
      </c>
    </row>
    <row r="1753" spans="1:17" x14ac:dyDescent="0.25">
      <c r="A1753">
        <v>1752</v>
      </c>
      <c r="D1753">
        <v>170.123694</v>
      </c>
      <c r="E1753" s="2">
        <v>2</v>
      </c>
      <c r="F1753">
        <v>159.00003800000002</v>
      </c>
      <c r="G1753" s="3">
        <v>3</v>
      </c>
      <c r="P1753">
        <v>2</v>
      </c>
      <c r="Q1753" t="str">
        <f t="shared" si="28"/>
        <v>23</v>
      </c>
    </row>
    <row r="1754" spans="1:17" x14ac:dyDescent="0.25">
      <c r="A1754">
        <v>1753</v>
      </c>
      <c r="D1754">
        <v>170.123694</v>
      </c>
      <c r="E1754" s="2">
        <v>2</v>
      </c>
      <c r="F1754">
        <v>159.00003800000002</v>
      </c>
      <c r="G1754" s="3">
        <v>3</v>
      </c>
      <c r="P1754">
        <v>2</v>
      </c>
      <c r="Q1754" t="str">
        <f t="shared" si="28"/>
        <v>23</v>
      </c>
    </row>
    <row r="1755" spans="1:17" x14ac:dyDescent="0.25">
      <c r="A1755">
        <v>1754</v>
      </c>
      <c r="D1755">
        <v>170.123694</v>
      </c>
      <c r="E1755" s="2">
        <v>2</v>
      </c>
      <c r="F1755">
        <v>159.00003800000002</v>
      </c>
      <c r="G1755" s="3">
        <v>3</v>
      </c>
      <c r="P1755">
        <v>2</v>
      </c>
      <c r="Q1755" t="str">
        <f t="shared" si="28"/>
        <v>23</v>
      </c>
    </row>
    <row r="1756" spans="1:17" x14ac:dyDescent="0.25">
      <c r="A1756">
        <v>1755</v>
      </c>
      <c r="B1756">
        <v>179.556262</v>
      </c>
      <c r="C1756" s="4">
        <v>1</v>
      </c>
      <c r="D1756">
        <v>170.053391</v>
      </c>
      <c r="E1756" s="2">
        <v>2</v>
      </c>
      <c r="F1756">
        <v>159.00003800000002</v>
      </c>
      <c r="G1756" s="3">
        <v>3</v>
      </c>
      <c r="P1756">
        <v>3</v>
      </c>
      <c r="Q1756" t="str">
        <f t="shared" si="28"/>
        <v>123</v>
      </c>
    </row>
    <row r="1757" spans="1:17" x14ac:dyDescent="0.25">
      <c r="A1757">
        <v>1756</v>
      </c>
      <c r="B1757">
        <v>179.61585099999999</v>
      </c>
      <c r="C1757" s="4">
        <v>1</v>
      </c>
      <c r="F1757">
        <v>158.83958799999999</v>
      </c>
      <c r="G1757" s="3">
        <v>3</v>
      </c>
      <c r="P1757">
        <v>2</v>
      </c>
      <c r="Q1757" t="str">
        <f t="shared" si="28"/>
        <v>13</v>
      </c>
    </row>
    <row r="1758" spans="1:17" x14ac:dyDescent="0.25">
      <c r="A1758">
        <v>1757</v>
      </c>
      <c r="B1758">
        <v>179.61585099999999</v>
      </c>
      <c r="C1758" s="4">
        <v>1</v>
      </c>
      <c r="H1758">
        <v>167.84620999999999</v>
      </c>
      <c r="I1758" s="5">
        <v>4</v>
      </c>
      <c r="P1758">
        <v>2</v>
      </c>
      <c r="Q1758" t="str">
        <f t="shared" si="28"/>
        <v>14</v>
      </c>
    </row>
    <row r="1759" spans="1:17" x14ac:dyDescent="0.25">
      <c r="A1759">
        <v>1758</v>
      </c>
      <c r="B1759">
        <v>179.61585099999999</v>
      </c>
      <c r="C1759" s="4">
        <v>1</v>
      </c>
      <c r="H1759">
        <v>167.94839999999999</v>
      </c>
      <c r="I1759" s="5">
        <v>4</v>
      </c>
      <c r="P1759">
        <v>2</v>
      </c>
      <c r="Q1759" t="str">
        <f t="shared" si="28"/>
        <v>14</v>
      </c>
    </row>
    <row r="1760" spans="1:17" x14ac:dyDescent="0.25">
      <c r="A1760">
        <v>1759</v>
      </c>
      <c r="B1760">
        <v>179.61585099999999</v>
      </c>
      <c r="C1760" s="4">
        <v>1</v>
      </c>
      <c r="H1760">
        <v>167.94839999999999</v>
      </c>
      <c r="I1760" s="5">
        <v>4</v>
      </c>
      <c r="P1760">
        <v>2</v>
      </c>
      <c r="Q1760" t="str">
        <f t="shared" si="28"/>
        <v>14</v>
      </c>
    </row>
    <row r="1761" spans="1:17" x14ac:dyDescent="0.25">
      <c r="A1761">
        <v>1760</v>
      </c>
      <c r="B1761">
        <v>179.61585099999999</v>
      </c>
      <c r="C1761" s="4">
        <v>1</v>
      </c>
      <c r="H1761">
        <v>167.94839999999999</v>
      </c>
      <c r="I1761" s="5">
        <v>4</v>
      </c>
      <c r="P1761">
        <v>2</v>
      </c>
      <c r="Q1761" t="str">
        <f t="shared" si="28"/>
        <v>14</v>
      </c>
    </row>
    <row r="1762" spans="1:17" x14ac:dyDescent="0.25">
      <c r="A1762">
        <v>1761</v>
      </c>
      <c r="B1762">
        <v>179.61585099999999</v>
      </c>
      <c r="C1762" s="4">
        <v>1</v>
      </c>
      <c r="H1762">
        <v>167.94839999999999</v>
      </c>
      <c r="I1762" s="5">
        <v>4</v>
      </c>
      <c r="P1762">
        <v>2</v>
      </c>
      <c r="Q1762" t="str">
        <f t="shared" si="28"/>
        <v>14</v>
      </c>
    </row>
    <row r="1763" spans="1:17" x14ac:dyDescent="0.25">
      <c r="A1763">
        <v>1762</v>
      </c>
      <c r="B1763">
        <v>179.61585099999999</v>
      </c>
      <c r="C1763" s="4">
        <v>1</v>
      </c>
      <c r="H1763">
        <v>167.94839999999999</v>
      </c>
      <c r="I1763" s="5">
        <v>4</v>
      </c>
      <c r="P1763">
        <v>2</v>
      </c>
      <c r="Q1763" t="str">
        <f t="shared" si="28"/>
        <v>14</v>
      </c>
    </row>
    <row r="1764" spans="1:17" x14ac:dyDescent="0.25">
      <c r="A1764">
        <v>1763</v>
      </c>
      <c r="B1764">
        <v>179.61585099999999</v>
      </c>
      <c r="C1764" s="4">
        <v>1</v>
      </c>
      <c r="H1764">
        <v>167.94839999999999</v>
      </c>
      <c r="I1764" s="5">
        <v>4</v>
      </c>
      <c r="P1764">
        <v>2</v>
      </c>
      <c r="Q1764" t="str">
        <f t="shared" si="28"/>
        <v>14</v>
      </c>
    </row>
    <row r="1765" spans="1:17" x14ac:dyDescent="0.25">
      <c r="A1765">
        <v>1764</v>
      </c>
      <c r="B1765">
        <v>179.61585099999999</v>
      </c>
      <c r="C1765" s="4">
        <v>1</v>
      </c>
      <c r="H1765">
        <v>167.94839999999999</v>
      </c>
      <c r="I1765" s="5">
        <v>4</v>
      </c>
      <c r="P1765">
        <v>2</v>
      </c>
      <c r="Q1765" t="str">
        <f t="shared" si="28"/>
        <v>14</v>
      </c>
    </row>
    <row r="1766" spans="1:17" x14ac:dyDescent="0.25">
      <c r="A1766">
        <v>1765</v>
      </c>
      <c r="B1766">
        <v>179.61585099999999</v>
      </c>
      <c r="C1766" s="4">
        <v>1</v>
      </c>
      <c r="H1766">
        <v>167.94839999999999</v>
      </c>
      <c r="I1766" s="5">
        <v>4</v>
      </c>
      <c r="P1766">
        <v>2</v>
      </c>
      <c r="Q1766" t="str">
        <f t="shared" si="28"/>
        <v>14</v>
      </c>
    </row>
    <row r="1767" spans="1:17" x14ac:dyDescent="0.25">
      <c r="A1767">
        <v>1766</v>
      </c>
      <c r="B1767">
        <v>179.61585099999999</v>
      </c>
      <c r="C1767" s="4">
        <v>1</v>
      </c>
      <c r="H1767">
        <v>167.94839999999999</v>
      </c>
      <c r="I1767" s="5">
        <v>4</v>
      </c>
      <c r="P1767">
        <v>2</v>
      </c>
      <c r="Q1767" t="str">
        <f t="shared" si="28"/>
        <v>14</v>
      </c>
    </row>
    <row r="1768" spans="1:17" x14ac:dyDescent="0.25">
      <c r="A1768">
        <v>1767</v>
      </c>
      <c r="B1768">
        <v>179.61585099999999</v>
      </c>
      <c r="C1768" s="4">
        <v>1</v>
      </c>
      <c r="H1768">
        <v>167.94839999999999</v>
      </c>
      <c r="I1768" s="5">
        <v>4</v>
      </c>
      <c r="P1768">
        <v>2</v>
      </c>
      <c r="Q1768" t="str">
        <f t="shared" si="28"/>
        <v>14</v>
      </c>
    </row>
    <row r="1769" spans="1:17" x14ac:dyDescent="0.25">
      <c r="A1769">
        <v>1768</v>
      </c>
      <c r="B1769">
        <v>179.61585099999999</v>
      </c>
      <c r="C1769" s="4">
        <v>1</v>
      </c>
      <c r="H1769">
        <v>167.94839999999999</v>
      </c>
      <c r="I1769" s="5">
        <v>4</v>
      </c>
      <c r="P1769">
        <v>2</v>
      </c>
      <c r="Q1769" t="str">
        <f t="shared" si="28"/>
        <v>14</v>
      </c>
    </row>
    <row r="1770" spans="1:17" x14ac:dyDescent="0.25">
      <c r="A1770">
        <v>1769</v>
      </c>
      <c r="B1770">
        <v>179.61585099999999</v>
      </c>
      <c r="C1770" s="4">
        <v>1</v>
      </c>
      <c r="H1770">
        <v>167.94839999999999</v>
      </c>
      <c r="I1770" s="5">
        <v>4</v>
      </c>
      <c r="P1770">
        <v>2</v>
      </c>
      <c r="Q1770" t="str">
        <f t="shared" si="28"/>
        <v>14</v>
      </c>
    </row>
    <row r="1771" spans="1:17" x14ac:dyDescent="0.25">
      <c r="A1771">
        <v>1770</v>
      </c>
      <c r="B1771">
        <v>179.556262</v>
      </c>
      <c r="C1771" s="4">
        <v>1</v>
      </c>
      <c r="D1771">
        <v>189.38024000000001</v>
      </c>
      <c r="E1771" s="2">
        <v>2</v>
      </c>
      <c r="H1771">
        <v>167.94839999999999</v>
      </c>
      <c r="I1771" s="5">
        <v>4</v>
      </c>
      <c r="P1771">
        <v>3</v>
      </c>
      <c r="Q1771" t="str">
        <f t="shared" si="28"/>
        <v>124</v>
      </c>
    </row>
    <row r="1772" spans="1:17" x14ac:dyDescent="0.25">
      <c r="A1772">
        <v>1771</v>
      </c>
      <c r="D1772">
        <v>189.40467699999999</v>
      </c>
      <c r="E1772" s="2">
        <v>2</v>
      </c>
      <c r="H1772">
        <v>167.94839999999999</v>
      </c>
      <c r="I1772" s="5">
        <v>4</v>
      </c>
      <c r="P1772">
        <v>2</v>
      </c>
      <c r="Q1772" t="str">
        <f t="shared" si="28"/>
        <v>24</v>
      </c>
    </row>
    <row r="1773" spans="1:17" x14ac:dyDescent="0.25">
      <c r="A1773">
        <v>1772</v>
      </c>
      <c r="D1773">
        <v>189.40467699999999</v>
      </c>
      <c r="E1773" s="2">
        <v>2</v>
      </c>
      <c r="H1773">
        <v>167.84620999999999</v>
      </c>
      <c r="I1773" s="5">
        <v>4</v>
      </c>
      <c r="P1773">
        <v>2</v>
      </c>
      <c r="Q1773" t="str">
        <f t="shared" si="28"/>
        <v>24</v>
      </c>
    </row>
    <row r="1774" spans="1:17" x14ac:dyDescent="0.25">
      <c r="A1774">
        <v>1773</v>
      </c>
      <c r="D1774">
        <v>189.40467699999999</v>
      </c>
      <c r="E1774" s="2">
        <v>2</v>
      </c>
      <c r="F1774">
        <v>177.34800999999999</v>
      </c>
      <c r="G1774" s="3">
        <v>3</v>
      </c>
      <c r="P1774">
        <v>2</v>
      </c>
      <c r="Q1774" t="str">
        <f t="shared" si="28"/>
        <v>23</v>
      </c>
    </row>
    <row r="1775" spans="1:17" x14ac:dyDescent="0.25">
      <c r="A1775">
        <v>1774</v>
      </c>
      <c r="D1775">
        <v>189.40467699999999</v>
      </c>
      <c r="E1775" s="2">
        <v>2</v>
      </c>
      <c r="F1775">
        <v>177.539479</v>
      </c>
      <c r="G1775" s="3">
        <v>3</v>
      </c>
      <c r="P1775">
        <v>2</v>
      </c>
      <c r="Q1775" t="str">
        <f t="shared" si="28"/>
        <v>23</v>
      </c>
    </row>
    <row r="1776" spans="1:17" x14ac:dyDescent="0.25">
      <c r="A1776">
        <v>1775</v>
      </c>
      <c r="D1776">
        <v>189.40467699999999</v>
      </c>
      <c r="E1776" s="2">
        <v>2</v>
      </c>
      <c r="F1776">
        <v>177.539479</v>
      </c>
      <c r="G1776" s="3">
        <v>3</v>
      </c>
      <c r="P1776">
        <v>2</v>
      </c>
      <c r="Q1776" t="str">
        <f t="shared" si="28"/>
        <v>23</v>
      </c>
    </row>
    <row r="1777" spans="1:17" x14ac:dyDescent="0.25">
      <c r="A1777">
        <v>1776</v>
      </c>
      <c r="D1777">
        <v>189.40467699999999</v>
      </c>
      <c r="E1777" s="2">
        <v>2</v>
      </c>
      <c r="F1777">
        <v>177.539479</v>
      </c>
      <c r="G1777" s="3">
        <v>3</v>
      </c>
      <c r="P1777">
        <v>2</v>
      </c>
      <c r="Q1777" t="str">
        <f t="shared" si="28"/>
        <v>23</v>
      </c>
    </row>
    <row r="1778" spans="1:17" x14ac:dyDescent="0.25">
      <c r="A1778">
        <v>1777</v>
      </c>
      <c r="D1778">
        <v>189.40467699999999</v>
      </c>
      <c r="E1778" s="2">
        <v>2</v>
      </c>
      <c r="F1778">
        <v>177.539479</v>
      </c>
      <c r="G1778" s="3">
        <v>3</v>
      </c>
      <c r="P1778">
        <v>2</v>
      </c>
      <c r="Q1778" t="str">
        <f t="shared" si="28"/>
        <v>23</v>
      </c>
    </row>
    <row r="1779" spans="1:17" x14ac:dyDescent="0.25">
      <c r="A1779">
        <v>1778</v>
      </c>
      <c r="D1779">
        <v>189.40467699999999</v>
      </c>
      <c r="E1779" s="2">
        <v>2</v>
      </c>
      <c r="F1779">
        <v>177.539479</v>
      </c>
      <c r="G1779" s="3">
        <v>3</v>
      </c>
      <c r="P1779">
        <v>2</v>
      </c>
      <c r="Q1779" t="str">
        <f t="shared" si="28"/>
        <v>23</v>
      </c>
    </row>
    <row r="1780" spans="1:17" x14ac:dyDescent="0.25">
      <c r="A1780">
        <v>1779</v>
      </c>
      <c r="D1780">
        <v>189.40467699999999</v>
      </c>
      <c r="E1780" s="2">
        <v>2</v>
      </c>
      <c r="F1780">
        <v>177.539479</v>
      </c>
      <c r="G1780" s="3">
        <v>3</v>
      </c>
      <c r="P1780">
        <v>2</v>
      </c>
      <c r="Q1780" t="str">
        <f t="shared" si="28"/>
        <v>23</v>
      </c>
    </row>
    <row r="1781" spans="1:17" x14ac:dyDescent="0.25">
      <c r="A1781">
        <v>1780</v>
      </c>
      <c r="D1781">
        <v>189.40467699999999</v>
      </c>
      <c r="E1781" s="2">
        <v>2</v>
      </c>
      <c r="F1781">
        <v>177.539479</v>
      </c>
      <c r="G1781" s="3">
        <v>3</v>
      </c>
      <c r="P1781">
        <v>2</v>
      </c>
      <c r="Q1781" t="str">
        <f t="shared" si="28"/>
        <v>23</v>
      </c>
    </row>
    <row r="1782" spans="1:17" x14ac:dyDescent="0.25">
      <c r="A1782">
        <v>1781</v>
      </c>
      <c r="D1782">
        <v>189.40467699999999</v>
      </c>
      <c r="E1782" s="2">
        <v>2</v>
      </c>
      <c r="F1782">
        <v>177.539479</v>
      </c>
      <c r="G1782" s="3">
        <v>3</v>
      </c>
      <c r="P1782">
        <v>2</v>
      </c>
      <c r="Q1782" t="str">
        <f t="shared" si="28"/>
        <v>23</v>
      </c>
    </row>
    <row r="1783" spans="1:17" x14ac:dyDescent="0.25">
      <c r="A1783">
        <v>1782</v>
      </c>
      <c r="D1783">
        <v>189.40467699999999</v>
      </c>
      <c r="E1783" s="2">
        <v>2</v>
      </c>
      <c r="F1783">
        <v>177.539479</v>
      </c>
      <c r="G1783" s="3">
        <v>3</v>
      </c>
      <c r="P1783">
        <v>2</v>
      </c>
      <c r="Q1783" t="str">
        <f t="shared" si="28"/>
        <v>23</v>
      </c>
    </row>
    <row r="1784" spans="1:17" x14ac:dyDescent="0.25">
      <c r="A1784">
        <v>1783</v>
      </c>
      <c r="D1784">
        <v>189.40467699999999</v>
      </c>
      <c r="E1784" s="2">
        <v>2</v>
      </c>
      <c r="F1784">
        <v>177.539479</v>
      </c>
      <c r="G1784" s="3">
        <v>3</v>
      </c>
      <c r="P1784">
        <v>2</v>
      </c>
      <c r="Q1784" t="str">
        <f t="shared" si="28"/>
        <v>23</v>
      </c>
    </row>
    <row r="1785" spans="1:17" x14ac:dyDescent="0.25">
      <c r="A1785">
        <v>1784</v>
      </c>
      <c r="D1785">
        <v>189.38024000000001</v>
      </c>
      <c r="E1785" s="2">
        <v>2</v>
      </c>
      <c r="F1785">
        <v>177.539479</v>
      </c>
      <c r="G1785" s="3">
        <v>3</v>
      </c>
      <c r="P1785">
        <v>2</v>
      </c>
      <c r="Q1785" t="str">
        <f t="shared" si="28"/>
        <v>23</v>
      </c>
    </row>
    <row r="1786" spans="1:17" x14ac:dyDescent="0.25">
      <c r="A1786">
        <v>1785</v>
      </c>
      <c r="B1786">
        <v>199.32498100000001</v>
      </c>
      <c r="C1786" s="4">
        <v>1</v>
      </c>
      <c r="F1786">
        <v>177.539479</v>
      </c>
      <c r="G1786" s="3">
        <v>3</v>
      </c>
      <c r="P1786">
        <v>2</v>
      </c>
      <c r="Q1786" t="str">
        <f t="shared" si="28"/>
        <v>13</v>
      </c>
    </row>
    <row r="1787" spans="1:17" x14ac:dyDescent="0.25">
      <c r="A1787">
        <v>1786</v>
      </c>
      <c r="B1787">
        <v>199.49012299999998</v>
      </c>
      <c r="C1787" s="4">
        <v>1</v>
      </c>
      <c r="F1787">
        <v>177.539479</v>
      </c>
      <c r="G1787" s="3">
        <v>3</v>
      </c>
      <c r="P1787">
        <v>2</v>
      </c>
      <c r="Q1787" t="str">
        <f t="shared" si="28"/>
        <v>13</v>
      </c>
    </row>
    <row r="1788" spans="1:17" x14ac:dyDescent="0.25">
      <c r="A1788">
        <v>1787</v>
      </c>
      <c r="B1788">
        <v>199.49012299999998</v>
      </c>
      <c r="C1788" s="4">
        <v>1</v>
      </c>
      <c r="H1788">
        <v>187.613956</v>
      </c>
      <c r="I1788" s="5">
        <v>4</v>
      </c>
      <c r="P1788">
        <v>2</v>
      </c>
      <c r="Q1788" t="str">
        <f t="shared" si="28"/>
        <v>14</v>
      </c>
    </row>
    <row r="1789" spans="1:17" x14ac:dyDescent="0.25">
      <c r="A1789">
        <v>1788</v>
      </c>
      <c r="B1789">
        <v>199.49012299999998</v>
      </c>
      <c r="C1789" s="4">
        <v>1</v>
      </c>
      <c r="H1789">
        <v>187.57548800000001</v>
      </c>
      <c r="I1789" s="5">
        <v>4</v>
      </c>
      <c r="P1789">
        <v>2</v>
      </c>
      <c r="Q1789" t="str">
        <f t="shared" si="28"/>
        <v>14</v>
      </c>
    </row>
    <row r="1790" spans="1:17" x14ac:dyDescent="0.25">
      <c r="A1790">
        <v>1789</v>
      </c>
      <c r="B1790">
        <v>199.49012299999998</v>
      </c>
      <c r="C1790" s="4">
        <v>1</v>
      </c>
      <c r="H1790">
        <v>187.57548800000001</v>
      </c>
      <c r="I1790" s="5">
        <v>4</v>
      </c>
      <c r="P1790">
        <v>2</v>
      </c>
      <c r="Q1790" t="str">
        <f t="shared" si="28"/>
        <v>14</v>
      </c>
    </row>
    <row r="1791" spans="1:17" x14ac:dyDescent="0.25">
      <c r="A1791">
        <v>1790</v>
      </c>
      <c r="B1791">
        <v>199.49012299999998</v>
      </c>
      <c r="C1791" s="4">
        <v>1</v>
      </c>
      <c r="H1791">
        <v>187.57548800000001</v>
      </c>
      <c r="I1791" s="5">
        <v>4</v>
      </c>
      <c r="P1791">
        <v>2</v>
      </c>
      <c r="Q1791" t="str">
        <f t="shared" si="28"/>
        <v>14</v>
      </c>
    </row>
    <row r="1792" spans="1:17" x14ac:dyDescent="0.25">
      <c r="A1792">
        <v>1791</v>
      </c>
      <c r="B1792">
        <v>199.49012299999998</v>
      </c>
      <c r="C1792" s="4">
        <v>1</v>
      </c>
      <c r="H1792">
        <v>187.57548800000001</v>
      </c>
      <c r="I1792" s="5">
        <v>4</v>
      </c>
      <c r="P1792">
        <v>2</v>
      </c>
      <c r="Q1792" t="str">
        <f t="shared" si="28"/>
        <v>14</v>
      </c>
    </row>
    <row r="1793" spans="1:17" x14ac:dyDescent="0.25">
      <c r="A1793">
        <v>1792</v>
      </c>
      <c r="B1793">
        <v>199.49012299999998</v>
      </c>
      <c r="C1793" s="4">
        <v>1</v>
      </c>
      <c r="H1793">
        <v>187.57548800000001</v>
      </c>
      <c r="I1793" s="5">
        <v>4</v>
      </c>
      <c r="P1793">
        <v>2</v>
      </c>
      <c r="Q1793" t="str">
        <f t="shared" si="28"/>
        <v>14</v>
      </c>
    </row>
    <row r="1794" spans="1:17" x14ac:dyDescent="0.25">
      <c r="A1794">
        <v>1793</v>
      </c>
      <c r="B1794">
        <v>199.49012299999998</v>
      </c>
      <c r="C1794" s="4">
        <v>1</v>
      </c>
      <c r="H1794">
        <v>187.57548800000001</v>
      </c>
      <c r="I1794" s="5">
        <v>4</v>
      </c>
      <c r="P1794">
        <v>2</v>
      </c>
      <c r="Q1794" t="str">
        <f t="shared" ref="Q1794:Q1857" si="29">CONCATENATE(C1794,E1794,G1794,I1794)</f>
        <v>14</v>
      </c>
    </row>
    <row r="1795" spans="1:17" x14ac:dyDescent="0.25">
      <c r="A1795">
        <v>1794</v>
      </c>
      <c r="B1795">
        <v>199.49012299999998</v>
      </c>
      <c r="C1795" s="4">
        <v>1</v>
      </c>
      <c r="H1795">
        <v>187.57548800000001</v>
      </c>
      <c r="I1795" s="5">
        <v>4</v>
      </c>
      <c r="P1795">
        <v>2</v>
      </c>
      <c r="Q1795" t="str">
        <f t="shared" si="29"/>
        <v>14</v>
      </c>
    </row>
    <row r="1796" spans="1:17" x14ac:dyDescent="0.25">
      <c r="A1796">
        <v>1795</v>
      </c>
      <c r="B1796">
        <v>199.49012299999998</v>
      </c>
      <c r="C1796" s="4">
        <v>1</v>
      </c>
      <c r="H1796">
        <v>187.57548800000001</v>
      </c>
      <c r="I1796" s="5">
        <v>4</v>
      </c>
      <c r="P1796">
        <v>2</v>
      </c>
      <c r="Q1796" t="str">
        <f t="shared" si="29"/>
        <v>14</v>
      </c>
    </row>
    <row r="1797" spans="1:17" x14ac:dyDescent="0.25">
      <c r="A1797">
        <v>1796</v>
      </c>
      <c r="B1797">
        <v>199.49012299999998</v>
      </c>
      <c r="C1797" s="4">
        <v>1</v>
      </c>
      <c r="H1797">
        <v>187.57548800000001</v>
      </c>
      <c r="I1797" s="5">
        <v>4</v>
      </c>
      <c r="P1797">
        <v>2</v>
      </c>
      <c r="Q1797" t="str">
        <f t="shared" si="29"/>
        <v>14</v>
      </c>
    </row>
    <row r="1798" spans="1:17" x14ac:dyDescent="0.25">
      <c r="A1798">
        <v>1797</v>
      </c>
      <c r="B1798">
        <v>199.49012299999998</v>
      </c>
      <c r="C1798" s="4">
        <v>1</v>
      </c>
      <c r="H1798">
        <v>187.57548800000001</v>
      </c>
      <c r="I1798" s="5">
        <v>4</v>
      </c>
      <c r="P1798">
        <v>2</v>
      </c>
      <c r="Q1798" t="str">
        <f t="shared" si="29"/>
        <v>14</v>
      </c>
    </row>
    <row r="1799" spans="1:17" x14ac:dyDescent="0.25">
      <c r="A1799">
        <v>1798</v>
      </c>
      <c r="B1799">
        <v>199.49012299999998</v>
      </c>
      <c r="C1799" s="4">
        <v>1</v>
      </c>
      <c r="H1799">
        <v>187.57548800000001</v>
      </c>
      <c r="I1799" s="5">
        <v>4</v>
      </c>
      <c r="P1799">
        <v>2</v>
      </c>
      <c r="Q1799" t="str">
        <f t="shared" si="29"/>
        <v>14</v>
      </c>
    </row>
    <row r="1800" spans="1:17" x14ac:dyDescent="0.25">
      <c r="A1800">
        <v>1799</v>
      </c>
      <c r="B1800">
        <v>199.32498100000001</v>
      </c>
      <c r="C1800" s="4">
        <v>1</v>
      </c>
      <c r="H1800">
        <v>187.57548800000001</v>
      </c>
      <c r="I1800" s="5">
        <v>4</v>
      </c>
      <c r="P1800">
        <v>2</v>
      </c>
      <c r="Q1800" t="str">
        <f t="shared" si="29"/>
        <v>14</v>
      </c>
    </row>
    <row r="1801" spans="1:17" x14ac:dyDescent="0.25">
      <c r="A1801">
        <v>1800</v>
      </c>
      <c r="B1801">
        <v>199.32498100000001</v>
      </c>
      <c r="C1801" s="4">
        <v>1</v>
      </c>
      <c r="D1801">
        <v>208.437972</v>
      </c>
      <c r="E1801" s="2">
        <v>2</v>
      </c>
      <c r="H1801">
        <v>187.57548800000001</v>
      </c>
      <c r="I1801" s="5">
        <v>4</v>
      </c>
      <c r="P1801">
        <v>3</v>
      </c>
      <c r="Q1801" t="str">
        <f t="shared" si="29"/>
        <v>124</v>
      </c>
    </row>
    <row r="1802" spans="1:17" x14ac:dyDescent="0.25">
      <c r="A1802">
        <v>1801</v>
      </c>
      <c r="D1802">
        <v>208.586795</v>
      </c>
      <c r="E1802" s="2">
        <v>2</v>
      </c>
      <c r="H1802">
        <v>187.57548800000001</v>
      </c>
      <c r="I1802" s="5">
        <v>4</v>
      </c>
      <c r="P1802">
        <v>2</v>
      </c>
      <c r="Q1802" t="str">
        <f t="shared" si="29"/>
        <v>24</v>
      </c>
    </row>
    <row r="1803" spans="1:17" x14ac:dyDescent="0.25">
      <c r="A1803">
        <v>1802</v>
      </c>
      <c r="D1803">
        <v>208.586795</v>
      </c>
      <c r="E1803" s="2">
        <v>2</v>
      </c>
      <c r="H1803">
        <v>187.613956</v>
      </c>
      <c r="I1803" s="5">
        <v>4</v>
      </c>
      <c r="P1803">
        <v>2</v>
      </c>
      <c r="Q1803" t="str">
        <f t="shared" si="29"/>
        <v>24</v>
      </c>
    </row>
    <row r="1804" spans="1:17" x14ac:dyDescent="0.25">
      <c r="A1804">
        <v>1803</v>
      </c>
      <c r="D1804">
        <v>208.586795</v>
      </c>
      <c r="E1804" s="2">
        <v>2</v>
      </c>
      <c r="H1804">
        <v>187.613956</v>
      </c>
      <c r="I1804" s="5">
        <v>4</v>
      </c>
      <c r="P1804">
        <v>2</v>
      </c>
      <c r="Q1804" t="str">
        <f t="shared" si="29"/>
        <v>24</v>
      </c>
    </row>
    <row r="1805" spans="1:17" x14ac:dyDescent="0.25">
      <c r="A1805">
        <v>1804</v>
      </c>
      <c r="D1805">
        <v>208.586795</v>
      </c>
      <c r="E1805" s="2">
        <v>2</v>
      </c>
      <c r="F1805">
        <v>197.859645</v>
      </c>
      <c r="G1805" s="3">
        <v>3</v>
      </c>
      <c r="P1805">
        <v>2</v>
      </c>
      <c r="Q1805" t="str">
        <f t="shared" si="29"/>
        <v>23</v>
      </c>
    </row>
    <row r="1806" spans="1:17" x14ac:dyDescent="0.25">
      <c r="A1806">
        <v>1805</v>
      </c>
      <c r="D1806">
        <v>208.586795</v>
      </c>
      <c r="E1806" s="2">
        <v>2</v>
      </c>
      <c r="F1806">
        <v>198.056422</v>
      </c>
      <c r="G1806" s="3">
        <v>3</v>
      </c>
      <c r="P1806">
        <v>2</v>
      </c>
      <c r="Q1806" t="str">
        <f t="shared" si="29"/>
        <v>23</v>
      </c>
    </row>
    <row r="1807" spans="1:17" x14ac:dyDescent="0.25">
      <c r="A1807">
        <v>1806</v>
      </c>
      <c r="D1807">
        <v>208.586795</v>
      </c>
      <c r="E1807" s="2">
        <v>2</v>
      </c>
      <c r="F1807">
        <v>198.056422</v>
      </c>
      <c r="G1807" s="3">
        <v>3</v>
      </c>
      <c r="P1807">
        <v>2</v>
      </c>
      <c r="Q1807" t="str">
        <f t="shared" si="29"/>
        <v>23</v>
      </c>
    </row>
    <row r="1808" spans="1:17" x14ac:dyDescent="0.25">
      <c r="A1808">
        <v>1807</v>
      </c>
      <c r="D1808">
        <v>208.586795</v>
      </c>
      <c r="E1808" s="2">
        <v>2</v>
      </c>
      <c r="F1808">
        <v>198.056422</v>
      </c>
      <c r="G1808" s="3">
        <v>3</v>
      </c>
      <c r="P1808">
        <v>2</v>
      </c>
      <c r="Q1808" t="str">
        <f t="shared" si="29"/>
        <v>23</v>
      </c>
    </row>
    <row r="1809" spans="1:17" x14ac:dyDescent="0.25">
      <c r="A1809">
        <v>1808</v>
      </c>
      <c r="D1809">
        <v>208.586795</v>
      </c>
      <c r="E1809" s="2">
        <v>2</v>
      </c>
      <c r="F1809">
        <v>198.056422</v>
      </c>
      <c r="G1809" s="3">
        <v>3</v>
      </c>
      <c r="P1809">
        <v>2</v>
      </c>
      <c r="Q1809" t="str">
        <f t="shared" si="29"/>
        <v>23</v>
      </c>
    </row>
    <row r="1810" spans="1:17" x14ac:dyDescent="0.25">
      <c r="A1810">
        <v>1809</v>
      </c>
      <c r="D1810">
        <v>208.586795</v>
      </c>
      <c r="E1810" s="2">
        <v>2</v>
      </c>
      <c r="F1810">
        <v>198.056422</v>
      </c>
      <c r="G1810" s="3">
        <v>3</v>
      </c>
      <c r="P1810">
        <v>2</v>
      </c>
      <c r="Q1810" t="str">
        <f t="shared" si="29"/>
        <v>23</v>
      </c>
    </row>
    <row r="1811" spans="1:17" x14ac:dyDescent="0.25">
      <c r="A1811">
        <v>1810</v>
      </c>
      <c r="D1811">
        <v>208.586795</v>
      </c>
      <c r="E1811" s="2">
        <v>2</v>
      </c>
      <c r="F1811">
        <v>198.056422</v>
      </c>
      <c r="G1811" s="3">
        <v>3</v>
      </c>
      <c r="P1811">
        <v>2</v>
      </c>
      <c r="Q1811" t="str">
        <f t="shared" si="29"/>
        <v>23</v>
      </c>
    </row>
    <row r="1812" spans="1:17" x14ac:dyDescent="0.25">
      <c r="A1812">
        <v>1811</v>
      </c>
      <c r="D1812">
        <v>208.586795</v>
      </c>
      <c r="E1812" s="2">
        <v>2</v>
      </c>
      <c r="F1812">
        <v>198.056422</v>
      </c>
      <c r="G1812" s="3">
        <v>3</v>
      </c>
      <c r="P1812">
        <v>2</v>
      </c>
      <c r="Q1812" t="str">
        <f t="shared" si="29"/>
        <v>23</v>
      </c>
    </row>
    <row r="1813" spans="1:17" x14ac:dyDescent="0.25">
      <c r="A1813">
        <v>1812</v>
      </c>
      <c r="D1813">
        <v>208.586795</v>
      </c>
      <c r="E1813" s="2">
        <v>2</v>
      </c>
      <c r="F1813">
        <v>198.056422</v>
      </c>
      <c r="G1813" s="3">
        <v>3</v>
      </c>
      <c r="P1813">
        <v>2</v>
      </c>
      <c r="Q1813" t="str">
        <f t="shared" si="29"/>
        <v>23</v>
      </c>
    </row>
    <row r="1814" spans="1:17" x14ac:dyDescent="0.25">
      <c r="A1814">
        <v>1813</v>
      </c>
      <c r="D1814">
        <v>208.586795</v>
      </c>
      <c r="E1814" s="2">
        <v>2</v>
      </c>
      <c r="F1814">
        <v>198.056422</v>
      </c>
      <c r="G1814" s="3">
        <v>3</v>
      </c>
      <c r="P1814">
        <v>2</v>
      </c>
      <c r="Q1814" t="str">
        <f t="shared" si="29"/>
        <v>23</v>
      </c>
    </row>
    <row r="1815" spans="1:17" x14ac:dyDescent="0.25">
      <c r="A1815">
        <v>1814</v>
      </c>
      <c r="D1815">
        <v>208.437972</v>
      </c>
      <c r="E1815" s="2">
        <v>2</v>
      </c>
      <c r="F1815">
        <v>198.056422</v>
      </c>
      <c r="G1815" s="3">
        <v>3</v>
      </c>
      <c r="P1815">
        <v>2</v>
      </c>
      <c r="Q1815" t="str">
        <f t="shared" si="29"/>
        <v>23</v>
      </c>
    </row>
    <row r="1816" spans="1:17" x14ac:dyDescent="0.25">
      <c r="A1816">
        <v>1815</v>
      </c>
      <c r="B1816">
        <v>217.58241200000001</v>
      </c>
      <c r="C1816" s="4">
        <v>1</v>
      </c>
      <c r="F1816">
        <v>198.056422</v>
      </c>
      <c r="G1816" s="3">
        <v>3</v>
      </c>
      <c r="P1816">
        <v>2</v>
      </c>
      <c r="Q1816" t="str">
        <f t="shared" si="29"/>
        <v>13</v>
      </c>
    </row>
    <row r="1817" spans="1:17" x14ac:dyDescent="0.25">
      <c r="A1817">
        <v>1816</v>
      </c>
      <c r="B1817">
        <v>217.680396</v>
      </c>
      <c r="C1817" s="4">
        <v>1</v>
      </c>
      <c r="F1817">
        <v>197.859645</v>
      </c>
      <c r="G1817" s="3">
        <v>3</v>
      </c>
      <c r="P1817">
        <v>2</v>
      </c>
      <c r="Q1817" t="str">
        <f t="shared" si="29"/>
        <v>13</v>
      </c>
    </row>
    <row r="1818" spans="1:17" x14ac:dyDescent="0.25">
      <c r="A1818">
        <v>1817</v>
      </c>
      <c r="B1818">
        <v>217.680396</v>
      </c>
      <c r="C1818" s="4">
        <v>1</v>
      </c>
      <c r="H1818">
        <v>207.473636</v>
      </c>
      <c r="I1818" s="5">
        <v>4</v>
      </c>
      <c r="P1818">
        <v>2</v>
      </c>
      <c r="Q1818" t="str">
        <f t="shared" si="29"/>
        <v>14</v>
      </c>
    </row>
    <row r="1819" spans="1:17" x14ac:dyDescent="0.25">
      <c r="A1819">
        <v>1818</v>
      </c>
      <c r="B1819">
        <v>217.680396</v>
      </c>
      <c r="C1819" s="4">
        <v>1</v>
      </c>
      <c r="H1819">
        <v>207.44970599999999</v>
      </c>
      <c r="I1819" s="5">
        <v>4</v>
      </c>
      <c r="P1819">
        <v>2</v>
      </c>
      <c r="Q1819" t="str">
        <f t="shared" si="29"/>
        <v>14</v>
      </c>
    </row>
    <row r="1820" spans="1:17" x14ac:dyDescent="0.25">
      <c r="A1820">
        <v>1819</v>
      </c>
      <c r="B1820">
        <v>217.680396</v>
      </c>
      <c r="C1820" s="4">
        <v>1</v>
      </c>
      <c r="H1820">
        <v>207.44970599999999</v>
      </c>
      <c r="I1820" s="5">
        <v>4</v>
      </c>
      <c r="P1820">
        <v>2</v>
      </c>
      <c r="Q1820" t="str">
        <f t="shared" si="29"/>
        <v>14</v>
      </c>
    </row>
    <row r="1821" spans="1:17" x14ac:dyDescent="0.25">
      <c r="A1821">
        <v>1820</v>
      </c>
      <c r="B1821">
        <v>217.680396</v>
      </c>
      <c r="C1821" s="4">
        <v>1</v>
      </c>
      <c r="H1821">
        <v>207.44970599999999</v>
      </c>
      <c r="I1821" s="5">
        <v>4</v>
      </c>
      <c r="P1821">
        <v>2</v>
      </c>
      <c r="Q1821" t="str">
        <f t="shared" si="29"/>
        <v>14</v>
      </c>
    </row>
    <row r="1822" spans="1:17" x14ac:dyDescent="0.25">
      <c r="A1822">
        <v>1821</v>
      </c>
      <c r="B1822">
        <v>217.680396</v>
      </c>
      <c r="C1822" s="4">
        <v>1</v>
      </c>
      <c r="H1822">
        <v>207.44970599999999</v>
      </c>
      <c r="I1822" s="5">
        <v>4</v>
      </c>
      <c r="P1822">
        <v>2</v>
      </c>
      <c r="Q1822" t="str">
        <f t="shared" si="29"/>
        <v>14</v>
      </c>
    </row>
    <row r="1823" spans="1:17" x14ac:dyDescent="0.25">
      <c r="A1823">
        <v>1822</v>
      </c>
      <c r="B1823">
        <v>217.680396</v>
      </c>
      <c r="C1823" s="4">
        <v>1</v>
      </c>
      <c r="H1823">
        <v>207.44970599999999</v>
      </c>
      <c r="I1823" s="5">
        <v>4</v>
      </c>
      <c r="P1823">
        <v>2</v>
      </c>
      <c r="Q1823" t="str">
        <f t="shared" si="29"/>
        <v>14</v>
      </c>
    </row>
    <row r="1824" spans="1:17" x14ac:dyDescent="0.25">
      <c r="A1824">
        <v>1823</v>
      </c>
      <c r="B1824">
        <v>217.680396</v>
      </c>
      <c r="C1824" s="4">
        <v>1</v>
      </c>
      <c r="H1824">
        <v>207.44970599999999</v>
      </c>
      <c r="I1824" s="5">
        <v>4</v>
      </c>
      <c r="P1824">
        <v>2</v>
      </c>
      <c r="Q1824" t="str">
        <f t="shared" si="29"/>
        <v>14</v>
      </c>
    </row>
    <row r="1825" spans="1:17" x14ac:dyDescent="0.25">
      <c r="A1825">
        <v>1824</v>
      </c>
      <c r="B1825">
        <v>217.680396</v>
      </c>
      <c r="C1825" s="4">
        <v>1</v>
      </c>
      <c r="H1825">
        <v>207.44970599999999</v>
      </c>
      <c r="I1825" s="5">
        <v>4</v>
      </c>
      <c r="P1825">
        <v>2</v>
      </c>
      <c r="Q1825" t="str">
        <f t="shared" si="29"/>
        <v>14</v>
      </c>
    </row>
    <row r="1826" spans="1:17" x14ac:dyDescent="0.25">
      <c r="A1826">
        <v>1825</v>
      </c>
      <c r="B1826">
        <v>217.680396</v>
      </c>
      <c r="C1826" s="4">
        <v>1</v>
      </c>
      <c r="H1826">
        <v>207.44970599999999</v>
      </c>
      <c r="I1826" s="5">
        <v>4</v>
      </c>
      <c r="P1826">
        <v>2</v>
      </c>
      <c r="Q1826" t="str">
        <f t="shared" si="29"/>
        <v>14</v>
      </c>
    </row>
    <row r="1827" spans="1:17" x14ac:dyDescent="0.25">
      <c r="A1827">
        <v>1826</v>
      </c>
      <c r="B1827">
        <v>217.680396</v>
      </c>
      <c r="C1827" s="4">
        <v>1</v>
      </c>
      <c r="H1827">
        <v>207.44970599999999</v>
      </c>
      <c r="I1827" s="5">
        <v>4</v>
      </c>
      <c r="P1827">
        <v>2</v>
      </c>
      <c r="Q1827" t="str">
        <f t="shared" si="29"/>
        <v>14</v>
      </c>
    </row>
    <row r="1828" spans="1:17" x14ac:dyDescent="0.25">
      <c r="A1828">
        <v>1827</v>
      </c>
      <c r="B1828">
        <v>217.680396</v>
      </c>
      <c r="C1828" s="4">
        <v>1</v>
      </c>
      <c r="H1828">
        <v>207.44970599999999</v>
      </c>
      <c r="I1828" s="5">
        <v>4</v>
      </c>
      <c r="P1828">
        <v>2</v>
      </c>
      <c r="Q1828" t="str">
        <f t="shared" si="29"/>
        <v>14</v>
      </c>
    </row>
    <row r="1829" spans="1:17" x14ac:dyDescent="0.25">
      <c r="A1829">
        <v>1828</v>
      </c>
      <c r="B1829">
        <v>217.680396</v>
      </c>
      <c r="C1829" s="4">
        <v>1</v>
      </c>
      <c r="D1829">
        <v>225.611006</v>
      </c>
      <c r="E1829" s="2">
        <v>2</v>
      </c>
      <c r="H1829">
        <v>207.44970599999999</v>
      </c>
      <c r="I1829" s="5">
        <v>4</v>
      </c>
      <c r="P1829">
        <v>3</v>
      </c>
      <c r="Q1829" t="str">
        <f t="shared" si="29"/>
        <v>124</v>
      </c>
    </row>
    <row r="1830" spans="1:17" x14ac:dyDescent="0.25">
      <c r="A1830">
        <v>1829</v>
      </c>
      <c r="B1830">
        <v>217.58241200000001</v>
      </c>
      <c r="C1830" s="4">
        <v>1</v>
      </c>
      <c r="D1830">
        <v>225.62214</v>
      </c>
      <c r="E1830" s="2">
        <v>2</v>
      </c>
      <c r="H1830">
        <v>207.44970599999999</v>
      </c>
      <c r="I1830" s="5">
        <v>4</v>
      </c>
      <c r="P1830">
        <v>3</v>
      </c>
      <c r="Q1830" t="str">
        <f t="shared" si="29"/>
        <v>124</v>
      </c>
    </row>
    <row r="1831" spans="1:17" x14ac:dyDescent="0.25">
      <c r="A1831">
        <v>1830</v>
      </c>
      <c r="D1831">
        <v>225.62214</v>
      </c>
      <c r="E1831" s="2">
        <v>2</v>
      </c>
      <c r="H1831">
        <v>207.44970599999999</v>
      </c>
      <c r="I1831" s="5">
        <v>4</v>
      </c>
      <c r="P1831">
        <v>2</v>
      </c>
      <c r="Q1831" t="str">
        <f t="shared" si="29"/>
        <v>24</v>
      </c>
    </row>
    <row r="1832" spans="1:17" x14ac:dyDescent="0.25">
      <c r="A1832">
        <v>1831</v>
      </c>
      <c r="D1832">
        <v>225.62214</v>
      </c>
      <c r="E1832" s="2">
        <v>2</v>
      </c>
      <c r="H1832">
        <v>207.44970599999999</v>
      </c>
      <c r="I1832" s="5">
        <v>4</v>
      </c>
      <c r="P1832">
        <v>2</v>
      </c>
      <c r="Q1832" t="str">
        <f t="shared" si="29"/>
        <v>24</v>
      </c>
    </row>
    <row r="1833" spans="1:17" x14ac:dyDescent="0.25">
      <c r="A1833">
        <v>1832</v>
      </c>
      <c r="D1833">
        <v>225.62214</v>
      </c>
      <c r="E1833" s="2">
        <v>2</v>
      </c>
      <c r="H1833">
        <v>207.44970599999999</v>
      </c>
      <c r="I1833" s="5">
        <v>4</v>
      </c>
      <c r="P1833">
        <v>2</v>
      </c>
      <c r="Q1833" t="str">
        <f t="shared" si="29"/>
        <v>24</v>
      </c>
    </row>
    <row r="1834" spans="1:17" x14ac:dyDescent="0.25">
      <c r="A1834">
        <v>1833</v>
      </c>
      <c r="D1834">
        <v>225.62214</v>
      </c>
      <c r="E1834" s="2">
        <v>2</v>
      </c>
      <c r="F1834">
        <v>216.526488</v>
      </c>
      <c r="G1834" s="3">
        <v>3</v>
      </c>
      <c r="H1834">
        <v>207.44970599999999</v>
      </c>
      <c r="I1834" s="5">
        <v>4</v>
      </c>
      <c r="P1834">
        <v>3</v>
      </c>
      <c r="Q1834" t="str">
        <f t="shared" si="29"/>
        <v>234</v>
      </c>
    </row>
    <row r="1835" spans="1:17" x14ac:dyDescent="0.25">
      <c r="A1835">
        <v>1834</v>
      </c>
      <c r="D1835">
        <v>225.62214</v>
      </c>
      <c r="E1835" s="2">
        <v>2</v>
      </c>
      <c r="F1835">
        <v>216.831266</v>
      </c>
      <c r="G1835" s="3">
        <v>3</v>
      </c>
      <c r="H1835">
        <v>207.473636</v>
      </c>
      <c r="I1835" s="5">
        <v>4</v>
      </c>
      <c r="P1835">
        <v>3</v>
      </c>
      <c r="Q1835" t="str">
        <f t="shared" si="29"/>
        <v>234</v>
      </c>
    </row>
    <row r="1836" spans="1:17" x14ac:dyDescent="0.25">
      <c r="A1836">
        <v>1835</v>
      </c>
      <c r="D1836">
        <v>225.62214</v>
      </c>
      <c r="E1836" s="2">
        <v>2</v>
      </c>
      <c r="F1836">
        <v>216.831266</v>
      </c>
      <c r="G1836" s="3">
        <v>3</v>
      </c>
      <c r="P1836">
        <v>2</v>
      </c>
      <c r="Q1836" t="str">
        <f t="shared" si="29"/>
        <v>23</v>
      </c>
    </row>
    <row r="1837" spans="1:17" x14ac:dyDescent="0.25">
      <c r="A1837">
        <v>1836</v>
      </c>
      <c r="D1837">
        <v>225.62214</v>
      </c>
      <c r="E1837" s="2">
        <v>2</v>
      </c>
      <c r="F1837">
        <v>216.831266</v>
      </c>
      <c r="G1837" s="3">
        <v>3</v>
      </c>
      <c r="P1837">
        <v>2</v>
      </c>
      <c r="Q1837" t="str">
        <f t="shared" si="29"/>
        <v>23</v>
      </c>
    </row>
    <row r="1838" spans="1:17" x14ac:dyDescent="0.25">
      <c r="A1838">
        <v>1837</v>
      </c>
      <c r="D1838">
        <v>225.62214</v>
      </c>
      <c r="E1838" s="2">
        <v>2</v>
      </c>
      <c r="F1838">
        <v>216.831266</v>
      </c>
      <c r="G1838" s="3">
        <v>3</v>
      </c>
      <c r="P1838">
        <v>2</v>
      </c>
      <c r="Q1838" t="str">
        <f t="shared" si="29"/>
        <v>23</v>
      </c>
    </row>
    <row r="1839" spans="1:17" x14ac:dyDescent="0.25">
      <c r="A1839">
        <v>1838</v>
      </c>
      <c r="D1839">
        <v>225.62214</v>
      </c>
      <c r="E1839" s="2">
        <v>2</v>
      </c>
      <c r="F1839">
        <v>216.831266</v>
      </c>
      <c r="G1839" s="3">
        <v>3</v>
      </c>
      <c r="P1839">
        <v>2</v>
      </c>
      <c r="Q1839" t="str">
        <f t="shared" si="29"/>
        <v>23</v>
      </c>
    </row>
    <row r="1840" spans="1:17" x14ac:dyDescent="0.25">
      <c r="A1840">
        <v>1839</v>
      </c>
      <c r="D1840">
        <v>225.62214</v>
      </c>
      <c r="E1840" s="2">
        <v>2</v>
      </c>
      <c r="F1840">
        <v>216.831266</v>
      </c>
      <c r="G1840" s="3">
        <v>3</v>
      </c>
      <c r="P1840">
        <v>2</v>
      </c>
      <c r="Q1840" t="str">
        <f t="shared" si="29"/>
        <v>23</v>
      </c>
    </row>
    <row r="1841" spans="1:17" x14ac:dyDescent="0.25">
      <c r="A1841">
        <v>1840</v>
      </c>
      <c r="D1841">
        <v>225.62214</v>
      </c>
      <c r="E1841" s="2">
        <v>2</v>
      </c>
      <c r="F1841">
        <v>216.831266</v>
      </c>
      <c r="G1841" s="3">
        <v>3</v>
      </c>
      <c r="P1841">
        <v>2</v>
      </c>
      <c r="Q1841" t="str">
        <f t="shared" si="29"/>
        <v>23</v>
      </c>
    </row>
    <row r="1842" spans="1:17" x14ac:dyDescent="0.25">
      <c r="A1842">
        <v>1841</v>
      </c>
      <c r="D1842">
        <v>225.62214</v>
      </c>
      <c r="E1842" s="2">
        <v>2</v>
      </c>
      <c r="F1842">
        <v>216.831266</v>
      </c>
      <c r="G1842" s="3">
        <v>3</v>
      </c>
      <c r="P1842">
        <v>2</v>
      </c>
      <c r="Q1842" t="str">
        <f t="shared" si="29"/>
        <v>23</v>
      </c>
    </row>
    <row r="1843" spans="1:17" x14ac:dyDescent="0.25">
      <c r="A1843">
        <v>1842</v>
      </c>
      <c r="D1843">
        <v>225.611006</v>
      </c>
      <c r="E1843" s="2">
        <v>2</v>
      </c>
      <c r="F1843">
        <v>216.831266</v>
      </c>
      <c r="G1843" s="3">
        <v>3</v>
      </c>
      <c r="P1843">
        <v>2</v>
      </c>
      <c r="Q1843" t="str">
        <f t="shared" si="29"/>
        <v>23</v>
      </c>
    </row>
    <row r="1844" spans="1:17" x14ac:dyDescent="0.25">
      <c r="A1844">
        <v>1843</v>
      </c>
      <c r="D1844">
        <v>225.611006</v>
      </c>
      <c r="E1844" s="2">
        <v>2</v>
      </c>
      <c r="F1844">
        <v>216.831266</v>
      </c>
      <c r="G1844" s="3">
        <v>3</v>
      </c>
      <c r="P1844">
        <v>2</v>
      </c>
      <c r="Q1844" t="str">
        <f t="shared" si="29"/>
        <v>23</v>
      </c>
    </row>
    <row r="1845" spans="1:17" x14ac:dyDescent="0.25">
      <c r="A1845">
        <v>1844</v>
      </c>
      <c r="B1845">
        <v>235.22178400000001</v>
      </c>
      <c r="C1845" s="4">
        <v>1</v>
      </c>
      <c r="F1845">
        <v>216.831266</v>
      </c>
      <c r="G1845" s="3">
        <v>3</v>
      </c>
      <c r="P1845">
        <v>2</v>
      </c>
      <c r="Q1845" t="str">
        <f t="shared" si="29"/>
        <v>13</v>
      </c>
    </row>
    <row r="1846" spans="1:17" x14ac:dyDescent="0.25">
      <c r="A1846">
        <v>1845</v>
      </c>
      <c r="B1846">
        <v>235.31208900000001</v>
      </c>
      <c r="C1846" s="4">
        <v>1</v>
      </c>
      <c r="F1846">
        <v>216.831266</v>
      </c>
      <c r="G1846" s="3">
        <v>3</v>
      </c>
      <c r="P1846">
        <v>2</v>
      </c>
      <c r="Q1846" t="str">
        <f t="shared" si="29"/>
        <v>13</v>
      </c>
    </row>
    <row r="1847" spans="1:17" x14ac:dyDescent="0.25">
      <c r="A1847">
        <v>1846</v>
      </c>
      <c r="B1847">
        <v>235.31208900000001</v>
      </c>
      <c r="C1847" s="4">
        <v>1</v>
      </c>
      <c r="F1847">
        <v>216.831266</v>
      </c>
      <c r="G1847" s="3">
        <v>3</v>
      </c>
      <c r="P1847">
        <v>2</v>
      </c>
      <c r="Q1847" t="str">
        <f t="shared" si="29"/>
        <v>13</v>
      </c>
    </row>
    <row r="1848" spans="1:17" x14ac:dyDescent="0.25">
      <c r="A1848">
        <v>1847</v>
      </c>
      <c r="B1848">
        <v>235.31208900000001</v>
      </c>
      <c r="C1848" s="4">
        <v>1</v>
      </c>
      <c r="F1848">
        <v>216.526488</v>
      </c>
      <c r="G1848" s="3">
        <v>3</v>
      </c>
      <c r="P1848">
        <v>2</v>
      </c>
      <c r="Q1848" t="str">
        <f t="shared" si="29"/>
        <v>13</v>
      </c>
    </row>
    <row r="1849" spans="1:17" x14ac:dyDescent="0.25">
      <c r="A1849">
        <v>1848</v>
      </c>
      <c r="B1849">
        <v>235.31208900000001</v>
      </c>
      <c r="C1849" s="4">
        <v>1</v>
      </c>
      <c r="H1849">
        <v>225.07098400000001</v>
      </c>
      <c r="I1849" s="5">
        <v>4</v>
      </c>
      <c r="P1849">
        <v>2</v>
      </c>
      <c r="Q1849" t="str">
        <f t="shared" si="29"/>
        <v>14</v>
      </c>
    </row>
    <row r="1850" spans="1:17" x14ac:dyDescent="0.25">
      <c r="A1850">
        <v>1849</v>
      </c>
      <c r="B1850">
        <v>235.31208900000001</v>
      </c>
      <c r="C1850" s="4">
        <v>1</v>
      </c>
      <c r="H1850">
        <v>225.122682</v>
      </c>
      <c r="I1850" s="5">
        <v>4</v>
      </c>
      <c r="P1850">
        <v>2</v>
      </c>
      <c r="Q1850" t="str">
        <f t="shared" si="29"/>
        <v>14</v>
      </c>
    </row>
    <row r="1851" spans="1:17" x14ac:dyDescent="0.25">
      <c r="A1851">
        <v>1850</v>
      </c>
      <c r="B1851">
        <v>235.31208900000001</v>
      </c>
      <c r="C1851" s="4">
        <v>1</v>
      </c>
      <c r="H1851">
        <v>225.122682</v>
      </c>
      <c r="I1851" s="5">
        <v>4</v>
      </c>
      <c r="P1851">
        <v>2</v>
      </c>
      <c r="Q1851" t="str">
        <f t="shared" si="29"/>
        <v>14</v>
      </c>
    </row>
    <row r="1852" spans="1:17" x14ac:dyDescent="0.25">
      <c r="A1852">
        <v>1851</v>
      </c>
      <c r="B1852">
        <v>235.31208900000001</v>
      </c>
      <c r="C1852" s="4">
        <v>1</v>
      </c>
      <c r="H1852">
        <v>225.122682</v>
      </c>
      <c r="I1852" s="5">
        <v>4</v>
      </c>
      <c r="P1852">
        <v>2</v>
      </c>
      <c r="Q1852" t="str">
        <f t="shared" si="29"/>
        <v>14</v>
      </c>
    </row>
    <row r="1853" spans="1:17" x14ac:dyDescent="0.25">
      <c r="A1853">
        <v>1852</v>
      </c>
      <c r="B1853">
        <v>235.31208900000001</v>
      </c>
      <c r="C1853" s="4">
        <v>1</v>
      </c>
      <c r="H1853">
        <v>225.122682</v>
      </c>
      <c r="I1853" s="5">
        <v>4</v>
      </c>
      <c r="P1853">
        <v>2</v>
      </c>
      <c r="Q1853" t="str">
        <f t="shared" si="29"/>
        <v>14</v>
      </c>
    </row>
    <row r="1854" spans="1:17" x14ac:dyDescent="0.25">
      <c r="A1854">
        <v>1853</v>
      </c>
      <c r="B1854">
        <v>235.31208900000001</v>
      </c>
      <c r="C1854" s="4">
        <v>1</v>
      </c>
      <c r="H1854">
        <v>225.122682</v>
      </c>
      <c r="I1854" s="5">
        <v>4</v>
      </c>
      <c r="P1854">
        <v>2</v>
      </c>
      <c r="Q1854" t="str">
        <f t="shared" si="29"/>
        <v>14</v>
      </c>
    </row>
    <row r="1855" spans="1:17" x14ac:dyDescent="0.25">
      <c r="A1855">
        <v>1854</v>
      </c>
      <c r="B1855">
        <v>235.31208900000001</v>
      </c>
      <c r="C1855" s="4">
        <v>1</v>
      </c>
      <c r="H1855">
        <v>225.122682</v>
      </c>
      <c r="I1855" s="5">
        <v>4</v>
      </c>
      <c r="P1855">
        <v>2</v>
      </c>
      <c r="Q1855" t="str">
        <f t="shared" si="29"/>
        <v>14</v>
      </c>
    </row>
    <row r="1856" spans="1:17" x14ac:dyDescent="0.25">
      <c r="A1856">
        <v>1855</v>
      </c>
      <c r="B1856">
        <v>235.31208900000001</v>
      </c>
      <c r="C1856" s="4">
        <v>1</v>
      </c>
      <c r="H1856">
        <v>225.122682</v>
      </c>
      <c r="I1856" s="5">
        <v>4</v>
      </c>
      <c r="P1856">
        <v>2</v>
      </c>
      <c r="Q1856" t="str">
        <f t="shared" si="29"/>
        <v>14</v>
      </c>
    </row>
    <row r="1857" spans="1:17" x14ac:dyDescent="0.25">
      <c r="A1857">
        <v>1856</v>
      </c>
      <c r="B1857">
        <v>235.31208900000001</v>
      </c>
      <c r="C1857" s="4">
        <v>1</v>
      </c>
      <c r="H1857">
        <v>225.122682</v>
      </c>
      <c r="I1857" s="5">
        <v>4</v>
      </c>
      <c r="P1857">
        <v>2</v>
      </c>
      <c r="Q1857" t="str">
        <f t="shared" si="29"/>
        <v>14</v>
      </c>
    </row>
    <row r="1858" spans="1:17" x14ac:dyDescent="0.25">
      <c r="A1858">
        <v>1857</v>
      </c>
      <c r="B1858">
        <v>235.31208900000001</v>
      </c>
      <c r="C1858" s="4">
        <v>1</v>
      </c>
      <c r="H1858">
        <v>225.122682</v>
      </c>
      <c r="I1858" s="5">
        <v>4</v>
      </c>
      <c r="P1858">
        <v>2</v>
      </c>
      <c r="Q1858" t="str">
        <f t="shared" ref="Q1858:Q1921" si="30">CONCATENATE(C1858,E1858,G1858,I1858)</f>
        <v>14</v>
      </c>
    </row>
    <row r="1859" spans="1:17" x14ac:dyDescent="0.25">
      <c r="A1859">
        <v>1858</v>
      </c>
      <c r="B1859">
        <v>235.31208900000001</v>
      </c>
      <c r="C1859" s="4">
        <v>1</v>
      </c>
      <c r="D1859">
        <v>245.14316500000001</v>
      </c>
      <c r="E1859" s="2">
        <v>2</v>
      </c>
      <c r="H1859">
        <v>225.122682</v>
      </c>
      <c r="I1859" s="5">
        <v>4</v>
      </c>
      <c r="P1859">
        <v>3</v>
      </c>
      <c r="Q1859" t="str">
        <f t="shared" si="30"/>
        <v>124</v>
      </c>
    </row>
    <row r="1860" spans="1:17" x14ac:dyDescent="0.25">
      <c r="A1860">
        <v>1859</v>
      </c>
      <c r="B1860">
        <v>235.22178400000001</v>
      </c>
      <c r="C1860" s="4">
        <v>1</v>
      </c>
      <c r="D1860">
        <v>245.201819</v>
      </c>
      <c r="E1860" s="2">
        <v>2</v>
      </c>
      <c r="H1860">
        <v>225.122682</v>
      </c>
      <c r="I1860" s="5">
        <v>4</v>
      </c>
      <c r="P1860">
        <v>3</v>
      </c>
      <c r="Q1860" t="str">
        <f t="shared" si="30"/>
        <v>124</v>
      </c>
    </row>
    <row r="1861" spans="1:17" x14ac:dyDescent="0.25">
      <c r="A1861">
        <v>1860</v>
      </c>
      <c r="B1861">
        <v>235.22178400000001</v>
      </c>
      <c r="C1861" s="4">
        <v>1</v>
      </c>
      <c r="D1861">
        <v>245.201819</v>
      </c>
      <c r="E1861" s="2">
        <v>2</v>
      </c>
      <c r="H1861">
        <v>225.122682</v>
      </c>
      <c r="I1861" s="5">
        <v>4</v>
      </c>
      <c r="P1861">
        <v>3</v>
      </c>
      <c r="Q1861" t="str">
        <f t="shared" si="30"/>
        <v>124</v>
      </c>
    </row>
    <row r="1862" spans="1:17" x14ac:dyDescent="0.25">
      <c r="A1862">
        <v>1861</v>
      </c>
      <c r="D1862">
        <v>245.201819</v>
      </c>
      <c r="E1862" s="2">
        <v>2</v>
      </c>
      <c r="H1862">
        <v>225.122682</v>
      </c>
      <c r="I1862" s="5">
        <v>4</v>
      </c>
      <c r="P1862">
        <v>2</v>
      </c>
      <c r="Q1862" t="str">
        <f t="shared" si="30"/>
        <v>24</v>
      </c>
    </row>
    <row r="1863" spans="1:17" x14ac:dyDescent="0.25">
      <c r="A1863">
        <v>1862</v>
      </c>
      <c r="D1863">
        <v>245.201819</v>
      </c>
      <c r="E1863" s="2">
        <v>2</v>
      </c>
      <c r="H1863">
        <v>225.122682</v>
      </c>
      <c r="I1863" s="5">
        <v>4</v>
      </c>
      <c r="P1863">
        <v>2</v>
      </c>
      <c r="Q1863" t="str">
        <f t="shared" si="30"/>
        <v>24</v>
      </c>
    </row>
    <row r="1864" spans="1:17" x14ac:dyDescent="0.25">
      <c r="A1864">
        <v>1863</v>
      </c>
      <c r="D1864">
        <v>245.201819</v>
      </c>
      <c r="E1864" s="2">
        <v>2</v>
      </c>
      <c r="H1864">
        <v>225.122682</v>
      </c>
      <c r="I1864" s="5">
        <v>4</v>
      </c>
      <c r="P1864">
        <v>2</v>
      </c>
      <c r="Q1864" t="str">
        <f t="shared" si="30"/>
        <v>24</v>
      </c>
    </row>
    <row r="1865" spans="1:17" x14ac:dyDescent="0.25">
      <c r="A1865">
        <v>1864</v>
      </c>
      <c r="D1865">
        <v>245.201819</v>
      </c>
      <c r="E1865" s="2">
        <v>2</v>
      </c>
      <c r="F1865">
        <v>233.95860400000001</v>
      </c>
      <c r="G1865" s="3">
        <v>3</v>
      </c>
      <c r="H1865">
        <v>225.122682</v>
      </c>
      <c r="I1865" s="5">
        <v>4</v>
      </c>
      <c r="P1865">
        <v>3</v>
      </c>
      <c r="Q1865" t="str">
        <f t="shared" si="30"/>
        <v>234</v>
      </c>
    </row>
    <row r="1866" spans="1:17" x14ac:dyDescent="0.25">
      <c r="A1866">
        <v>1865</v>
      </c>
      <c r="D1866">
        <v>245.201819</v>
      </c>
      <c r="E1866" s="2">
        <v>2</v>
      </c>
      <c r="F1866">
        <v>234.313121</v>
      </c>
      <c r="G1866" s="3">
        <v>3</v>
      </c>
      <c r="H1866">
        <v>225.07098400000001</v>
      </c>
      <c r="I1866" s="5">
        <v>4</v>
      </c>
      <c r="P1866">
        <v>3</v>
      </c>
      <c r="Q1866" t="str">
        <f t="shared" si="30"/>
        <v>234</v>
      </c>
    </row>
    <row r="1867" spans="1:17" x14ac:dyDescent="0.25">
      <c r="A1867">
        <v>1866</v>
      </c>
      <c r="D1867">
        <v>245.201819</v>
      </c>
      <c r="E1867" s="2">
        <v>2</v>
      </c>
      <c r="F1867">
        <v>234.313121</v>
      </c>
      <c r="G1867" s="3">
        <v>3</v>
      </c>
      <c r="P1867">
        <v>2</v>
      </c>
      <c r="Q1867" t="str">
        <f t="shared" si="30"/>
        <v>23</v>
      </c>
    </row>
    <row r="1868" spans="1:17" x14ac:dyDescent="0.25">
      <c r="A1868">
        <v>1867</v>
      </c>
      <c r="D1868">
        <v>245.201819</v>
      </c>
      <c r="E1868" s="2">
        <v>2</v>
      </c>
      <c r="F1868">
        <v>234.313121</v>
      </c>
      <c r="G1868" s="3">
        <v>3</v>
      </c>
      <c r="P1868">
        <v>2</v>
      </c>
      <c r="Q1868" t="str">
        <f t="shared" si="30"/>
        <v>23</v>
      </c>
    </row>
    <row r="1869" spans="1:17" x14ac:dyDescent="0.25">
      <c r="A1869">
        <v>1868</v>
      </c>
      <c r="D1869">
        <v>245.201819</v>
      </c>
      <c r="E1869" s="2">
        <v>2</v>
      </c>
      <c r="F1869">
        <v>234.313121</v>
      </c>
      <c r="G1869" s="3">
        <v>3</v>
      </c>
      <c r="P1869">
        <v>2</v>
      </c>
      <c r="Q1869" t="str">
        <f t="shared" si="30"/>
        <v>23</v>
      </c>
    </row>
    <row r="1870" spans="1:17" x14ac:dyDescent="0.25">
      <c r="A1870">
        <v>1869</v>
      </c>
      <c r="D1870">
        <v>245.201819</v>
      </c>
      <c r="E1870" s="2">
        <v>2</v>
      </c>
      <c r="F1870">
        <v>234.313121</v>
      </c>
      <c r="G1870" s="3">
        <v>3</v>
      </c>
      <c r="P1870">
        <v>2</v>
      </c>
      <c r="Q1870" t="str">
        <f t="shared" si="30"/>
        <v>23</v>
      </c>
    </row>
    <row r="1871" spans="1:17" x14ac:dyDescent="0.25">
      <c r="A1871">
        <v>1870</v>
      </c>
      <c r="D1871">
        <v>245.201819</v>
      </c>
      <c r="E1871" s="2">
        <v>2</v>
      </c>
      <c r="F1871">
        <v>234.313121</v>
      </c>
      <c r="G1871" s="3">
        <v>3</v>
      </c>
      <c r="P1871">
        <v>2</v>
      </c>
      <c r="Q1871" t="str">
        <f t="shared" si="30"/>
        <v>23</v>
      </c>
    </row>
    <row r="1872" spans="1:17" x14ac:dyDescent="0.25">
      <c r="A1872">
        <v>1871</v>
      </c>
      <c r="D1872">
        <v>245.201819</v>
      </c>
      <c r="E1872" s="2">
        <v>2</v>
      </c>
      <c r="F1872">
        <v>234.313121</v>
      </c>
      <c r="G1872" s="3">
        <v>3</v>
      </c>
      <c r="P1872">
        <v>2</v>
      </c>
      <c r="Q1872" t="str">
        <f t="shared" si="30"/>
        <v>23</v>
      </c>
    </row>
    <row r="1873" spans="1:17" x14ac:dyDescent="0.25">
      <c r="A1873">
        <v>1872</v>
      </c>
      <c r="D1873">
        <v>245.201819</v>
      </c>
      <c r="E1873" s="2">
        <v>2</v>
      </c>
      <c r="F1873">
        <v>234.313121</v>
      </c>
      <c r="G1873" s="3">
        <v>3</v>
      </c>
      <c r="P1873">
        <v>2</v>
      </c>
      <c r="Q1873" t="str">
        <f t="shared" si="30"/>
        <v>23</v>
      </c>
    </row>
    <row r="1874" spans="1:17" x14ac:dyDescent="0.25">
      <c r="A1874">
        <v>1873</v>
      </c>
      <c r="D1874">
        <v>245.201819</v>
      </c>
      <c r="E1874" s="2">
        <v>2</v>
      </c>
      <c r="F1874">
        <v>234.313121</v>
      </c>
      <c r="G1874" s="3">
        <v>3</v>
      </c>
      <c r="P1874">
        <v>2</v>
      </c>
      <c r="Q1874" t="str">
        <f t="shared" si="30"/>
        <v>23</v>
      </c>
    </row>
    <row r="1875" spans="1:17" x14ac:dyDescent="0.25">
      <c r="A1875">
        <v>1874</v>
      </c>
      <c r="B1875">
        <v>255.46096699999998</v>
      </c>
      <c r="C1875" s="4">
        <v>1</v>
      </c>
      <c r="D1875">
        <v>245.14316500000001</v>
      </c>
      <c r="E1875" s="2">
        <v>2</v>
      </c>
      <c r="F1875">
        <v>234.313121</v>
      </c>
      <c r="G1875" s="3">
        <v>3</v>
      </c>
      <c r="P1875">
        <v>3</v>
      </c>
      <c r="Q1875" t="str">
        <f t="shared" si="30"/>
        <v>123</v>
      </c>
    </row>
    <row r="1876" spans="1:17" x14ac:dyDescent="0.25">
      <c r="A1876">
        <v>1875</v>
      </c>
      <c r="B1876">
        <v>255.491118</v>
      </c>
      <c r="C1876" s="4">
        <v>1</v>
      </c>
      <c r="F1876">
        <v>234.313121</v>
      </c>
      <c r="G1876" s="3">
        <v>3</v>
      </c>
      <c r="P1876">
        <v>2</v>
      </c>
      <c r="Q1876" t="str">
        <f t="shared" si="30"/>
        <v>13</v>
      </c>
    </row>
    <row r="1877" spans="1:17" x14ac:dyDescent="0.25">
      <c r="A1877">
        <v>1876</v>
      </c>
      <c r="B1877">
        <v>255.491118</v>
      </c>
      <c r="C1877" s="4">
        <v>1</v>
      </c>
      <c r="F1877">
        <v>234.313121</v>
      </c>
      <c r="G1877" s="3">
        <v>3</v>
      </c>
      <c r="P1877">
        <v>2</v>
      </c>
      <c r="Q1877" t="str">
        <f t="shared" si="30"/>
        <v>13</v>
      </c>
    </row>
    <row r="1878" spans="1:17" x14ac:dyDescent="0.25">
      <c r="A1878">
        <v>1877</v>
      </c>
      <c r="B1878">
        <v>255.491118</v>
      </c>
      <c r="C1878" s="4">
        <v>1</v>
      </c>
      <c r="F1878">
        <v>234.313121</v>
      </c>
      <c r="G1878" s="3">
        <v>3</v>
      </c>
      <c r="P1878">
        <v>2</v>
      </c>
      <c r="Q1878" t="str">
        <f t="shared" si="30"/>
        <v>13</v>
      </c>
    </row>
    <row r="1879" spans="1:17" x14ac:dyDescent="0.25">
      <c r="A1879">
        <v>1878</v>
      </c>
      <c r="B1879">
        <v>255.491118</v>
      </c>
      <c r="C1879" s="4">
        <v>1</v>
      </c>
      <c r="F1879">
        <v>233.95860400000001</v>
      </c>
      <c r="G1879" s="3">
        <v>3</v>
      </c>
      <c r="P1879">
        <v>2</v>
      </c>
      <c r="Q1879" t="str">
        <f t="shared" si="30"/>
        <v>13</v>
      </c>
    </row>
    <row r="1880" spans="1:17" x14ac:dyDescent="0.25">
      <c r="A1880">
        <v>1879</v>
      </c>
      <c r="B1880">
        <v>255.491118</v>
      </c>
      <c r="C1880" s="4">
        <v>1</v>
      </c>
      <c r="H1880">
        <v>244.22043099999999</v>
      </c>
      <c r="I1880" s="5">
        <v>4</v>
      </c>
      <c r="P1880">
        <v>2</v>
      </c>
      <c r="Q1880" t="str">
        <f t="shared" si="30"/>
        <v>14</v>
      </c>
    </row>
    <row r="1881" spans="1:17" x14ac:dyDescent="0.25">
      <c r="A1881">
        <v>1880</v>
      </c>
      <c r="B1881">
        <v>255.491118</v>
      </c>
      <c r="C1881" s="4">
        <v>1</v>
      </c>
      <c r="H1881">
        <v>244.35269099999999</v>
      </c>
      <c r="I1881" s="5">
        <v>4</v>
      </c>
      <c r="P1881">
        <v>2</v>
      </c>
      <c r="Q1881" t="str">
        <f t="shared" si="30"/>
        <v>14</v>
      </c>
    </row>
    <row r="1882" spans="1:17" x14ac:dyDescent="0.25">
      <c r="A1882">
        <v>1881</v>
      </c>
      <c r="B1882">
        <v>255.491118</v>
      </c>
      <c r="C1882" s="4">
        <v>1</v>
      </c>
      <c r="H1882">
        <v>244.35269099999999</v>
      </c>
      <c r="I1882" s="5">
        <v>4</v>
      </c>
      <c r="P1882">
        <v>2</v>
      </c>
      <c r="Q1882" t="str">
        <f t="shared" si="30"/>
        <v>14</v>
      </c>
    </row>
    <row r="1883" spans="1:17" x14ac:dyDescent="0.25">
      <c r="A1883">
        <v>1882</v>
      </c>
      <c r="B1883">
        <v>255.491118</v>
      </c>
      <c r="C1883" s="4">
        <v>1</v>
      </c>
      <c r="H1883">
        <v>244.35269099999999</v>
      </c>
      <c r="I1883" s="5">
        <v>4</v>
      </c>
      <c r="P1883">
        <v>2</v>
      </c>
      <c r="Q1883" t="str">
        <f t="shared" si="30"/>
        <v>14</v>
      </c>
    </row>
    <row r="1884" spans="1:17" x14ac:dyDescent="0.25">
      <c r="A1884">
        <v>1883</v>
      </c>
      <c r="B1884">
        <v>255.491118</v>
      </c>
      <c r="C1884" s="4">
        <v>1</v>
      </c>
      <c r="H1884">
        <v>244.35269099999999</v>
      </c>
      <c r="I1884" s="5">
        <v>4</v>
      </c>
      <c r="P1884">
        <v>2</v>
      </c>
      <c r="Q1884" t="str">
        <f t="shared" si="30"/>
        <v>14</v>
      </c>
    </row>
    <row r="1885" spans="1:17" x14ac:dyDescent="0.25">
      <c r="A1885">
        <v>1884</v>
      </c>
      <c r="B1885">
        <v>255.491118</v>
      </c>
      <c r="C1885" s="4">
        <v>1</v>
      </c>
      <c r="H1885">
        <v>244.35269099999999</v>
      </c>
      <c r="I1885" s="5">
        <v>4</v>
      </c>
      <c r="P1885">
        <v>2</v>
      </c>
      <c r="Q1885" t="str">
        <f t="shared" si="30"/>
        <v>14</v>
      </c>
    </row>
    <row r="1886" spans="1:17" x14ac:dyDescent="0.25">
      <c r="A1886">
        <v>1885</v>
      </c>
      <c r="B1886">
        <v>255.491118</v>
      </c>
      <c r="C1886" s="4">
        <v>1</v>
      </c>
      <c r="H1886">
        <v>244.35269099999999</v>
      </c>
      <c r="I1886" s="5">
        <v>4</v>
      </c>
      <c r="P1886">
        <v>2</v>
      </c>
      <c r="Q1886" t="str">
        <f t="shared" si="30"/>
        <v>14</v>
      </c>
    </row>
    <row r="1887" spans="1:17" x14ac:dyDescent="0.25">
      <c r="A1887">
        <v>1886</v>
      </c>
      <c r="B1887">
        <v>255.491118</v>
      </c>
      <c r="C1887" s="4">
        <v>1</v>
      </c>
      <c r="H1887">
        <v>244.35269099999999</v>
      </c>
      <c r="I1887" s="5">
        <v>4</v>
      </c>
      <c r="P1887">
        <v>2</v>
      </c>
      <c r="Q1887" t="str">
        <f t="shared" si="30"/>
        <v>14</v>
      </c>
    </row>
    <row r="1888" spans="1:17" x14ac:dyDescent="0.25">
      <c r="A1888">
        <v>1887</v>
      </c>
      <c r="B1888">
        <v>255.491118</v>
      </c>
      <c r="C1888" s="4">
        <v>1</v>
      </c>
      <c r="H1888">
        <v>244.35269099999999</v>
      </c>
      <c r="I1888" s="5">
        <v>4</v>
      </c>
      <c r="P1888">
        <v>2</v>
      </c>
      <c r="Q1888" t="str">
        <f t="shared" si="30"/>
        <v>14</v>
      </c>
    </row>
    <row r="1889" spans="1:17" x14ac:dyDescent="0.25">
      <c r="A1889">
        <v>1888</v>
      </c>
      <c r="B1889">
        <v>255.491118</v>
      </c>
      <c r="C1889" s="4">
        <v>1</v>
      </c>
      <c r="H1889">
        <v>244.35269099999999</v>
      </c>
      <c r="I1889" s="5">
        <v>4</v>
      </c>
      <c r="P1889">
        <v>2</v>
      </c>
      <c r="Q1889" t="str">
        <f t="shared" si="30"/>
        <v>14</v>
      </c>
    </row>
    <row r="1890" spans="1:17" x14ac:dyDescent="0.25">
      <c r="A1890">
        <v>1889</v>
      </c>
      <c r="B1890">
        <v>255.491118</v>
      </c>
      <c r="C1890" s="4">
        <v>1</v>
      </c>
      <c r="D1890">
        <v>264.36333400000001</v>
      </c>
      <c r="E1890" s="2">
        <v>2</v>
      </c>
      <c r="H1890">
        <v>244.35269099999999</v>
      </c>
      <c r="I1890" s="5">
        <v>4</v>
      </c>
      <c r="P1890">
        <v>3</v>
      </c>
      <c r="Q1890" t="str">
        <f t="shared" si="30"/>
        <v>124</v>
      </c>
    </row>
    <row r="1891" spans="1:17" x14ac:dyDescent="0.25">
      <c r="A1891">
        <v>1890</v>
      </c>
      <c r="B1891">
        <v>255.491118</v>
      </c>
      <c r="C1891" s="4">
        <v>1</v>
      </c>
      <c r="D1891">
        <v>264.381888</v>
      </c>
      <c r="E1891" s="2">
        <v>2</v>
      </c>
      <c r="H1891">
        <v>244.35269099999999</v>
      </c>
      <c r="I1891" s="5">
        <v>4</v>
      </c>
      <c r="P1891">
        <v>3</v>
      </c>
      <c r="Q1891" t="str">
        <f t="shared" si="30"/>
        <v>124</v>
      </c>
    </row>
    <row r="1892" spans="1:17" x14ac:dyDescent="0.25">
      <c r="A1892">
        <v>1891</v>
      </c>
      <c r="B1892">
        <v>255.491118</v>
      </c>
      <c r="C1892" s="4">
        <v>1</v>
      </c>
      <c r="D1892">
        <v>264.381888</v>
      </c>
      <c r="E1892" s="2">
        <v>2</v>
      </c>
      <c r="H1892">
        <v>244.35269099999999</v>
      </c>
      <c r="I1892" s="5">
        <v>4</v>
      </c>
      <c r="P1892">
        <v>3</v>
      </c>
      <c r="Q1892" t="str">
        <f t="shared" si="30"/>
        <v>124</v>
      </c>
    </row>
    <row r="1893" spans="1:17" x14ac:dyDescent="0.25">
      <c r="A1893">
        <v>1892</v>
      </c>
      <c r="B1893">
        <v>255.46096699999998</v>
      </c>
      <c r="C1893" s="4">
        <v>1</v>
      </c>
      <c r="D1893">
        <v>264.381888</v>
      </c>
      <c r="E1893" s="2">
        <v>2</v>
      </c>
      <c r="H1893">
        <v>244.35269099999999</v>
      </c>
      <c r="I1893" s="5">
        <v>4</v>
      </c>
      <c r="P1893">
        <v>3</v>
      </c>
      <c r="Q1893" t="str">
        <f t="shared" si="30"/>
        <v>124</v>
      </c>
    </row>
    <row r="1894" spans="1:17" x14ac:dyDescent="0.25">
      <c r="A1894">
        <v>1893</v>
      </c>
      <c r="D1894">
        <v>264.381888</v>
      </c>
      <c r="E1894" s="2">
        <v>2</v>
      </c>
      <c r="H1894">
        <v>244.35269099999999</v>
      </c>
      <c r="I1894" s="5">
        <v>4</v>
      </c>
      <c r="P1894">
        <v>2</v>
      </c>
      <c r="Q1894" t="str">
        <f t="shared" si="30"/>
        <v>24</v>
      </c>
    </row>
    <row r="1895" spans="1:17" x14ac:dyDescent="0.25">
      <c r="A1895">
        <v>1894</v>
      </c>
      <c r="D1895">
        <v>264.381888</v>
      </c>
      <c r="E1895" s="2">
        <v>2</v>
      </c>
      <c r="H1895">
        <v>244.35269099999999</v>
      </c>
      <c r="I1895" s="5">
        <v>4</v>
      </c>
      <c r="P1895">
        <v>2</v>
      </c>
      <c r="Q1895" t="str">
        <f t="shared" si="30"/>
        <v>24</v>
      </c>
    </row>
    <row r="1896" spans="1:17" x14ac:dyDescent="0.25">
      <c r="A1896">
        <v>1895</v>
      </c>
      <c r="D1896">
        <v>264.381888</v>
      </c>
      <c r="E1896" s="2">
        <v>2</v>
      </c>
      <c r="F1896">
        <v>252.63513799999998</v>
      </c>
      <c r="G1896" s="3">
        <v>3</v>
      </c>
      <c r="H1896">
        <v>244.35269099999999</v>
      </c>
      <c r="I1896" s="5">
        <v>4</v>
      </c>
      <c r="P1896">
        <v>3</v>
      </c>
      <c r="Q1896" t="str">
        <f t="shared" si="30"/>
        <v>234</v>
      </c>
    </row>
    <row r="1897" spans="1:17" x14ac:dyDescent="0.25">
      <c r="A1897">
        <v>1896</v>
      </c>
      <c r="D1897">
        <v>264.381888</v>
      </c>
      <c r="E1897" s="2">
        <v>2</v>
      </c>
      <c r="F1897">
        <v>252.84383700000001</v>
      </c>
      <c r="G1897" s="3">
        <v>3</v>
      </c>
      <c r="H1897">
        <v>244.35269099999999</v>
      </c>
      <c r="I1897" s="5">
        <v>4</v>
      </c>
      <c r="P1897">
        <v>3</v>
      </c>
      <c r="Q1897" t="str">
        <f t="shared" si="30"/>
        <v>234</v>
      </c>
    </row>
    <row r="1898" spans="1:17" x14ac:dyDescent="0.25">
      <c r="A1898">
        <v>1897</v>
      </c>
      <c r="D1898">
        <v>264.381888</v>
      </c>
      <c r="E1898" s="2">
        <v>2</v>
      </c>
      <c r="F1898">
        <v>252.84383700000001</v>
      </c>
      <c r="G1898" s="3">
        <v>3</v>
      </c>
      <c r="H1898">
        <v>244.35269099999999</v>
      </c>
      <c r="I1898" s="5">
        <v>4</v>
      </c>
      <c r="P1898">
        <v>3</v>
      </c>
      <c r="Q1898" t="str">
        <f t="shared" si="30"/>
        <v>234</v>
      </c>
    </row>
    <row r="1899" spans="1:17" x14ac:dyDescent="0.25">
      <c r="A1899">
        <v>1898</v>
      </c>
      <c r="D1899">
        <v>264.381888</v>
      </c>
      <c r="E1899" s="2">
        <v>2</v>
      </c>
      <c r="F1899">
        <v>252.84383700000001</v>
      </c>
      <c r="G1899" s="3">
        <v>3</v>
      </c>
      <c r="H1899">
        <v>244.22043099999999</v>
      </c>
      <c r="I1899" s="5">
        <v>4</v>
      </c>
      <c r="P1899">
        <v>3</v>
      </c>
      <c r="Q1899" t="str">
        <f t="shared" si="30"/>
        <v>234</v>
      </c>
    </row>
    <row r="1900" spans="1:17" x14ac:dyDescent="0.25">
      <c r="A1900">
        <v>1899</v>
      </c>
      <c r="D1900">
        <v>264.381888</v>
      </c>
      <c r="E1900" s="2">
        <v>2</v>
      </c>
      <c r="F1900">
        <v>252.84383700000001</v>
      </c>
      <c r="G1900" s="3">
        <v>3</v>
      </c>
      <c r="H1900">
        <v>244.22043099999999</v>
      </c>
      <c r="I1900" s="5">
        <v>4</v>
      </c>
      <c r="P1900">
        <v>3</v>
      </c>
      <c r="Q1900" t="str">
        <f t="shared" si="30"/>
        <v>234</v>
      </c>
    </row>
    <row r="1901" spans="1:17" x14ac:dyDescent="0.25">
      <c r="A1901">
        <v>1900</v>
      </c>
      <c r="D1901">
        <v>264.381888</v>
      </c>
      <c r="E1901" s="2">
        <v>2</v>
      </c>
      <c r="F1901">
        <v>252.84383700000001</v>
      </c>
      <c r="G1901" s="3">
        <v>3</v>
      </c>
      <c r="P1901">
        <v>2</v>
      </c>
      <c r="Q1901" t="str">
        <f t="shared" si="30"/>
        <v>23</v>
      </c>
    </row>
    <row r="1902" spans="1:17" x14ac:dyDescent="0.25">
      <c r="A1902">
        <v>1901</v>
      </c>
      <c r="D1902">
        <v>264.381888</v>
      </c>
      <c r="E1902" s="2">
        <v>2</v>
      </c>
      <c r="F1902">
        <v>252.84383700000001</v>
      </c>
      <c r="G1902" s="3">
        <v>3</v>
      </c>
      <c r="P1902">
        <v>2</v>
      </c>
      <c r="Q1902" t="str">
        <f t="shared" si="30"/>
        <v>23</v>
      </c>
    </row>
    <row r="1903" spans="1:17" x14ac:dyDescent="0.25">
      <c r="A1903">
        <v>1902</v>
      </c>
      <c r="D1903">
        <v>264.381888</v>
      </c>
      <c r="E1903" s="2">
        <v>2</v>
      </c>
      <c r="F1903">
        <v>252.84383700000001</v>
      </c>
      <c r="G1903" s="3">
        <v>3</v>
      </c>
      <c r="P1903">
        <v>2</v>
      </c>
      <c r="Q1903" t="str">
        <f t="shared" si="30"/>
        <v>23</v>
      </c>
    </row>
    <row r="1904" spans="1:17" x14ac:dyDescent="0.25">
      <c r="A1904">
        <v>1903</v>
      </c>
      <c r="D1904">
        <v>264.381888</v>
      </c>
      <c r="E1904" s="2">
        <v>2</v>
      </c>
      <c r="F1904">
        <v>252.84383700000001</v>
      </c>
      <c r="G1904" s="3">
        <v>3</v>
      </c>
      <c r="P1904">
        <v>2</v>
      </c>
      <c r="Q1904" t="str">
        <f t="shared" si="30"/>
        <v>23</v>
      </c>
    </row>
    <row r="1905" spans="1:17" x14ac:dyDescent="0.25">
      <c r="A1905">
        <v>1904</v>
      </c>
      <c r="D1905">
        <v>264.381888</v>
      </c>
      <c r="E1905" s="2">
        <v>2</v>
      </c>
      <c r="F1905">
        <v>252.84383700000001</v>
      </c>
      <c r="G1905" s="3">
        <v>3</v>
      </c>
      <c r="P1905">
        <v>2</v>
      </c>
      <c r="Q1905" t="str">
        <f t="shared" si="30"/>
        <v>23</v>
      </c>
    </row>
    <row r="1906" spans="1:17" x14ac:dyDescent="0.25">
      <c r="A1906">
        <v>1905</v>
      </c>
      <c r="D1906">
        <v>264.381888</v>
      </c>
      <c r="E1906" s="2">
        <v>2</v>
      </c>
      <c r="F1906">
        <v>252.84383700000001</v>
      </c>
      <c r="G1906" s="3">
        <v>3</v>
      </c>
      <c r="P1906">
        <v>2</v>
      </c>
      <c r="Q1906" t="str">
        <f t="shared" si="30"/>
        <v>23</v>
      </c>
    </row>
    <row r="1907" spans="1:17" x14ac:dyDescent="0.25">
      <c r="A1907">
        <v>1906</v>
      </c>
      <c r="D1907">
        <v>264.381888</v>
      </c>
      <c r="E1907" s="2">
        <v>2</v>
      </c>
      <c r="F1907">
        <v>252.84383700000001</v>
      </c>
      <c r="G1907" s="3">
        <v>3</v>
      </c>
      <c r="P1907">
        <v>2</v>
      </c>
      <c r="Q1907" t="str">
        <f t="shared" si="30"/>
        <v>23</v>
      </c>
    </row>
    <row r="1908" spans="1:17" x14ac:dyDescent="0.25">
      <c r="A1908">
        <v>1907</v>
      </c>
      <c r="B1908">
        <v>272.60907600000002</v>
      </c>
      <c r="C1908" s="4">
        <v>1</v>
      </c>
      <c r="D1908">
        <v>264.381888</v>
      </c>
      <c r="E1908" s="2">
        <v>2</v>
      </c>
      <c r="F1908">
        <v>252.84383700000001</v>
      </c>
      <c r="G1908" s="3">
        <v>3</v>
      </c>
      <c r="P1908">
        <v>3</v>
      </c>
      <c r="Q1908" t="str">
        <f t="shared" si="30"/>
        <v>123</v>
      </c>
    </row>
    <row r="1909" spans="1:17" x14ac:dyDescent="0.25">
      <c r="A1909">
        <v>1908</v>
      </c>
      <c r="B1909">
        <v>272.62330099999997</v>
      </c>
      <c r="C1909" s="4">
        <v>1</v>
      </c>
      <c r="D1909">
        <v>264.381888</v>
      </c>
      <c r="E1909" s="2">
        <v>2</v>
      </c>
      <c r="F1909">
        <v>252.84383700000001</v>
      </c>
      <c r="G1909" s="3">
        <v>3</v>
      </c>
      <c r="P1909">
        <v>3</v>
      </c>
      <c r="Q1909" t="str">
        <f t="shared" si="30"/>
        <v>123</v>
      </c>
    </row>
    <row r="1910" spans="1:17" x14ac:dyDescent="0.25">
      <c r="A1910">
        <v>1909</v>
      </c>
      <c r="B1910">
        <v>272.62330099999997</v>
      </c>
      <c r="C1910" s="4">
        <v>1</v>
      </c>
      <c r="D1910">
        <v>264.36333400000001</v>
      </c>
      <c r="E1910" s="2">
        <v>2</v>
      </c>
      <c r="F1910">
        <v>252.84383700000001</v>
      </c>
      <c r="G1910" s="3">
        <v>3</v>
      </c>
      <c r="P1910">
        <v>3</v>
      </c>
      <c r="Q1910" t="str">
        <f t="shared" si="30"/>
        <v>123</v>
      </c>
    </row>
    <row r="1911" spans="1:17" x14ac:dyDescent="0.25">
      <c r="A1911">
        <v>1910</v>
      </c>
      <c r="B1911">
        <v>272.62330099999997</v>
      </c>
      <c r="C1911" s="4">
        <v>1</v>
      </c>
      <c r="F1911">
        <v>252.84383700000001</v>
      </c>
      <c r="G1911" s="3">
        <v>3</v>
      </c>
      <c r="P1911">
        <v>2</v>
      </c>
      <c r="Q1911" t="str">
        <f t="shared" si="30"/>
        <v>13</v>
      </c>
    </row>
    <row r="1912" spans="1:17" x14ac:dyDescent="0.25">
      <c r="A1912">
        <v>1911</v>
      </c>
      <c r="B1912">
        <v>272.62330099999997</v>
      </c>
      <c r="C1912" s="4">
        <v>1</v>
      </c>
      <c r="F1912">
        <v>252.84383700000001</v>
      </c>
      <c r="G1912" s="3">
        <v>3</v>
      </c>
      <c r="P1912">
        <v>2</v>
      </c>
      <c r="Q1912" t="str">
        <f t="shared" si="30"/>
        <v>13</v>
      </c>
    </row>
    <row r="1913" spans="1:17" x14ac:dyDescent="0.25">
      <c r="A1913">
        <v>1912</v>
      </c>
      <c r="B1913">
        <v>272.62330099999997</v>
      </c>
      <c r="C1913" s="4">
        <v>1</v>
      </c>
      <c r="F1913">
        <v>252.84383700000001</v>
      </c>
      <c r="G1913" s="3">
        <v>3</v>
      </c>
      <c r="P1913">
        <v>2</v>
      </c>
      <c r="Q1913" t="str">
        <f t="shared" si="30"/>
        <v>13</v>
      </c>
    </row>
    <row r="1914" spans="1:17" x14ac:dyDescent="0.25">
      <c r="A1914">
        <v>1913</v>
      </c>
      <c r="B1914">
        <v>272.62330099999997</v>
      </c>
      <c r="C1914" s="4">
        <v>1</v>
      </c>
      <c r="F1914">
        <v>252.63513799999998</v>
      </c>
      <c r="G1914" s="3">
        <v>3</v>
      </c>
      <c r="H1914">
        <v>262.41095999999999</v>
      </c>
      <c r="I1914" s="5">
        <v>4</v>
      </c>
      <c r="P1914">
        <v>3</v>
      </c>
      <c r="Q1914" t="str">
        <f t="shared" si="30"/>
        <v>134</v>
      </c>
    </row>
    <row r="1915" spans="1:17" x14ac:dyDescent="0.25">
      <c r="A1915">
        <v>1914</v>
      </c>
      <c r="B1915">
        <v>272.62330099999997</v>
      </c>
      <c r="C1915" s="4">
        <v>1</v>
      </c>
      <c r="H1915">
        <v>262.41095999999999</v>
      </c>
      <c r="I1915" s="5">
        <v>4</v>
      </c>
      <c r="P1915">
        <v>2</v>
      </c>
      <c r="Q1915" t="str">
        <f t="shared" si="30"/>
        <v>14</v>
      </c>
    </row>
    <row r="1916" spans="1:17" x14ac:dyDescent="0.25">
      <c r="A1916">
        <v>1915</v>
      </c>
      <c r="B1916">
        <v>272.60907600000002</v>
      </c>
      <c r="C1916" s="4">
        <v>1</v>
      </c>
      <c r="H1916">
        <v>262.41095999999999</v>
      </c>
      <c r="I1916" s="5">
        <v>4</v>
      </c>
      <c r="J1916">
        <v>235.893655</v>
      </c>
      <c r="K1916" t="s">
        <v>22</v>
      </c>
      <c r="Q1916" t="str">
        <f t="shared" si="30"/>
        <v>14</v>
      </c>
    </row>
    <row r="1917" spans="1:17" x14ac:dyDescent="0.25">
      <c r="A1917">
        <v>1916</v>
      </c>
      <c r="Q1917" t="str">
        <f t="shared" si="30"/>
        <v/>
      </c>
    </row>
    <row r="1918" spans="1:17" x14ac:dyDescent="0.25">
      <c r="A1918">
        <v>1917</v>
      </c>
      <c r="J1918">
        <v>37.825482000000001</v>
      </c>
      <c r="K1918" t="s">
        <v>22</v>
      </c>
      <c r="Q1918" t="str">
        <f t="shared" si="30"/>
        <v/>
      </c>
    </row>
    <row r="1919" spans="1:17" x14ac:dyDescent="0.25">
      <c r="A1919">
        <v>1918</v>
      </c>
      <c r="B1919">
        <v>40.682200999999999</v>
      </c>
      <c r="C1919" s="4">
        <v>1</v>
      </c>
      <c r="P1919">
        <v>1</v>
      </c>
      <c r="Q1919" t="str">
        <f t="shared" si="30"/>
        <v>1</v>
      </c>
    </row>
    <row r="1920" spans="1:17" x14ac:dyDescent="0.25">
      <c r="A1920">
        <v>1919</v>
      </c>
      <c r="B1920">
        <v>40.78463</v>
      </c>
      <c r="C1920" s="4">
        <v>1</v>
      </c>
      <c r="P1920">
        <v>1</v>
      </c>
      <c r="Q1920" t="str">
        <f t="shared" si="30"/>
        <v>1</v>
      </c>
    </row>
    <row r="1921" spans="1:17" x14ac:dyDescent="0.25">
      <c r="A1921">
        <v>1920</v>
      </c>
      <c r="B1921">
        <v>40.78463</v>
      </c>
      <c r="C1921" s="4">
        <v>1</v>
      </c>
      <c r="P1921">
        <v>1</v>
      </c>
      <c r="Q1921" t="str">
        <f t="shared" si="30"/>
        <v>1</v>
      </c>
    </row>
    <row r="1922" spans="1:17" x14ac:dyDescent="0.25">
      <c r="A1922">
        <v>1921</v>
      </c>
      <c r="B1922">
        <v>40.78463</v>
      </c>
      <c r="C1922" s="4">
        <v>1</v>
      </c>
      <c r="P1922">
        <v>1</v>
      </c>
      <c r="Q1922" t="str">
        <f t="shared" ref="Q1922:Q1985" si="31">CONCATENATE(C1922,E1922,G1922,I1922)</f>
        <v>1</v>
      </c>
    </row>
    <row r="1923" spans="1:17" x14ac:dyDescent="0.25">
      <c r="A1923">
        <v>1922</v>
      </c>
      <c r="B1923">
        <v>40.78463</v>
      </c>
      <c r="C1923" s="4">
        <v>1</v>
      </c>
      <c r="P1923">
        <v>1</v>
      </c>
      <c r="Q1923" t="str">
        <f t="shared" si="31"/>
        <v>1</v>
      </c>
    </row>
    <row r="1924" spans="1:17" x14ac:dyDescent="0.25">
      <c r="A1924">
        <v>1923</v>
      </c>
      <c r="B1924">
        <v>40.78463</v>
      </c>
      <c r="C1924" s="4">
        <v>1</v>
      </c>
      <c r="P1924">
        <v>1</v>
      </c>
      <c r="Q1924" t="str">
        <f t="shared" si="31"/>
        <v>1</v>
      </c>
    </row>
    <row r="1925" spans="1:17" x14ac:dyDescent="0.25">
      <c r="A1925">
        <v>1924</v>
      </c>
      <c r="B1925">
        <v>40.78463</v>
      </c>
      <c r="C1925" s="4">
        <v>1</v>
      </c>
      <c r="P1925">
        <v>1</v>
      </c>
      <c r="Q1925" t="str">
        <f t="shared" si="31"/>
        <v>1</v>
      </c>
    </row>
    <row r="1926" spans="1:17" x14ac:dyDescent="0.25">
      <c r="A1926">
        <v>1925</v>
      </c>
      <c r="B1926">
        <v>40.78463</v>
      </c>
      <c r="C1926" s="4">
        <v>1</v>
      </c>
      <c r="P1926">
        <v>1</v>
      </c>
      <c r="Q1926" t="str">
        <f t="shared" si="31"/>
        <v>1</v>
      </c>
    </row>
    <row r="1927" spans="1:17" x14ac:dyDescent="0.25">
      <c r="A1927">
        <v>1926</v>
      </c>
      <c r="B1927">
        <v>40.78463</v>
      </c>
      <c r="C1927" s="4">
        <v>1</v>
      </c>
      <c r="P1927">
        <v>1</v>
      </c>
      <c r="Q1927" t="str">
        <f t="shared" si="31"/>
        <v>1</v>
      </c>
    </row>
    <row r="1928" spans="1:17" x14ac:dyDescent="0.25">
      <c r="A1928">
        <v>1927</v>
      </c>
      <c r="B1928">
        <v>40.78463</v>
      </c>
      <c r="C1928" s="4">
        <v>1</v>
      </c>
      <c r="P1928">
        <v>1</v>
      </c>
      <c r="Q1928" t="str">
        <f t="shared" si="31"/>
        <v>1</v>
      </c>
    </row>
    <row r="1929" spans="1:17" x14ac:dyDescent="0.25">
      <c r="A1929">
        <v>1928</v>
      </c>
      <c r="B1929">
        <v>40.78463</v>
      </c>
      <c r="C1929" s="4">
        <v>1</v>
      </c>
      <c r="P1929">
        <v>1</v>
      </c>
      <c r="Q1929" t="str">
        <f t="shared" si="31"/>
        <v>1</v>
      </c>
    </row>
    <row r="1930" spans="1:17" x14ac:dyDescent="0.25">
      <c r="A1930">
        <v>1929</v>
      </c>
      <c r="B1930">
        <v>40.78463</v>
      </c>
      <c r="C1930" s="4">
        <v>1</v>
      </c>
      <c r="F1930">
        <v>30.010979000000006</v>
      </c>
      <c r="G1930" s="3">
        <v>3</v>
      </c>
      <c r="P1930">
        <v>2</v>
      </c>
      <c r="Q1930" t="str">
        <f t="shared" si="31"/>
        <v>13</v>
      </c>
    </row>
    <row r="1931" spans="1:17" x14ac:dyDescent="0.25">
      <c r="A1931">
        <v>1930</v>
      </c>
      <c r="B1931">
        <v>40.78463</v>
      </c>
      <c r="C1931" s="4">
        <v>1</v>
      </c>
      <c r="F1931">
        <v>30.137512000000001</v>
      </c>
      <c r="G1931" s="3">
        <v>3</v>
      </c>
      <c r="P1931">
        <v>2</v>
      </c>
      <c r="Q1931" t="str">
        <f t="shared" si="31"/>
        <v>13</v>
      </c>
    </row>
    <row r="1932" spans="1:17" x14ac:dyDescent="0.25">
      <c r="A1932">
        <v>1931</v>
      </c>
      <c r="B1932">
        <v>40.78463</v>
      </c>
      <c r="C1932" s="4">
        <v>1</v>
      </c>
      <c r="F1932">
        <v>30.137512000000001</v>
      </c>
      <c r="G1932" s="3">
        <v>3</v>
      </c>
      <c r="P1932">
        <v>2</v>
      </c>
      <c r="Q1932" t="str">
        <f t="shared" si="31"/>
        <v>13</v>
      </c>
    </row>
    <row r="1933" spans="1:17" x14ac:dyDescent="0.25">
      <c r="A1933">
        <v>1932</v>
      </c>
      <c r="B1933">
        <v>40.78463</v>
      </c>
      <c r="C1933" s="4">
        <v>1</v>
      </c>
      <c r="F1933">
        <v>30.137512000000001</v>
      </c>
      <c r="G1933" s="3">
        <v>3</v>
      </c>
      <c r="P1933">
        <v>2</v>
      </c>
      <c r="Q1933" t="str">
        <f t="shared" si="31"/>
        <v>13</v>
      </c>
    </row>
    <row r="1934" spans="1:17" x14ac:dyDescent="0.25">
      <c r="A1934">
        <v>1933</v>
      </c>
      <c r="B1934">
        <v>40.78463</v>
      </c>
      <c r="C1934" s="4">
        <v>1</v>
      </c>
      <c r="F1934">
        <v>30.137512000000001</v>
      </c>
      <c r="G1934" s="3">
        <v>3</v>
      </c>
      <c r="P1934">
        <v>2</v>
      </c>
      <c r="Q1934" t="str">
        <f t="shared" si="31"/>
        <v>13</v>
      </c>
    </row>
    <row r="1935" spans="1:17" x14ac:dyDescent="0.25">
      <c r="A1935">
        <v>1934</v>
      </c>
      <c r="B1935">
        <v>40.78463</v>
      </c>
      <c r="C1935" s="4">
        <v>1</v>
      </c>
      <c r="F1935">
        <v>30.137512000000001</v>
      </c>
      <c r="G1935" s="3">
        <v>3</v>
      </c>
      <c r="P1935">
        <v>2</v>
      </c>
      <c r="Q1935" t="str">
        <f t="shared" si="31"/>
        <v>13</v>
      </c>
    </row>
    <row r="1936" spans="1:17" x14ac:dyDescent="0.25">
      <c r="A1936">
        <v>1935</v>
      </c>
      <c r="B1936">
        <v>40.78463</v>
      </c>
      <c r="C1936" s="4">
        <v>1</v>
      </c>
      <c r="F1936">
        <v>30.137512000000001</v>
      </c>
      <c r="G1936" s="3">
        <v>3</v>
      </c>
      <c r="P1936">
        <v>2</v>
      </c>
      <c r="Q1936" t="str">
        <f t="shared" si="31"/>
        <v>13</v>
      </c>
    </row>
    <row r="1937" spans="1:17" x14ac:dyDescent="0.25">
      <c r="A1937">
        <v>1936</v>
      </c>
      <c r="B1937">
        <v>40.78463</v>
      </c>
      <c r="C1937" s="4">
        <v>1</v>
      </c>
      <c r="F1937">
        <v>30.137512000000001</v>
      </c>
      <c r="G1937" s="3">
        <v>3</v>
      </c>
      <c r="P1937">
        <v>2</v>
      </c>
      <c r="Q1937" t="str">
        <f t="shared" si="31"/>
        <v>13</v>
      </c>
    </row>
    <row r="1938" spans="1:17" x14ac:dyDescent="0.25">
      <c r="A1938">
        <v>1937</v>
      </c>
      <c r="B1938">
        <v>40.78463</v>
      </c>
      <c r="C1938" s="4">
        <v>1</v>
      </c>
      <c r="F1938">
        <v>30.137512000000001</v>
      </c>
      <c r="G1938" s="3">
        <v>3</v>
      </c>
      <c r="P1938">
        <v>2</v>
      </c>
      <c r="Q1938" t="str">
        <f t="shared" si="31"/>
        <v>13</v>
      </c>
    </row>
    <row r="1939" spans="1:17" x14ac:dyDescent="0.25">
      <c r="A1939">
        <v>1938</v>
      </c>
      <c r="B1939">
        <v>40.78463</v>
      </c>
      <c r="C1939" s="4">
        <v>1</v>
      </c>
      <c r="D1939">
        <v>47.769886</v>
      </c>
      <c r="E1939" s="2">
        <v>2</v>
      </c>
      <c r="F1939">
        <v>30.137512000000001</v>
      </c>
      <c r="G1939" s="3">
        <v>3</v>
      </c>
      <c r="P1939">
        <v>3</v>
      </c>
      <c r="Q1939" t="str">
        <f t="shared" si="31"/>
        <v>123</v>
      </c>
    </row>
    <row r="1940" spans="1:17" x14ac:dyDescent="0.25">
      <c r="A1940">
        <v>1939</v>
      </c>
      <c r="B1940">
        <v>40.78463</v>
      </c>
      <c r="C1940" s="4">
        <v>1</v>
      </c>
      <c r="D1940">
        <v>47.849033000000006</v>
      </c>
      <c r="E1940" s="2">
        <v>2</v>
      </c>
      <c r="F1940">
        <v>30.137512000000001</v>
      </c>
      <c r="G1940" s="3">
        <v>3</v>
      </c>
      <c r="P1940">
        <v>3</v>
      </c>
      <c r="Q1940" t="str">
        <f t="shared" si="31"/>
        <v>123</v>
      </c>
    </row>
    <row r="1941" spans="1:17" x14ac:dyDescent="0.25">
      <c r="A1941">
        <v>1940</v>
      </c>
      <c r="B1941">
        <v>40.78463</v>
      </c>
      <c r="C1941" s="4">
        <v>1</v>
      </c>
      <c r="D1941">
        <v>47.849033000000006</v>
      </c>
      <c r="E1941" s="2">
        <v>2</v>
      </c>
      <c r="F1941">
        <v>30.137512000000001</v>
      </c>
      <c r="G1941" s="3">
        <v>3</v>
      </c>
      <c r="P1941">
        <v>3</v>
      </c>
      <c r="Q1941" t="str">
        <f t="shared" si="31"/>
        <v>123</v>
      </c>
    </row>
    <row r="1942" spans="1:17" x14ac:dyDescent="0.25">
      <c r="A1942">
        <v>1941</v>
      </c>
      <c r="B1942">
        <v>40.682200999999999</v>
      </c>
      <c r="C1942" s="4">
        <v>1</v>
      </c>
      <c r="D1942">
        <v>47.849033000000006</v>
      </c>
      <c r="E1942" s="2">
        <v>2</v>
      </c>
      <c r="F1942">
        <v>30.137512000000001</v>
      </c>
      <c r="G1942" s="3">
        <v>3</v>
      </c>
      <c r="P1942">
        <v>3</v>
      </c>
      <c r="Q1942" t="str">
        <f t="shared" si="31"/>
        <v>123</v>
      </c>
    </row>
    <row r="1943" spans="1:17" x14ac:dyDescent="0.25">
      <c r="A1943">
        <v>1942</v>
      </c>
      <c r="D1943">
        <v>47.849033000000006</v>
      </c>
      <c r="E1943" s="2">
        <v>2</v>
      </c>
      <c r="F1943">
        <v>30.137512000000001</v>
      </c>
      <c r="G1943" s="3">
        <v>3</v>
      </c>
      <c r="P1943">
        <v>2</v>
      </c>
      <c r="Q1943" t="str">
        <f t="shared" si="31"/>
        <v>23</v>
      </c>
    </row>
    <row r="1944" spans="1:17" x14ac:dyDescent="0.25">
      <c r="A1944">
        <v>1943</v>
      </c>
      <c r="D1944">
        <v>47.849033000000006</v>
      </c>
      <c r="E1944" s="2">
        <v>2</v>
      </c>
      <c r="F1944">
        <v>30.137512000000001</v>
      </c>
      <c r="G1944" s="3">
        <v>3</v>
      </c>
      <c r="P1944">
        <v>2</v>
      </c>
      <c r="Q1944" t="str">
        <f t="shared" si="31"/>
        <v>23</v>
      </c>
    </row>
    <row r="1945" spans="1:17" x14ac:dyDescent="0.25">
      <c r="A1945">
        <v>1944</v>
      </c>
      <c r="D1945">
        <v>47.849033000000006</v>
      </c>
      <c r="E1945" s="2">
        <v>2</v>
      </c>
      <c r="F1945">
        <v>30.137512000000001</v>
      </c>
      <c r="G1945" s="3">
        <v>3</v>
      </c>
      <c r="P1945">
        <v>2</v>
      </c>
      <c r="Q1945" t="str">
        <f t="shared" si="31"/>
        <v>23</v>
      </c>
    </row>
    <row r="1946" spans="1:17" x14ac:dyDescent="0.25">
      <c r="A1946">
        <v>1945</v>
      </c>
      <c r="D1946">
        <v>47.849033000000006</v>
      </c>
      <c r="E1946" s="2">
        <v>2</v>
      </c>
      <c r="F1946">
        <v>30.137512000000001</v>
      </c>
      <c r="G1946" s="3">
        <v>3</v>
      </c>
      <c r="P1946">
        <v>2</v>
      </c>
      <c r="Q1946" t="str">
        <f t="shared" si="31"/>
        <v>23</v>
      </c>
    </row>
    <row r="1947" spans="1:17" x14ac:dyDescent="0.25">
      <c r="A1947">
        <v>1946</v>
      </c>
      <c r="D1947">
        <v>47.849033000000006</v>
      </c>
      <c r="E1947" s="2">
        <v>2</v>
      </c>
      <c r="F1947">
        <v>30.137512000000001</v>
      </c>
      <c r="G1947" s="3">
        <v>3</v>
      </c>
      <c r="P1947">
        <v>2</v>
      </c>
      <c r="Q1947" t="str">
        <f t="shared" si="31"/>
        <v>23</v>
      </c>
    </row>
    <row r="1948" spans="1:17" x14ac:dyDescent="0.25">
      <c r="A1948">
        <v>1947</v>
      </c>
      <c r="D1948">
        <v>47.849033000000006</v>
      </c>
      <c r="E1948" s="2">
        <v>2</v>
      </c>
      <c r="F1948">
        <v>30.137512000000001</v>
      </c>
      <c r="G1948" s="3">
        <v>3</v>
      </c>
      <c r="P1948">
        <v>2</v>
      </c>
      <c r="Q1948" t="str">
        <f t="shared" si="31"/>
        <v>23</v>
      </c>
    </row>
    <row r="1949" spans="1:17" x14ac:dyDescent="0.25">
      <c r="A1949">
        <v>1948</v>
      </c>
      <c r="D1949">
        <v>47.849033000000006</v>
      </c>
      <c r="E1949" s="2">
        <v>2</v>
      </c>
      <c r="F1949">
        <v>30.137512000000001</v>
      </c>
      <c r="G1949" s="3">
        <v>3</v>
      </c>
      <c r="P1949">
        <v>2</v>
      </c>
      <c r="Q1949" t="str">
        <f t="shared" si="31"/>
        <v>23</v>
      </c>
    </row>
    <row r="1950" spans="1:17" x14ac:dyDescent="0.25">
      <c r="A1950">
        <v>1949</v>
      </c>
      <c r="D1950">
        <v>47.849033000000006</v>
      </c>
      <c r="E1950" s="2">
        <v>2</v>
      </c>
      <c r="F1950">
        <v>30.137512000000001</v>
      </c>
      <c r="G1950" s="3">
        <v>3</v>
      </c>
      <c r="P1950">
        <v>2</v>
      </c>
      <c r="Q1950" t="str">
        <f t="shared" si="31"/>
        <v>23</v>
      </c>
    </row>
    <row r="1951" spans="1:17" x14ac:dyDescent="0.25">
      <c r="A1951">
        <v>1950</v>
      </c>
      <c r="D1951">
        <v>47.849033000000006</v>
      </c>
      <c r="E1951" s="2">
        <v>2</v>
      </c>
      <c r="F1951">
        <v>30.137512000000001</v>
      </c>
      <c r="G1951" s="3">
        <v>3</v>
      </c>
      <c r="P1951">
        <v>2</v>
      </c>
      <c r="Q1951" t="str">
        <f t="shared" si="31"/>
        <v>23</v>
      </c>
    </row>
    <row r="1952" spans="1:17" x14ac:dyDescent="0.25">
      <c r="A1952">
        <v>1951</v>
      </c>
      <c r="D1952">
        <v>47.849033000000006</v>
      </c>
      <c r="E1952" s="2">
        <v>2</v>
      </c>
      <c r="F1952">
        <v>30.137512000000001</v>
      </c>
      <c r="G1952" s="3">
        <v>3</v>
      </c>
      <c r="H1952">
        <v>38.245232000000001</v>
      </c>
      <c r="I1952" s="5">
        <v>4</v>
      </c>
      <c r="P1952">
        <v>3</v>
      </c>
      <c r="Q1952" t="str">
        <f t="shared" si="31"/>
        <v>234</v>
      </c>
    </row>
    <row r="1953" spans="1:17" x14ac:dyDescent="0.25">
      <c r="A1953">
        <v>1952</v>
      </c>
      <c r="D1953">
        <v>47.849033000000006</v>
      </c>
      <c r="E1953" s="2">
        <v>2</v>
      </c>
      <c r="F1953">
        <v>30.137512000000001</v>
      </c>
      <c r="G1953" s="3">
        <v>3</v>
      </c>
      <c r="H1953">
        <v>38.463467000000001</v>
      </c>
      <c r="I1953" s="5">
        <v>4</v>
      </c>
      <c r="P1953">
        <v>3</v>
      </c>
      <c r="Q1953" t="str">
        <f t="shared" si="31"/>
        <v>234</v>
      </c>
    </row>
    <row r="1954" spans="1:17" x14ac:dyDescent="0.25">
      <c r="A1954">
        <v>1953</v>
      </c>
      <c r="D1954">
        <v>47.849033000000006</v>
      </c>
      <c r="E1954" s="2">
        <v>2</v>
      </c>
      <c r="F1954">
        <v>30.010979000000006</v>
      </c>
      <c r="G1954" s="3">
        <v>3</v>
      </c>
      <c r="H1954">
        <v>38.463467000000001</v>
      </c>
      <c r="I1954" s="5">
        <v>4</v>
      </c>
      <c r="P1954">
        <v>3</v>
      </c>
      <c r="Q1954" t="str">
        <f t="shared" si="31"/>
        <v>234</v>
      </c>
    </row>
    <row r="1955" spans="1:17" x14ac:dyDescent="0.25">
      <c r="A1955">
        <v>1954</v>
      </c>
      <c r="D1955">
        <v>47.849033000000006</v>
      </c>
      <c r="E1955" s="2">
        <v>2</v>
      </c>
      <c r="F1955">
        <v>30.010979000000006</v>
      </c>
      <c r="G1955" s="3">
        <v>3</v>
      </c>
      <c r="H1955">
        <v>38.463467000000001</v>
      </c>
      <c r="I1955" s="5">
        <v>4</v>
      </c>
      <c r="P1955">
        <v>3</v>
      </c>
      <c r="Q1955" t="str">
        <f t="shared" si="31"/>
        <v>234</v>
      </c>
    </row>
    <row r="1956" spans="1:17" x14ac:dyDescent="0.25">
      <c r="A1956">
        <v>1955</v>
      </c>
      <c r="D1956">
        <v>47.849033000000006</v>
      </c>
      <c r="E1956" s="2">
        <v>2</v>
      </c>
      <c r="H1956">
        <v>38.463467000000001</v>
      </c>
      <c r="I1956" s="5">
        <v>4</v>
      </c>
      <c r="P1956">
        <v>2</v>
      </c>
      <c r="Q1956" t="str">
        <f t="shared" si="31"/>
        <v>24</v>
      </c>
    </row>
    <row r="1957" spans="1:17" x14ac:dyDescent="0.25">
      <c r="A1957">
        <v>1956</v>
      </c>
      <c r="B1957">
        <v>54.356059999999999</v>
      </c>
      <c r="C1957" s="4">
        <v>1</v>
      </c>
      <c r="D1957">
        <v>47.849033000000006</v>
      </c>
      <c r="E1957" s="2">
        <v>2</v>
      </c>
      <c r="H1957">
        <v>38.463467000000001</v>
      </c>
      <c r="I1957" s="5">
        <v>4</v>
      </c>
      <c r="P1957">
        <v>3</v>
      </c>
      <c r="Q1957" t="str">
        <f t="shared" si="31"/>
        <v>124</v>
      </c>
    </row>
    <row r="1958" spans="1:17" x14ac:dyDescent="0.25">
      <c r="A1958">
        <v>1957</v>
      </c>
      <c r="B1958">
        <v>54.459316000000001</v>
      </c>
      <c r="C1958" s="4">
        <v>1</v>
      </c>
      <c r="D1958">
        <v>47.849033000000006</v>
      </c>
      <c r="E1958" s="2">
        <v>2</v>
      </c>
      <c r="H1958">
        <v>38.463467000000001</v>
      </c>
      <c r="I1958" s="5">
        <v>4</v>
      </c>
      <c r="P1958">
        <v>3</v>
      </c>
      <c r="Q1958" t="str">
        <f t="shared" si="31"/>
        <v>124</v>
      </c>
    </row>
    <row r="1959" spans="1:17" x14ac:dyDescent="0.25">
      <c r="A1959">
        <v>1958</v>
      </c>
      <c r="B1959">
        <v>54.408859</v>
      </c>
      <c r="C1959" s="4">
        <v>1</v>
      </c>
      <c r="D1959">
        <v>47.849033000000006</v>
      </c>
      <c r="E1959" s="2">
        <v>2</v>
      </c>
      <c r="H1959">
        <v>38.463467000000001</v>
      </c>
      <c r="I1959" s="5">
        <v>4</v>
      </c>
      <c r="P1959">
        <v>3</v>
      </c>
      <c r="Q1959" t="str">
        <f t="shared" si="31"/>
        <v>124</v>
      </c>
    </row>
    <row r="1960" spans="1:17" x14ac:dyDescent="0.25">
      <c r="A1960">
        <v>1959</v>
      </c>
      <c r="B1960">
        <v>54.408859</v>
      </c>
      <c r="C1960" s="4">
        <v>1</v>
      </c>
      <c r="D1960">
        <v>47.849033000000006</v>
      </c>
      <c r="E1960" s="2">
        <v>2</v>
      </c>
      <c r="H1960">
        <v>38.463467000000001</v>
      </c>
      <c r="I1960" s="5">
        <v>4</v>
      </c>
      <c r="P1960">
        <v>3</v>
      </c>
      <c r="Q1960" t="str">
        <f t="shared" si="31"/>
        <v>124</v>
      </c>
    </row>
    <row r="1961" spans="1:17" x14ac:dyDescent="0.25">
      <c r="A1961">
        <v>1960</v>
      </c>
      <c r="B1961">
        <v>54.408859</v>
      </c>
      <c r="C1961" s="4">
        <v>1</v>
      </c>
      <c r="D1961">
        <v>47.769886</v>
      </c>
      <c r="E1961" s="2">
        <v>2</v>
      </c>
      <c r="H1961">
        <v>38.463467000000001</v>
      </c>
      <c r="I1961" s="5">
        <v>4</v>
      </c>
      <c r="P1961">
        <v>3</v>
      </c>
      <c r="Q1961" t="str">
        <f t="shared" si="31"/>
        <v>124</v>
      </c>
    </row>
    <row r="1962" spans="1:17" x14ac:dyDescent="0.25">
      <c r="A1962">
        <v>1961</v>
      </c>
      <c r="B1962">
        <v>54.408859</v>
      </c>
      <c r="C1962" s="4">
        <v>1</v>
      </c>
      <c r="H1962">
        <v>38.463467000000001</v>
      </c>
      <c r="I1962" s="5">
        <v>4</v>
      </c>
      <c r="P1962">
        <v>2</v>
      </c>
      <c r="Q1962" t="str">
        <f t="shared" si="31"/>
        <v>14</v>
      </c>
    </row>
    <row r="1963" spans="1:17" x14ac:dyDescent="0.25">
      <c r="A1963">
        <v>1962</v>
      </c>
      <c r="B1963">
        <v>54.408859</v>
      </c>
      <c r="C1963" s="4">
        <v>1</v>
      </c>
      <c r="H1963">
        <v>38.463467000000001</v>
      </c>
      <c r="I1963" s="5">
        <v>4</v>
      </c>
      <c r="P1963">
        <v>2</v>
      </c>
      <c r="Q1963" t="str">
        <f t="shared" si="31"/>
        <v>14</v>
      </c>
    </row>
    <row r="1964" spans="1:17" x14ac:dyDescent="0.25">
      <c r="A1964">
        <v>1963</v>
      </c>
      <c r="B1964">
        <v>54.408859</v>
      </c>
      <c r="C1964" s="4">
        <v>1</v>
      </c>
      <c r="H1964">
        <v>38.463467000000001</v>
      </c>
      <c r="I1964" s="5">
        <v>4</v>
      </c>
      <c r="P1964">
        <v>2</v>
      </c>
      <c r="Q1964" t="str">
        <f t="shared" si="31"/>
        <v>14</v>
      </c>
    </row>
    <row r="1965" spans="1:17" x14ac:dyDescent="0.25">
      <c r="A1965">
        <v>1964</v>
      </c>
      <c r="B1965">
        <v>54.408859</v>
      </c>
      <c r="C1965" s="4">
        <v>1</v>
      </c>
      <c r="H1965">
        <v>38.463467000000001</v>
      </c>
      <c r="I1965" s="5">
        <v>4</v>
      </c>
      <c r="P1965">
        <v>2</v>
      </c>
      <c r="Q1965" t="str">
        <f t="shared" si="31"/>
        <v>14</v>
      </c>
    </row>
    <row r="1966" spans="1:17" x14ac:dyDescent="0.25">
      <c r="A1966">
        <v>1965</v>
      </c>
      <c r="B1966">
        <v>54.408859</v>
      </c>
      <c r="C1966" s="4">
        <v>1</v>
      </c>
      <c r="H1966">
        <v>38.463467000000001</v>
      </c>
      <c r="I1966" s="5">
        <v>4</v>
      </c>
      <c r="P1966">
        <v>2</v>
      </c>
      <c r="Q1966" t="str">
        <f t="shared" si="31"/>
        <v>14</v>
      </c>
    </row>
    <row r="1967" spans="1:17" x14ac:dyDescent="0.25">
      <c r="A1967">
        <v>1966</v>
      </c>
      <c r="B1967">
        <v>54.408859</v>
      </c>
      <c r="C1967" s="4">
        <v>1</v>
      </c>
      <c r="H1967">
        <v>38.463467000000001</v>
      </c>
      <c r="I1967" s="5">
        <v>4</v>
      </c>
      <c r="P1967">
        <v>2</v>
      </c>
      <c r="Q1967" t="str">
        <f t="shared" si="31"/>
        <v>14</v>
      </c>
    </row>
    <row r="1968" spans="1:17" x14ac:dyDescent="0.25">
      <c r="A1968">
        <v>1967</v>
      </c>
      <c r="B1968">
        <v>54.408859</v>
      </c>
      <c r="C1968" s="4">
        <v>1</v>
      </c>
      <c r="H1968">
        <v>38.463467000000001</v>
      </c>
      <c r="I1968" s="5">
        <v>4</v>
      </c>
      <c r="P1968">
        <v>2</v>
      </c>
      <c r="Q1968" t="str">
        <f t="shared" si="31"/>
        <v>14</v>
      </c>
    </row>
    <row r="1969" spans="1:17" x14ac:dyDescent="0.25">
      <c r="A1969">
        <v>1968</v>
      </c>
      <c r="B1969">
        <v>54.408859</v>
      </c>
      <c r="C1969" s="4">
        <v>1</v>
      </c>
      <c r="H1969">
        <v>38.463467000000001</v>
      </c>
      <c r="I1969" s="5">
        <v>4</v>
      </c>
      <c r="P1969">
        <v>2</v>
      </c>
      <c r="Q1969" t="str">
        <f t="shared" si="31"/>
        <v>14</v>
      </c>
    </row>
    <row r="1970" spans="1:17" x14ac:dyDescent="0.25">
      <c r="A1970">
        <v>1969</v>
      </c>
      <c r="B1970">
        <v>54.408859</v>
      </c>
      <c r="C1970" s="4">
        <v>1</v>
      </c>
      <c r="H1970">
        <v>38.463467000000001</v>
      </c>
      <c r="I1970" s="5">
        <v>4</v>
      </c>
      <c r="P1970">
        <v>2</v>
      </c>
      <c r="Q1970" t="str">
        <f t="shared" si="31"/>
        <v>14</v>
      </c>
    </row>
    <row r="1971" spans="1:17" x14ac:dyDescent="0.25">
      <c r="A1971">
        <v>1970</v>
      </c>
      <c r="B1971">
        <v>54.408859</v>
      </c>
      <c r="C1971" s="4">
        <v>1</v>
      </c>
      <c r="H1971">
        <v>38.463467000000001</v>
      </c>
      <c r="I1971" s="5">
        <v>4</v>
      </c>
      <c r="P1971">
        <v>2</v>
      </c>
      <c r="Q1971" t="str">
        <f t="shared" si="31"/>
        <v>14</v>
      </c>
    </row>
    <row r="1972" spans="1:17" x14ac:dyDescent="0.25">
      <c r="A1972">
        <v>1971</v>
      </c>
      <c r="B1972">
        <v>54.408859</v>
      </c>
      <c r="C1972" s="4">
        <v>1</v>
      </c>
      <c r="F1972">
        <v>45.260323</v>
      </c>
      <c r="G1972" s="3">
        <v>3</v>
      </c>
      <c r="H1972">
        <v>38.463467000000001</v>
      </c>
      <c r="I1972" s="5">
        <v>4</v>
      </c>
      <c r="P1972">
        <v>3</v>
      </c>
      <c r="Q1972" t="str">
        <f t="shared" si="31"/>
        <v>134</v>
      </c>
    </row>
    <row r="1973" spans="1:17" x14ac:dyDescent="0.25">
      <c r="A1973">
        <v>1972</v>
      </c>
      <c r="B1973">
        <v>54.408859</v>
      </c>
      <c r="C1973" s="4">
        <v>1</v>
      </c>
      <c r="F1973">
        <v>45.376499000000003</v>
      </c>
      <c r="G1973" s="3">
        <v>3</v>
      </c>
      <c r="H1973">
        <v>38.463467000000001</v>
      </c>
      <c r="I1973" s="5">
        <v>4</v>
      </c>
      <c r="P1973">
        <v>3</v>
      </c>
      <c r="Q1973" t="str">
        <f t="shared" si="31"/>
        <v>134</v>
      </c>
    </row>
    <row r="1974" spans="1:17" x14ac:dyDescent="0.25">
      <c r="A1974">
        <v>1973</v>
      </c>
      <c r="B1974">
        <v>54.408859</v>
      </c>
      <c r="C1974" s="4">
        <v>1</v>
      </c>
      <c r="F1974">
        <v>45.376499000000003</v>
      </c>
      <c r="G1974" s="3">
        <v>3</v>
      </c>
      <c r="H1974">
        <v>38.463467000000001</v>
      </c>
      <c r="I1974" s="5">
        <v>4</v>
      </c>
      <c r="P1974">
        <v>3</v>
      </c>
      <c r="Q1974" t="str">
        <f t="shared" si="31"/>
        <v>134</v>
      </c>
    </row>
    <row r="1975" spans="1:17" x14ac:dyDescent="0.25">
      <c r="A1975">
        <v>1974</v>
      </c>
      <c r="B1975">
        <v>54.408859</v>
      </c>
      <c r="C1975" s="4">
        <v>1</v>
      </c>
      <c r="F1975">
        <v>45.376499000000003</v>
      </c>
      <c r="G1975" s="3">
        <v>3</v>
      </c>
      <c r="H1975">
        <v>38.463467000000001</v>
      </c>
      <c r="I1975" s="5">
        <v>4</v>
      </c>
      <c r="P1975">
        <v>3</v>
      </c>
      <c r="Q1975" t="str">
        <f t="shared" si="31"/>
        <v>134</v>
      </c>
    </row>
    <row r="1976" spans="1:17" x14ac:dyDescent="0.25">
      <c r="A1976">
        <v>1975</v>
      </c>
      <c r="B1976">
        <v>54.408859</v>
      </c>
      <c r="C1976" s="4">
        <v>1</v>
      </c>
      <c r="F1976">
        <v>45.376499000000003</v>
      </c>
      <c r="G1976" s="3">
        <v>3</v>
      </c>
      <c r="H1976">
        <v>38.463467000000001</v>
      </c>
      <c r="I1976" s="5">
        <v>4</v>
      </c>
      <c r="P1976">
        <v>3</v>
      </c>
      <c r="Q1976" t="str">
        <f t="shared" si="31"/>
        <v>134</v>
      </c>
    </row>
    <row r="1977" spans="1:17" x14ac:dyDescent="0.25">
      <c r="A1977">
        <v>1976</v>
      </c>
      <c r="B1977">
        <v>54.408859</v>
      </c>
      <c r="C1977" s="4">
        <v>1</v>
      </c>
      <c r="F1977">
        <v>45.376499000000003</v>
      </c>
      <c r="G1977" s="3">
        <v>3</v>
      </c>
      <c r="H1977">
        <v>38.245232000000001</v>
      </c>
      <c r="I1977" s="5">
        <v>4</v>
      </c>
      <c r="P1977">
        <v>3</v>
      </c>
      <c r="Q1977" t="str">
        <f t="shared" si="31"/>
        <v>134</v>
      </c>
    </row>
    <row r="1978" spans="1:17" x14ac:dyDescent="0.25">
      <c r="A1978">
        <v>1977</v>
      </c>
      <c r="B1978">
        <v>54.408859</v>
      </c>
      <c r="C1978" s="4">
        <v>1</v>
      </c>
      <c r="F1978">
        <v>45.376499000000003</v>
      </c>
      <c r="G1978" s="3">
        <v>3</v>
      </c>
      <c r="H1978">
        <v>38.245232000000001</v>
      </c>
      <c r="I1978" s="5">
        <v>4</v>
      </c>
      <c r="P1978">
        <v>3</v>
      </c>
      <c r="Q1978" t="str">
        <f t="shared" si="31"/>
        <v>134</v>
      </c>
    </row>
    <row r="1979" spans="1:17" x14ac:dyDescent="0.25">
      <c r="A1979">
        <v>1978</v>
      </c>
      <c r="B1979">
        <v>54.408859</v>
      </c>
      <c r="C1979" s="4">
        <v>1</v>
      </c>
      <c r="F1979">
        <v>45.376499000000003</v>
      </c>
      <c r="G1979" s="3">
        <v>3</v>
      </c>
      <c r="H1979">
        <v>38.245232000000001</v>
      </c>
      <c r="I1979" s="5">
        <v>4</v>
      </c>
      <c r="P1979">
        <v>3</v>
      </c>
      <c r="Q1979" t="str">
        <f t="shared" si="31"/>
        <v>134</v>
      </c>
    </row>
    <row r="1980" spans="1:17" x14ac:dyDescent="0.25">
      <c r="A1980">
        <v>1979</v>
      </c>
      <c r="B1980">
        <v>54.356059999999999</v>
      </c>
      <c r="C1980" s="4">
        <v>1</v>
      </c>
      <c r="D1980">
        <v>61.754662000000003</v>
      </c>
      <c r="E1980" s="2">
        <v>2</v>
      </c>
      <c r="F1980">
        <v>45.376499000000003</v>
      </c>
      <c r="G1980" s="3">
        <v>3</v>
      </c>
      <c r="P1980">
        <v>3</v>
      </c>
      <c r="Q1980" t="str">
        <f t="shared" si="31"/>
        <v>123</v>
      </c>
    </row>
    <row r="1981" spans="1:17" x14ac:dyDescent="0.25">
      <c r="A1981">
        <v>1980</v>
      </c>
      <c r="B1981">
        <v>54.356059999999999</v>
      </c>
      <c r="C1981" s="4">
        <v>1</v>
      </c>
      <c r="D1981">
        <v>61.725556000000005</v>
      </c>
      <c r="E1981" s="2">
        <v>2</v>
      </c>
      <c r="F1981">
        <v>45.376499000000003</v>
      </c>
      <c r="G1981" s="3">
        <v>3</v>
      </c>
      <c r="P1981">
        <v>3</v>
      </c>
      <c r="Q1981" t="str">
        <f t="shared" si="31"/>
        <v>123</v>
      </c>
    </row>
    <row r="1982" spans="1:17" x14ac:dyDescent="0.25">
      <c r="A1982">
        <v>1981</v>
      </c>
      <c r="D1982">
        <v>61.725556000000005</v>
      </c>
      <c r="E1982" s="2">
        <v>2</v>
      </c>
      <c r="F1982">
        <v>45.376499000000003</v>
      </c>
      <c r="G1982" s="3">
        <v>3</v>
      </c>
      <c r="P1982">
        <v>2</v>
      </c>
      <c r="Q1982" t="str">
        <f t="shared" si="31"/>
        <v>23</v>
      </c>
    </row>
    <row r="1983" spans="1:17" x14ac:dyDescent="0.25">
      <c r="A1983">
        <v>1982</v>
      </c>
      <c r="D1983">
        <v>61.725556000000005</v>
      </c>
      <c r="E1983" s="2">
        <v>2</v>
      </c>
      <c r="F1983">
        <v>45.376499000000003</v>
      </c>
      <c r="G1983" s="3">
        <v>3</v>
      </c>
      <c r="P1983">
        <v>2</v>
      </c>
      <c r="Q1983" t="str">
        <f t="shared" si="31"/>
        <v>23</v>
      </c>
    </row>
    <row r="1984" spans="1:17" x14ac:dyDescent="0.25">
      <c r="A1984">
        <v>1983</v>
      </c>
      <c r="D1984">
        <v>61.725556000000005</v>
      </c>
      <c r="E1984" s="2">
        <v>2</v>
      </c>
      <c r="F1984">
        <v>45.376499000000003</v>
      </c>
      <c r="G1984" s="3">
        <v>3</v>
      </c>
      <c r="P1984">
        <v>2</v>
      </c>
      <c r="Q1984" t="str">
        <f t="shared" si="31"/>
        <v>23</v>
      </c>
    </row>
    <row r="1985" spans="1:17" x14ac:dyDescent="0.25">
      <c r="A1985">
        <v>1984</v>
      </c>
      <c r="D1985">
        <v>61.725556000000005</v>
      </c>
      <c r="E1985" s="2">
        <v>2</v>
      </c>
      <c r="F1985">
        <v>45.376499000000003</v>
      </c>
      <c r="G1985" s="3">
        <v>3</v>
      </c>
      <c r="P1985">
        <v>2</v>
      </c>
      <c r="Q1985" t="str">
        <f t="shared" si="31"/>
        <v>23</v>
      </c>
    </row>
    <row r="1986" spans="1:17" x14ac:dyDescent="0.25">
      <c r="A1986">
        <v>1985</v>
      </c>
      <c r="D1986">
        <v>61.725556000000005</v>
      </c>
      <c r="E1986" s="2">
        <v>2</v>
      </c>
      <c r="F1986">
        <v>45.376499000000003</v>
      </c>
      <c r="G1986" s="3">
        <v>3</v>
      </c>
      <c r="P1986">
        <v>2</v>
      </c>
      <c r="Q1986" t="str">
        <f t="shared" ref="Q1986:Q2049" si="32">CONCATENATE(C1986,E1986,G1986,I1986)</f>
        <v>23</v>
      </c>
    </row>
    <row r="1987" spans="1:17" x14ac:dyDescent="0.25">
      <c r="A1987">
        <v>1986</v>
      </c>
      <c r="D1987">
        <v>61.725556000000005</v>
      </c>
      <c r="E1987" s="2">
        <v>2</v>
      </c>
      <c r="F1987">
        <v>45.376499000000003</v>
      </c>
      <c r="G1987" s="3">
        <v>3</v>
      </c>
      <c r="P1987">
        <v>2</v>
      </c>
      <c r="Q1987" t="str">
        <f t="shared" si="32"/>
        <v>23</v>
      </c>
    </row>
    <row r="1988" spans="1:17" x14ac:dyDescent="0.25">
      <c r="A1988">
        <v>1987</v>
      </c>
      <c r="D1988">
        <v>61.725556000000005</v>
      </c>
      <c r="E1988" s="2">
        <v>2</v>
      </c>
      <c r="F1988">
        <v>45.376499000000003</v>
      </c>
      <c r="G1988" s="3">
        <v>3</v>
      </c>
      <c r="P1988">
        <v>2</v>
      </c>
      <c r="Q1988" t="str">
        <f t="shared" si="32"/>
        <v>23</v>
      </c>
    </row>
    <row r="1989" spans="1:17" x14ac:dyDescent="0.25">
      <c r="A1989">
        <v>1988</v>
      </c>
      <c r="D1989">
        <v>61.725556000000005</v>
      </c>
      <c r="E1989" s="2">
        <v>2</v>
      </c>
      <c r="F1989">
        <v>45.376499000000003</v>
      </c>
      <c r="G1989" s="3">
        <v>3</v>
      </c>
      <c r="P1989">
        <v>2</v>
      </c>
      <c r="Q1989" t="str">
        <f t="shared" si="32"/>
        <v>23</v>
      </c>
    </row>
    <row r="1990" spans="1:17" x14ac:dyDescent="0.25">
      <c r="A1990">
        <v>1989</v>
      </c>
      <c r="D1990">
        <v>61.725556000000005</v>
      </c>
      <c r="E1990" s="2">
        <v>2</v>
      </c>
      <c r="F1990">
        <v>45.376499000000003</v>
      </c>
      <c r="G1990" s="3">
        <v>3</v>
      </c>
      <c r="P1990">
        <v>2</v>
      </c>
      <c r="Q1990" t="str">
        <f t="shared" si="32"/>
        <v>23</v>
      </c>
    </row>
    <row r="1991" spans="1:17" x14ac:dyDescent="0.25">
      <c r="A1991">
        <v>1990</v>
      </c>
      <c r="D1991">
        <v>61.725556000000005</v>
      </c>
      <c r="E1991" s="2">
        <v>2</v>
      </c>
      <c r="F1991">
        <v>45.376499000000003</v>
      </c>
      <c r="G1991" s="3">
        <v>3</v>
      </c>
      <c r="P1991">
        <v>2</v>
      </c>
      <c r="Q1991" t="str">
        <f t="shared" si="32"/>
        <v>23</v>
      </c>
    </row>
    <row r="1992" spans="1:17" x14ac:dyDescent="0.25">
      <c r="A1992">
        <v>1991</v>
      </c>
      <c r="D1992">
        <v>61.725556000000005</v>
      </c>
      <c r="E1992" s="2">
        <v>2</v>
      </c>
      <c r="F1992">
        <v>45.376499000000003</v>
      </c>
      <c r="G1992" s="3">
        <v>3</v>
      </c>
      <c r="P1992">
        <v>2</v>
      </c>
      <c r="Q1992" t="str">
        <f t="shared" si="32"/>
        <v>23</v>
      </c>
    </row>
    <row r="1993" spans="1:17" x14ac:dyDescent="0.25">
      <c r="A1993">
        <v>1992</v>
      </c>
      <c r="D1993">
        <v>61.725556000000005</v>
      </c>
      <c r="E1993" s="2">
        <v>2</v>
      </c>
      <c r="F1993">
        <v>45.376499000000003</v>
      </c>
      <c r="G1993" s="3">
        <v>3</v>
      </c>
      <c r="P1993">
        <v>2</v>
      </c>
      <c r="Q1993" t="str">
        <f t="shared" si="32"/>
        <v>23</v>
      </c>
    </row>
    <row r="1994" spans="1:17" x14ac:dyDescent="0.25">
      <c r="A1994">
        <v>1993</v>
      </c>
      <c r="D1994">
        <v>61.725556000000005</v>
      </c>
      <c r="E1994" s="2">
        <v>2</v>
      </c>
      <c r="F1994">
        <v>45.376499000000003</v>
      </c>
      <c r="G1994" s="3">
        <v>3</v>
      </c>
      <c r="P1994">
        <v>2</v>
      </c>
      <c r="Q1994" t="str">
        <f t="shared" si="32"/>
        <v>23</v>
      </c>
    </row>
    <row r="1995" spans="1:17" x14ac:dyDescent="0.25">
      <c r="A1995">
        <v>1994</v>
      </c>
      <c r="B1995">
        <v>69.474387000000007</v>
      </c>
      <c r="C1995" s="4">
        <v>1</v>
      </c>
      <c r="D1995">
        <v>61.725556000000005</v>
      </c>
      <c r="E1995" s="2">
        <v>2</v>
      </c>
      <c r="F1995">
        <v>45.376499000000003</v>
      </c>
      <c r="G1995" s="3">
        <v>3</v>
      </c>
      <c r="P1995">
        <v>3</v>
      </c>
      <c r="Q1995" t="str">
        <f t="shared" si="32"/>
        <v>123</v>
      </c>
    </row>
    <row r="1996" spans="1:17" x14ac:dyDescent="0.25">
      <c r="A1996">
        <v>1995</v>
      </c>
      <c r="B1996">
        <v>69.471938000000009</v>
      </c>
      <c r="C1996" s="4">
        <v>1</v>
      </c>
      <c r="D1996">
        <v>61.725556000000005</v>
      </c>
      <c r="E1996" s="2">
        <v>2</v>
      </c>
      <c r="F1996">
        <v>45.376499000000003</v>
      </c>
      <c r="G1996" s="3">
        <v>3</v>
      </c>
      <c r="H1996">
        <v>54.531231000000005</v>
      </c>
      <c r="I1996" s="5">
        <v>4</v>
      </c>
      <c r="P1996">
        <v>4</v>
      </c>
      <c r="Q1996" t="str">
        <f t="shared" si="32"/>
        <v>1234</v>
      </c>
    </row>
    <row r="1997" spans="1:17" x14ac:dyDescent="0.25">
      <c r="A1997">
        <v>1996</v>
      </c>
      <c r="B1997">
        <v>69.471938000000009</v>
      </c>
      <c r="C1997" s="4">
        <v>1</v>
      </c>
      <c r="D1997">
        <v>61.725556000000005</v>
      </c>
      <c r="E1997" s="2">
        <v>2</v>
      </c>
      <c r="F1997">
        <v>45.376499000000003</v>
      </c>
      <c r="G1997" s="3">
        <v>3</v>
      </c>
      <c r="H1997">
        <v>54.610691000000003</v>
      </c>
      <c r="I1997" s="5">
        <v>4</v>
      </c>
      <c r="P1997">
        <v>4</v>
      </c>
      <c r="Q1997" t="str">
        <f t="shared" si="32"/>
        <v>1234</v>
      </c>
    </row>
    <row r="1998" spans="1:17" x14ac:dyDescent="0.25">
      <c r="A1998">
        <v>1997</v>
      </c>
      <c r="B1998">
        <v>69.471938000000009</v>
      </c>
      <c r="C1998" s="4">
        <v>1</v>
      </c>
      <c r="D1998">
        <v>61.725556000000005</v>
      </c>
      <c r="E1998" s="2">
        <v>2</v>
      </c>
      <c r="F1998">
        <v>45.260323</v>
      </c>
      <c r="G1998" s="3">
        <v>3</v>
      </c>
      <c r="H1998">
        <v>54.610691000000003</v>
      </c>
      <c r="I1998" s="5">
        <v>4</v>
      </c>
      <c r="P1998">
        <v>4</v>
      </c>
      <c r="Q1998" t="str">
        <f t="shared" si="32"/>
        <v>1234</v>
      </c>
    </row>
    <row r="1999" spans="1:17" x14ac:dyDescent="0.25">
      <c r="A1999">
        <v>1998</v>
      </c>
      <c r="B1999">
        <v>69.471938000000009</v>
      </c>
      <c r="C1999" s="4">
        <v>1</v>
      </c>
      <c r="D1999">
        <v>61.725556000000005</v>
      </c>
      <c r="E1999" s="2">
        <v>2</v>
      </c>
      <c r="F1999">
        <v>45.260323</v>
      </c>
      <c r="G1999" s="3">
        <v>3</v>
      </c>
      <c r="H1999">
        <v>54.610691000000003</v>
      </c>
      <c r="I1999" s="5">
        <v>4</v>
      </c>
      <c r="P1999">
        <v>4</v>
      </c>
      <c r="Q1999" t="str">
        <f t="shared" si="32"/>
        <v>1234</v>
      </c>
    </row>
    <row r="2000" spans="1:17" x14ac:dyDescent="0.25">
      <c r="A2000">
        <v>1999</v>
      </c>
      <c r="B2000">
        <v>69.471938000000009</v>
      </c>
      <c r="C2000" s="4">
        <v>1</v>
      </c>
      <c r="D2000">
        <v>61.725556000000005</v>
      </c>
      <c r="E2000" s="2">
        <v>2</v>
      </c>
      <c r="H2000">
        <v>54.610691000000003</v>
      </c>
      <c r="I2000" s="5">
        <v>4</v>
      </c>
      <c r="P2000">
        <v>3</v>
      </c>
      <c r="Q2000" t="str">
        <f t="shared" si="32"/>
        <v>124</v>
      </c>
    </row>
    <row r="2001" spans="1:17" x14ac:dyDescent="0.25">
      <c r="A2001">
        <v>2000</v>
      </c>
      <c r="B2001">
        <v>69.471938000000009</v>
      </c>
      <c r="C2001" s="4">
        <v>1</v>
      </c>
      <c r="D2001">
        <v>61.725556000000005</v>
      </c>
      <c r="E2001" s="2">
        <v>2</v>
      </c>
      <c r="H2001">
        <v>54.610691000000003</v>
      </c>
      <c r="I2001" s="5">
        <v>4</v>
      </c>
      <c r="P2001">
        <v>3</v>
      </c>
      <c r="Q2001" t="str">
        <f t="shared" si="32"/>
        <v>124</v>
      </c>
    </row>
    <row r="2002" spans="1:17" x14ac:dyDescent="0.25">
      <c r="A2002">
        <v>2001</v>
      </c>
      <c r="B2002">
        <v>69.471938000000009</v>
      </c>
      <c r="C2002" s="4">
        <v>1</v>
      </c>
      <c r="D2002">
        <v>61.754662000000003</v>
      </c>
      <c r="E2002" s="2">
        <v>2</v>
      </c>
      <c r="H2002">
        <v>54.610691000000003</v>
      </c>
      <c r="I2002" s="5">
        <v>4</v>
      </c>
      <c r="P2002">
        <v>3</v>
      </c>
      <c r="Q2002" t="str">
        <f t="shared" si="32"/>
        <v>124</v>
      </c>
    </row>
    <row r="2003" spans="1:17" x14ac:dyDescent="0.25">
      <c r="A2003">
        <v>2002</v>
      </c>
      <c r="B2003">
        <v>69.471938000000009</v>
      </c>
      <c r="C2003" s="4">
        <v>1</v>
      </c>
      <c r="H2003">
        <v>54.610691000000003</v>
      </c>
      <c r="I2003" s="5">
        <v>4</v>
      </c>
      <c r="P2003">
        <v>2</v>
      </c>
      <c r="Q2003" t="str">
        <f t="shared" si="32"/>
        <v>14</v>
      </c>
    </row>
    <row r="2004" spans="1:17" x14ac:dyDescent="0.25">
      <c r="A2004">
        <v>2003</v>
      </c>
      <c r="B2004">
        <v>69.471938000000009</v>
      </c>
      <c r="C2004" s="4">
        <v>1</v>
      </c>
      <c r="H2004">
        <v>54.610691000000003</v>
      </c>
      <c r="I2004" s="5">
        <v>4</v>
      </c>
      <c r="P2004">
        <v>2</v>
      </c>
      <c r="Q2004" t="str">
        <f t="shared" si="32"/>
        <v>14</v>
      </c>
    </row>
    <row r="2005" spans="1:17" x14ac:dyDescent="0.25">
      <c r="A2005">
        <v>2004</v>
      </c>
      <c r="B2005">
        <v>69.471938000000009</v>
      </c>
      <c r="C2005" s="4">
        <v>1</v>
      </c>
      <c r="H2005">
        <v>54.610691000000003</v>
      </c>
      <c r="I2005" s="5">
        <v>4</v>
      </c>
      <c r="P2005">
        <v>2</v>
      </c>
      <c r="Q2005" t="str">
        <f t="shared" si="32"/>
        <v>14</v>
      </c>
    </row>
    <row r="2006" spans="1:17" x14ac:dyDescent="0.25">
      <c r="A2006">
        <v>2005</v>
      </c>
      <c r="B2006">
        <v>69.471938000000009</v>
      </c>
      <c r="C2006" s="4">
        <v>1</v>
      </c>
      <c r="H2006">
        <v>54.610691000000003</v>
      </c>
      <c r="I2006" s="5">
        <v>4</v>
      </c>
      <c r="P2006">
        <v>2</v>
      </c>
      <c r="Q2006" t="str">
        <f t="shared" si="32"/>
        <v>14</v>
      </c>
    </row>
    <row r="2007" spans="1:17" x14ac:dyDescent="0.25">
      <c r="A2007">
        <v>2006</v>
      </c>
      <c r="B2007">
        <v>69.471938000000009</v>
      </c>
      <c r="C2007" s="4">
        <v>1</v>
      </c>
      <c r="H2007">
        <v>54.610691000000003</v>
      </c>
      <c r="I2007" s="5">
        <v>4</v>
      </c>
      <c r="P2007">
        <v>2</v>
      </c>
      <c r="Q2007" t="str">
        <f t="shared" si="32"/>
        <v>14</v>
      </c>
    </row>
    <row r="2008" spans="1:17" x14ac:dyDescent="0.25">
      <c r="A2008">
        <v>2007</v>
      </c>
      <c r="B2008">
        <v>69.471938000000009</v>
      </c>
      <c r="C2008" s="4">
        <v>1</v>
      </c>
      <c r="H2008">
        <v>54.610691000000003</v>
      </c>
      <c r="I2008" s="5">
        <v>4</v>
      </c>
      <c r="P2008">
        <v>2</v>
      </c>
      <c r="Q2008" t="str">
        <f t="shared" si="32"/>
        <v>14</v>
      </c>
    </row>
    <row r="2009" spans="1:17" x14ac:dyDescent="0.25">
      <c r="A2009">
        <v>2008</v>
      </c>
      <c r="B2009">
        <v>69.471938000000009</v>
      </c>
      <c r="C2009" s="4">
        <v>1</v>
      </c>
      <c r="H2009">
        <v>54.610691000000003</v>
      </c>
      <c r="I2009" s="5">
        <v>4</v>
      </c>
      <c r="P2009">
        <v>2</v>
      </c>
      <c r="Q2009" t="str">
        <f t="shared" si="32"/>
        <v>14</v>
      </c>
    </row>
    <row r="2010" spans="1:17" x14ac:dyDescent="0.25">
      <c r="A2010">
        <v>2009</v>
      </c>
      <c r="B2010">
        <v>69.471938000000009</v>
      </c>
      <c r="C2010" s="4">
        <v>1</v>
      </c>
      <c r="H2010">
        <v>54.610691000000003</v>
      </c>
      <c r="I2010" s="5">
        <v>4</v>
      </c>
      <c r="P2010">
        <v>2</v>
      </c>
      <c r="Q2010" t="str">
        <f t="shared" si="32"/>
        <v>14</v>
      </c>
    </row>
    <row r="2011" spans="1:17" x14ac:dyDescent="0.25">
      <c r="A2011">
        <v>2010</v>
      </c>
      <c r="B2011">
        <v>69.471938000000009</v>
      </c>
      <c r="C2011" s="4">
        <v>1</v>
      </c>
      <c r="H2011">
        <v>54.610691000000003</v>
      </c>
      <c r="I2011" s="5">
        <v>4</v>
      </c>
      <c r="P2011">
        <v>2</v>
      </c>
      <c r="Q2011" t="str">
        <f t="shared" si="32"/>
        <v>14</v>
      </c>
    </row>
    <row r="2012" spans="1:17" x14ac:dyDescent="0.25">
      <c r="A2012">
        <v>2011</v>
      </c>
      <c r="B2012">
        <v>69.471938000000009</v>
      </c>
      <c r="C2012" s="4">
        <v>1</v>
      </c>
      <c r="H2012">
        <v>54.610691000000003</v>
      </c>
      <c r="I2012" s="5">
        <v>4</v>
      </c>
      <c r="P2012">
        <v>2</v>
      </c>
      <c r="Q2012" t="str">
        <f t="shared" si="32"/>
        <v>14</v>
      </c>
    </row>
    <row r="2013" spans="1:17" x14ac:dyDescent="0.25">
      <c r="A2013">
        <v>2012</v>
      </c>
      <c r="B2013">
        <v>69.471938000000009</v>
      </c>
      <c r="C2013" s="4">
        <v>1</v>
      </c>
      <c r="F2013">
        <v>62.062874000000001</v>
      </c>
      <c r="G2013" s="3">
        <v>3</v>
      </c>
      <c r="H2013">
        <v>54.610691000000003</v>
      </c>
      <c r="I2013" s="5">
        <v>4</v>
      </c>
      <c r="P2013">
        <v>3</v>
      </c>
      <c r="Q2013" t="str">
        <f t="shared" si="32"/>
        <v>134</v>
      </c>
    </row>
    <row r="2014" spans="1:17" x14ac:dyDescent="0.25">
      <c r="A2014">
        <v>2013</v>
      </c>
      <c r="B2014">
        <v>69.471938000000009</v>
      </c>
      <c r="C2014" s="4">
        <v>1</v>
      </c>
      <c r="F2014">
        <v>62.129215000000002</v>
      </c>
      <c r="G2014" s="3">
        <v>3</v>
      </c>
      <c r="H2014">
        <v>54.531231000000005</v>
      </c>
      <c r="I2014" s="5">
        <v>4</v>
      </c>
      <c r="P2014">
        <v>3</v>
      </c>
      <c r="Q2014" t="str">
        <f t="shared" si="32"/>
        <v>134</v>
      </c>
    </row>
    <row r="2015" spans="1:17" x14ac:dyDescent="0.25">
      <c r="A2015">
        <v>2014</v>
      </c>
      <c r="B2015">
        <v>69.471938000000009</v>
      </c>
      <c r="C2015" s="4">
        <v>1</v>
      </c>
      <c r="F2015">
        <v>62.129215000000002</v>
      </c>
      <c r="G2015" s="3">
        <v>3</v>
      </c>
      <c r="P2015">
        <v>2</v>
      </c>
      <c r="Q2015" t="str">
        <f t="shared" si="32"/>
        <v>13</v>
      </c>
    </row>
    <row r="2016" spans="1:17" x14ac:dyDescent="0.25">
      <c r="A2016">
        <v>2015</v>
      </c>
      <c r="B2016">
        <v>69.474387000000007</v>
      </c>
      <c r="C2016" s="4">
        <v>1</v>
      </c>
      <c r="F2016">
        <v>62.129215000000002</v>
      </c>
      <c r="G2016" s="3">
        <v>3</v>
      </c>
      <c r="P2016">
        <v>2</v>
      </c>
      <c r="Q2016" t="str">
        <f t="shared" si="32"/>
        <v>13</v>
      </c>
    </row>
    <row r="2017" spans="1:17" x14ac:dyDescent="0.25">
      <c r="A2017">
        <v>2016</v>
      </c>
      <c r="F2017">
        <v>62.129215000000002</v>
      </c>
      <c r="G2017" s="3">
        <v>3</v>
      </c>
      <c r="P2017">
        <v>1</v>
      </c>
      <c r="Q2017" t="str">
        <f t="shared" si="32"/>
        <v>3</v>
      </c>
    </row>
    <row r="2018" spans="1:17" x14ac:dyDescent="0.25">
      <c r="A2018">
        <v>2017</v>
      </c>
      <c r="D2018">
        <v>75.506530000000012</v>
      </c>
      <c r="E2018" s="2">
        <v>2</v>
      </c>
      <c r="F2018">
        <v>62.129215000000002</v>
      </c>
      <c r="G2018" s="3">
        <v>3</v>
      </c>
      <c r="P2018">
        <v>2</v>
      </c>
      <c r="Q2018" t="str">
        <f t="shared" si="32"/>
        <v>23</v>
      </c>
    </row>
    <row r="2019" spans="1:17" x14ac:dyDescent="0.25">
      <c r="A2019">
        <v>2018</v>
      </c>
      <c r="D2019">
        <v>75.553215000000009</v>
      </c>
      <c r="E2019" s="2">
        <v>2</v>
      </c>
      <c r="F2019">
        <v>62.129215000000002</v>
      </c>
      <c r="G2019" s="3">
        <v>3</v>
      </c>
      <c r="P2019">
        <v>2</v>
      </c>
      <c r="Q2019" t="str">
        <f t="shared" si="32"/>
        <v>23</v>
      </c>
    </row>
    <row r="2020" spans="1:17" x14ac:dyDescent="0.25">
      <c r="A2020">
        <v>2019</v>
      </c>
      <c r="D2020">
        <v>75.553215000000009</v>
      </c>
      <c r="E2020" s="2">
        <v>2</v>
      </c>
      <c r="F2020">
        <v>62.129215000000002</v>
      </c>
      <c r="G2020" s="3">
        <v>3</v>
      </c>
      <c r="P2020">
        <v>2</v>
      </c>
      <c r="Q2020" t="str">
        <f t="shared" si="32"/>
        <v>23</v>
      </c>
    </row>
    <row r="2021" spans="1:17" x14ac:dyDescent="0.25">
      <c r="A2021">
        <v>2020</v>
      </c>
      <c r="D2021">
        <v>75.553215000000009</v>
      </c>
      <c r="E2021" s="2">
        <v>2</v>
      </c>
      <c r="F2021">
        <v>62.129215000000002</v>
      </c>
      <c r="G2021" s="3">
        <v>3</v>
      </c>
      <c r="P2021">
        <v>2</v>
      </c>
      <c r="Q2021" t="str">
        <f t="shared" si="32"/>
        <v>23</v>
      </c>
    </row>
    <row r="2022" spans="1:17" x14ac:dyDescent="0.25">
      <c r="A2022">
        <v>2021</v>
      </c>
      <c r="D2022">
        <v>75.553215000000009</v>
      </c>
      <c r="E2022" s="2">
        <v>2</v>
      </c>
      <c r="F2022">
        <v>62.129215000000002</v>
      </c>
      <c r="G2022" s="3">
        <v>3</v>
      </c>
      <c r="P2022">
        <v>2</v>
      </c>
      <c r="Q2022" t="str">
        <f t="shared" si="32"/>
        <v>23</v>
      </c>
    </row>
    <row r="2023" spans="1:17" x14ac:dyDescent="0.25">
      <c r="A2023">
        <v>2022</v>
      </c>
      <c r="D2023">
        <v>75.553215000000009</v>
      </c>
      <c r="E2023" s="2">
        <v>2</v>
      </c>
      <c r="F2023">
        <v>62.129215000000002</v>
      </c>
      <c r="G2023" s="3">
        <v>3</v>
      </c>
      <c r="P2023">
        <v>2</v>
      </c>
      <c r="Q2023" t="str">
        <f t="shared" si="32"/>
        <v>23</v>
      </c>
    </row>
    <row r="2024" spans="1:17" x14ac:dyDescent="0.25">
      <c r="A2024">
        <v>2023</v>
      </c>
      <c r="D2024">
        <v>75.553215000000009</v>
      </c>
      <c r="E2024" s="2">
        <v>2</v>
      </c>
      <c r="F2024">
        <v>62.129215000000002</v>
      </c>
      <c r="G2024" s="3">
        <v>3</v>
      </c>
      <c r="P2024">
        <v>2</v>
      </c>
      <c r="Q2024" t="str">
        <f t="shared" si="32"/>
        <v>23</v>
      </c>
    </row>
    <row r="2025" spans="1:17" x14ac:dyDescent="0.25">
      <c r="A2025">
        <v>2024</v>
      </c>
      <c r="D2025">
        <v>75.553215000000009</v>
      </c>
      <c r="E2025" s="2">
        <v>2</v>
      </c>
      <c r="F2025">
        <v>62.129215000000002</v>
      </c>
      <c r="G2025" s="3">
        <v>3</v>
      </c>
      <c r="P2025">
        <v>2</v>
      </c>
      <c r="Q2025" t="str">
        <f t="shared" si="32"/>
        <v>23</v>
      </c>
    </row>
    <row r="2026" spans="1:17" x14ac:dyDescent="0.25">
      <c r="A2026">
        <v>2025</v>
      </c>
      <c r="D2026">
        <v>75.553215000000009</v>
      </c>
      <c r="E2026" s="2">
        <v>2</v>
      </c>
      <c r="F2026">
        <v>62.129215000000002</v>
      </c>
      <c r="G2026" s="3">
        <v>3</v>
      </c>
      <c r="P2026">
        <v>2</v>
      </c>
      <c r="Q2026" t="str">
        <f t="shared" si="32"/>
        <v>23</v>
      </c>
    </row>
    <row r="2027" spans="1:17" x14ac:dyDescent="0.25">
      <c r="A2027">
        <v>2026</v>
      </c>
      <c r="D2027">
        <v>75.553215000000009</v>
      </c>
      <c r="E2027" s="2">
        <v>2</v>
      </c>
      <c r="F2027">
        <v>62.129215000000002</v>
      </c>
      <c r="G2027" s="3">
        <v>3</v>
      </c>
      <c r="P2027">
        <v>2</v>
      </c>
      <c r="Q2027" t="str">
        <f t="shared" si="32"/>
        <v>23</v>
      </c>
    </row>
    <row r="2028" spans="1:17" x14ac:dyDescent="0.25">
      <c r="A2028">
        <v>2027</v>
      </c>
      <c r="D2028">
        <v>75.553215000000009</v>
      </c>
      <c r="E2028" s="2">
        <v>2</v>
      </c>
      <c r="F2028">
        <v>62.129215000000002</v>
      </c>
      <c r="G2028" s="3">
        <v>3</v>
      </c>
      <c r="P2028">
        <v>2</v>
      </c>
      <c r="Q2028" t="str">
        <f t="shared" si="32"/>
        <v>23</v>
      </c>
    </row>
    <row r="2029" spans="1:17" x14ac:dyDescent="0.25">
      <c r="A2029">
        <v>2028</v>
      </c>
      <c r="D2029">
        <v>75.553215000000009</v>
      </c>
      <c r="E2029" s="2">
        <v>2</v>
      </c>
      <c r="F2029">
        <v>62.129215000000002</v>
      </c>
      <c r="G2029" s="3">
        <v>3</v>
      </c>
      <c r="P2029">
        <v>2</v>
      </c>
      <c r="Q2029" t="str">
        <f t="shared" si="32"/>
        <v>23</v>
      </c>
    </row>
    <row r="2030" spans="1:17" x14ac:dyDescent="0.25">
      <c r="A2030">
        <v>2029</v>
      </c>
      <c r="B2030">
        <v>80.763317000000001</v>
      </c>
      <c r="C2030" s="4">
        <v>1</v>
      </c>
      <c r="D2030">
        <v>75.553215000000009</v>
      </c>
      <c r="E2030" s="2">
        <v>2</v>
      </c>
      <c r="F2030">
        <v>62.129215000000002</v>
      </c>
      <c r="G2030" s="3">
        <v>3</v>
      </c>
      <c r="P2030">
        <v>3</v>
      </c>
      <c r="Q2030" t="str">
        <f t="shared" si="32"/>
        <v>123</v>
      </c>
    </row>
    <row r="2031" spans="1:17" x14ac:dyDescent="0.25">
      <c r="A2031">
        <v>2030</v>
      </c>
      <c r="B2031">
        <v>80.793928000000008</v>
      </c>
      <c r="C2031" s="4">
        <v>1</v>
      </c>
      <c r="D2031">
        <v>75.553215000000009</v>
      </c>
      <c r="E2031" s="2">
        <v>2</v>
      </c>
      <c r="F2031">
        <v>62.129215000000002</v>
      </c>
      <c r="G2031" s="3">
        <v>3</v>
      </c>
      <c r="P2031">
        <v>3</v>
      </c>
      <c r="Q2031" t="str">
        <f t="shared" si="32"/>
        <v>123</v>
      </c>
    </row>
    <row r="2032" spans="1:17" x14ac:dyDescent="0.25">
      <c r="A2032">
        <v>2031</v>
      </c>
      <c r="B2032">
        <v>80.793928000000008</v>
      </c>
      <c r="C2032" s="4">
        <v>1</v>
      </c>
      <c r="D2032">
        <v>75.553215000000009</v>
      </c>
      <c r="E2032" s="2">
        <v>2</v>
      </c>
      <c r="F2032">
        <v>62.129215000000002</v>
      </c>
      <c r="G2032" s="3">
        <v>3</v>
      </c>
      <c r="P2032">
        <v>3</v>
      </c>
      <c r="Q2032" t="str">
        <f t="shared" si="32"/>
        <v>123</v>
      </c>
    </row>
    <row r="2033" spans="1:17" x14ac:dyDescent="0.25">
      <c r="A2033">
        <v>2032</v>
      </c>
      <c r="B2033">
        <v>80.793928000000008</v>
      </c>
      <c r="C2033" s="4">
        <v>1</v>
      </c>
      <c r="D2033">
        <v>75.553215000000009</v>
      </c>
      <c r="E2033" s="2">
        <v>2</v>
      </c>
      <c r="F2033">
        <v>62.129215000000002</v>
      </c>
      <c r="G2033" s="3">
        <v>3</v>
      </c>
      <c r="H2033">
        <v>71.363367000000011</v>
      </c>
      <c r="I2033" s="5">
        <v>4</v>
      </c>
      <c r="P2033">
        <v>4</v>
      </c>
      <c r="Q2033" t="str">
        <f t="shared" si="32"/>
        <v>1234</v>
      </c>
    </row>
    <row r="2034" spans="1:17" x14ac:dyDescent="0.25">
      <c r="A2034">
        <v>2033</v>
      </c>
      <c r="B2034">
        <v>80.793928000000008</v>
      </c>
      <c r="C2034" s="4">
        <v>1</v>
      </c>
      <c r="D2034">
        <v>75.506530000000012</v>
      </c>
      <c r="E2034" s="2">
        <v>2</v>
      </c>
      <c r="F2034">
        <v>62.062874000000001</v>
      </c>
      <c r="G2034" s="3">
        <v>3</v>
      </c>
      <c r="H2034">
        <v>71.647347000000011</v>
      </c>
      <c r="I2034" s="5">
        <v>4</v>
      </c>
      <c r="P2034">
        <v>4</v>
      </c>
      <c r="Q2034" t="str">
        <f t="shared" si="32"/>
        <v>1234</v>
      </c>
    </row>
    <row r="2035" spans="1:17" x14ac:dyDescent="0.25">
      <c r="A2035">
        <v>2034</v>
      </c>
      <c r="B2035">
        <v>80.793928000000008</v>
      </c>
      <c r="C2035" s="4">
        <v>1</v>
      </c>
      <c r="D2035">
        <v>75.506530000000012</v>
      </c>
      <c r="E2035" s="2">
        <v>2</v>
      </c>
      <c r="F2035">
        <v>62.062874000000001</v>
      </c>
      <c r="G2035" s="3">
        <v>3</v>
      </c>
      <c r="H2035">
        <v>71.647347000000011</v>
      </c>
      <c r="I2035" s="5">
        <v>4</v>
      </c>
      <c r="P2035">
        <v>4</v>
      </c>
      <c r="Q2035" t="str">
        <f t="shared" si="32"/>
        <v>1234</v>
      </c>
    </row>
    <row r="2036" spans="1:17" x14ac:dyDescent="0.25">
      <c r="A2036">
        <v>2035</v>
      </c>
      <c r="B2036">
        <v>80.793928000000008</v>
      </c>
      <c r="C2036" s="4">
        <v>1</v>
      </c>
      <c r="H2036">
        <v>71.647347000000011</v>
      </c>
      <c r="I2036" s="5">
        <v>4</v>
      </c>
      <c r="P2036">
        <v>2</v>
      </c>
      <c r="Q2036" t="str">
        <f t="shared" si="32"/>
        <v>14</v>
      </c>
    </row>
    <row r="2037" spans="1:17" x14ac:dyDescent="0.25">
      <c r="A2037">
        <v>2036</v>
      </c>
      <c r="B2037">
        <v>80.793928000000008</v>
      </c>
      <c r="C2037" s="4">
        <v>1</v>
      </c>
      <c r="H2037">
        <v>71.647347000000011</v>
      </c>
      <c r="I2037" s="5">
        <v>4</v>
      </c>
      <c r="P2037">
        <v>2</v>
      </c>
      <c r="Q2037" t="str">
        <f t="shared" si="32"/>
        <v>14</v>
      </c>
    </row>
    <row r="2038" spans="1:17" x14ac:dyDescent="0.25">
      <c r="A2038">
        <v>2037</v>
      </c>
      <c r="B2038">
        <v>80.793928000000008</v>
      </c>
      <c r="C2038" s="4">
        <v>1</v>
      </c>
      <c r="H2038">
        <v>71.647347000000011</v>
      </c>
      <c r="I2038" s="5">
        <v>4</v>
      </c>
      <c r="P2038">
        <v>2</v>
      </c>
      <c r="Q2038" t="str">
        <f t="shared" si="32"/>
        <v>14</v>
      </c>
    </row>
    <row r="2039" spans="1:17" x14ac:dyDescent="0.25">
      <c r="A2039">
        <v>2038</v>
      </c>
      <c r="B2039">
        <v>80.793928000000008</v>
      </c>
      <c r="C2039" s="4">
        <v>1</v>
      </c>
      <c r="H2039">
        <v>71.647347000000011</v>
      </c>
      <c r="I2039" s="5">
        <v>4</v>
      </c>
      <c r="P2039">
        <v>2</v>
      </c>
      <c r="Q2039" t="str">
        <f t="shared" si="32"/>
        <v>14</v>
      </c>
    </row>
    <row r="2040" spans="1:17" x14ac:dyDescent="0.25">
      <c r="A2040">
        <v>2039</v>
      </c>
      <c r="B2040">
        <v>80.793928000000008</v>
      </c>
      <c r="C2040" s="4">
        <v>1</v>
      </c>
      <c r="H2040">
        <v>71.647347000000011</v>
      </c>
      <c r="I2040" s="5">
        <v>4</v>
      </c>
      <c r="P2040">
        <v>2</v>
      </c>
      <c r="Q2040" t="str">
        <f t="shared" si="32"/>
        <v>14</v>
      </c>
    </row>
    <row r="2041" spans="1:17" x14ac:dyDescent="0.25">
      <c r="A2041">
        <v>2040</v>
      </c>
      <c r="B2041">
        <v>80.793928000000008</v>
      </c>
      <c r="C2041" s="4">
        <v>1</v>
      </c>
      <c r="H2041">
        <v>71.647347000000011</v>
      </c>
      <c r="I2041" s="5">
        <v>4</v>
      </c>
      <c r="P2041">
        <v>2</v>
      </c>
      <c r="Q2041" t="str">
        <f t="shared" si="32"/>
        <v>14</v>
      </c>
    </row>
    <row r="2042" spans="1:17" x14ac:dyDescent="0.25">
      <c r="A2042">
        <v>2041</v>
      </c>
      <c r="B2042">
        <v>80.793928000000008</v>
      </c>
      <c r="C2042" s="4">
        <v>1</v>
      </c>
      <c r="H2042">
        <v>71.647347000000011</v>
      </c>
      <c r="I2042" s="5">
        <v>4</v>
      </c>
      <c r="P2042">
        <v>2</v>
      </c>
      <c r="Q2042" t="str">
        <f t="shared" si="32"/>
        <v>14</v>
      </c>
    </row>
    <row r="2043" spans="1:17" x14ac:dyDescent="0.25">
      <c r="A2043">
        <v>2042</v>
      </c>
      <c r="B2043">
        <v>80.793928000000008</v>
      </c>
      <c r="C2043" s="4">
        <v>1</v>
      </c>
      <c r="H2043">
        <v>71.647347000000011</v>
      </c>
      <c r="I2043" s="5">
        <v>4</v>
      </c>
      <c r="P2043">
        <v>2</v>
      </c>
      <c r="Q2043" t="str">
        <f t="shared" si="32"/>
        <v>14</v>
      </c>
    </row>
    <row r="2044" spans="1:17" x14ac:dyDescent="0.25">
      <c r="A2044">
        <v>2043</v>
      </c>
      <c r="B2044">
        <v>80.793928000000008</v>
      </c>
      <c r="C2044" s="4">
        <v>1</v>
      </c>
      <c r="H2044">
        <v>71.647347000000011</v>
      </c>
      <c r="I2044" s="5">
        <v>4</v>
      </c>
      <c r="P2044">
        <v>2</v>
      </c>
      <c r="Q2044" t="str">
        <f t="shared" si="32"/>
        <v>14</v>
      </c>
    </row>
    <row r="2045" spans="1:17" x14ac:dyDescent="0.25">
      <c r="A2045">
        <v>2044</v>
      </c>
      <c r="B2045">
        <v>80.793928000000008</v>
      </c>
      <c r="C2045" s="4">
        <v>1</v>
      </c>
      <c r="H2045">
        <v>71.647347000000011</v>
      </c>
      <c r="I2045" s="5">
        <v>4</v>
      </c>
      <c r="P2045">
        <v>2</v>
      </c>
      <c r="Q2045" t="str">
        <f t="shared" si="32"/>
        <v>14</v>
      </c>
    </row>
    <row r="2046" spans="1:17" x14ac:dyDescent="0.25">
      <c r="A2046">
        <v>2045</v>
      </c>
      <c r="B2046">
        <v>80.793928000000008</v>
      </c>
      <c r="C2046" s="4">
        <v>1</v>
      </c>
      <c r="H2046">
        <v>71.647347000000011</v>
      </c>
      <c r="I2046" s="5">
        <v>4</v>
      </c>
      <c r="P2046">
        <v>2</v>
      </c>
      <c r="Q2046" t="str">
        <f t="shared" si="32"/>
        <v>14</v>
      </c>
    </row>
    <row r="2047" spans="1:17" x14ac:dyDescent="0.25">
      <c r="A2047">
        <v>2046</v>
      </c>
      <c r="B2047">
        <v>80.793928000000008</v>
      </c>
      <c r="C2047" s="4">
        <v>1</v>
      </c>
      <c r="H2047">
        <v>71.647347000000011</v>
      </c>
      <c r="I2047" s="5">
        <v>4</v>
      </c>
      <c r="P2047">
        <v>2</v>
      </c>
      <c r="Q2047" t="str">
        <f t="shared" si="32"/>
        <v>14</v>
      </c>
    </row>
    <row r="2048" spans="1:17" x14ac:dyDescent="0.25">
      <c r="A2048">
        <v>2047</v>
      </c>
      <c r="B2048">
        <v>80.793928000000008</v>
      </c>
      <c r="C2048" s="4">
        <v>1</v>
      </c>
      <c r="H2048">
        <v>71.647347000000011</v>
      </c>
      <c r="I2048" s="5">
        <v>4</v>
      </c>
      <c r="P2048">
        <v>2</v>
      </c>
      <c r="Q2048" t="str">
        <f t="shared" si="32"/>
        <v>14</v>
      </c>
    </row>
    <row r="2049" spans="1:17" x14ac:dyDescent="0.25">
      <c r="A2049">
        <v>2048</v>
      </c>
      <c r="B2049">
        <v>80.763317000000001</v>
      </c>
      <c r="C2049" s="4">
        <v>1</v>
      </c>
      <c r="H2049">
        <v>71.363367000000011</v>
      </c>
      <c r="I2049" s="5">
        <v>4</v>
      </c>
      <c r="P2049">
        <v>2</v>
      </c>
      <c r="Q2049" t="str">
        <f t="shared" si="32"/>
        <v>14</v>
      </c>
    </row>
    <row r="2050" spans="1:17" x14ac:dyDescent="0.25">
      <c r="A2050">
        <v>2049</v>
      </c>
      <c r="D2050">
        <v>89.010971000000012</v>
      </c>
      <c r="E2050" s="2">
        <v>2</v>
      </c>
      <c r="F2050">
        <v>78.246174000000011</v>
      </c>
      <c r="G2050" s="3">
        <v>3</v>
      </c>
      <c r="P2050">
        <v>2</v>
      </c>
      <c r="Q2050" t="str">
        <f t="shared" ref="Q2050:Q2113" si="33">CONCATENATE(C2050,E2050,G2050,I2050)</f>
        <v>23</v>
      </c>
    </row>
    <row r="2051" spans="1:17" x14ac:dyDescent="0.25">
      <c r="A2051">
        <v>2050</v>
      </c>
      <c r="D2051">
        <v>89.001173000000009</v>
      </c>
      <c r="E2051" s="2">
        <v>2</v>
      </c>
      <c r="F2051">
        <v>78.321888000000001</v>
      </c>
      <c r="G2051" s="3">
        <v>3</v>
      </c>
      <c r="P2051">
        <v>2</v>
      </c>
      <c r="Q2051" t="str">
        <f t="shared" si="33"/>
        <v>23</v>
      </c>
    </row>
    <row r="2052" spans="1:17" x14ac:dyDescent="0.25">
      <c r="A2052">
        <v>2051</v>
      </c>
      <c r="D2052">
        <v>89.001173000000009</v>
      </c>
      <c r="E2052" s="2">
        <v>2</v>
      </c>
      <c r="F2052">
        <v>78.321888000000001</v>
      </c>
      <c r="G2052" s="3">
        <v>3</v>
      </c>
      <c r="P2052">
        <v>2</v>
      </c>
      <c r="Q2052" t="str">
        <f t="shared" si="33"/>
        <v>23</v>
      </c>
    </row>
    <row r="2053" spans="1:17" x14ac:dyDescent="0.25">
      <c r="A2053">
        <v>2052</v>
      </c>
      <c r="D2053">
        <v>89.001173000000009</v>
      </c>
      <c r="E2053" s="2">
        <v>2</v>
      </c>
      <c r="F2053">
        <v>78.321888000000001</v>
      </c>
      <c r="G2053" s="3">
        <v>3</v>
      </c>
      <c r="P2053">
        <v>2</v>
      </c>
      <c r="Q2053" t="str">
        <f t="shared" si="33"/>
        <v>23</v>
      </c>
    </row>
    <row r="2054" spans="1:17" x14ac:dyDescent="0.25">
      <c r="A2054">
        <v>2053</v>
      </c>
      <c r="D2054">
        <v>89.001173000000009</v>
      </c>
      <c r="E2054" s="2">
        <v>2</v>
      </c>
      <c r="F2054">
        <v>78.321888000000001</v>
      </c>
      <c r="G2054" s="3">
        <v>3</v>
      </c>
      <c r="P2054">
        <v>2</v>
      </c>
      <c r="Q2054" t="str">
        <f t="shared" si="33"/>
        <v>23</v>
      </c>
    </row>
    <row r="2055" spans="1:17" x14ac:dyDescent="0.25">
      <c r="A2055">
        <v>2054</v>
      </c>
      <c r="D2055">
        <v>89.001173000000009</v>
      </c>
      <c r="E2055" s="2">
        <v>2</v>
      </c>
      <c r="F2055">
        <v>78.321888000000001</v>
      </c>
      <c r="G2055" s="3">
        <v>3</v>
      </c>
      <c r="P2055">
        <v>2</v>
      </c>
      <c r="Q2055" t="str">
        <f t="shared" si="33"/>
        <v>23</v>
      </c>
    </row>
    <row r="2056" spans="1:17" x14ac:dyDescent="0.25">
      <c r="A2056">
        <v>2055</v>
      </c>
      <c r="D2056">
        <v>89.001173000000009</v>
      </c>
      <c r="E2056" s="2">
        <v>2</v>
      </c>
      <c r="F2056">
        <v>78.321888000000001</v>
      </c>
      <c r="G2056" s="3">
        <v>3</v>
      </c>
      <c r="P2056">
        <v>2</v>
      </c>
      <c r="Q2056" t="str">
        <f t="shared" si="33"/>
        <v>23</v>
      </c>
    </row>
    <row r="2057" spans="1:17" x14ac:dyDescent="0.25">
      <c r="A2057">
        <v>2056</v>
      </c>
      <c r="D2057">
        <v>89.001173000000009</v>
      </c>
      <c r="E2057" s="2">
        <v>2</v>
      </c>
      <c r="F2057">
        <v>78.321888000000001</v>
      </c>
      <c r="G2057" s="3">
        <v>3</v>
      </c>
      <c r="P2057">
        <v>2</v>
      </c>
      <c r="Q2057" t="str">
        <f t="shared" si="33"/>
        <v>23</v>
      </c>
    </row>
    <row r="2058" spans="1:17" x14ac:dyDescent="0.25">
      <c r="A2058">
        <v>2057</v>
      </c>
      <c r="D2058">
        <v>89.001173000000009</v>
      </c>
      <c r="E2058" s="2">
        <v>2</v>
      </c>
      <c r="F2058">
        <v>78.321888000000001</v>
      </c>
      <c r="G2058" s="3">
        <v>3</v>
      </c>
      <c r="P2058">
        <v>2</v>
      </c>
      <c r="Q2058" t="str">
        <f t="shared" si="33"/>
        <v>23</v>
      </c>
    </row>
    <row r="2059" spans="1:17" x14ac:dyDescent="0.25">
      <c r="A2059">
        <v>2058</v>
      </c>
      <c r="D2059">
        <v>89.001173000000009</v>
      </c>
      <c r="E2059" s="2">
        <v>2</v>
      </c>
      <c r="F2059">
        <v>78.321888000000001</v>
      </c>
      <c r="G2059" s="3">
        <v>3</v>
      </c>
      <c r="P2059">
        <v>2</v>
      </c>
      <c r="Q2059" t="str">
        <f t="shared" si="33"/>
        <v>23</v>
      </c>
    </row>
    <row r="2060" spans="1:17" x14ac:dyDescent="0.25">
      <c r="A2060">
        <v>2059</v>
      </c>
      <c r="D2060">
        <v>89.001173000000009</v>
      </c>
      <c r="E2060" s="2">
        <v>2</v>
      </c>
      <c r="F2060">
        <v>78.321888000000001</v>
      </c>
      <c r="G2060" s="3">
        <v>3</v>
      </c>
      <c r="P2060">
        <v>2</v>
      </c>
      <c r="Q2060" t="str">
        <f t="shared" si="33"/>
        <v>23</v>
      </c>
    </row>
    <row r="2061" spans="1:17" x14ac:dyDescent="0.25">
      <c r="A2061">
        <v>2060</v>
      </c>
      <c r="D2061">
        <v>89.001173000000009</v>
      </c>
      <c r="E2061" s="2">
        <v>2</v>
      </c>
      <c r="F2061">
        <v>78.321888000000001</v>
      </c>
      <c r="G2061" s="3">
        <v>3</v>
      </c>
      <c r="P2061">
        <v>2</v>
      </c>
      <c r="Q2061" t="str">
        <f t="shared" si="33"/>
        <v>23</v>
      </c>
    </row>
    <row r="2062" spans="1:17" x14ac:dyDescent="0.25">
      <c r="A2062">
        <v>2061</v>
      </c>
      <c r="D2062">
        <v>89.001173000000009</v>
      </c>
      <c r="E2062" s="2">
        <v>2</v>
      </c>
      <c r="F2062">
        <v>78.321888000000001</v>
      </c>
      <c r="G2062" s="3">
        <v>3</v>
      </c>
      <c r="P2062">
        <v>2</v>
      </c>
      <c r="Q2062" t="str">
        <f t="shared" si="33"/>
        <v>23</v>
      </c>
    </row>
    <row r="2063" spans="1:17" x14ac:dyDescent="0.25">
      <c r="A2063">
        <v>2062</v>
      </c>
      <c r="D2063">
        <v>89.001173000000009</v>
      </c>
      <c r="E2063" s="2">
        <v>2</v>
      </c>
      <c r="F2063">
        <v>78.321888000000001</v>
      </c>
      <c r="G2063" s="3">
        <v>3</v>
      </c>
      <c r="P2063">
        <v>2</v>
      </c>
      <c r="Q2063" t="str">
        <f t="shared" si="33"/>
        <v>23</v>
      </c>
    </row>
    <row r="2064" spans="1:17" x14ac:dyDescent="0.25">
      <c r="A2064">
        <v>2063</v>
      </c>
      <c r="D2064">
        <v>89.001173000000009</v>
      </c>
      <c r="E2064" s="2">
        <v>2</v>
      </c>
      <c r="F2064">
        <v>78.321888000000001</v>
      </c>
      <c r="G2064" s="3">
        <v>3</v>
      </c>
      <c r="P2064">
        <v>2</v>
      </c>
      <c r="Q2064" t="str">
        <f t="shared" si="33"/>
        <v>23</v>
      </c>
    </row>
    <row r="2065" spans="1:17" x14ac:dyDescent="0.25">
      <c r="A2065">
        <v>2064</v>
      </c>
      <c r="B2065">
        <v>97.45127500000001</v>
      </c>
      <c r="C2065" s="4">
        <v>1</v>
      </c>
      <c r="D2065">
        <v>89.001173000000009</v>
      </c>
      <c r="E2065" s="2">
        <v>2</v>
      </c>
      <c r="F2065">
        <v>78.321888000000001</v>
      </c>
      <c r="G2065" s="3">
        <v>3</v>
      </c>
      <c r="P2065">
        <v>3</v>
      </c>
      <c r="Q2065" t="str">
        <f t="shared" si="33"/>
        <v>123</v>
      </c>
    </row>
    <row r="2066" spans="1:17" x14ac:dyDescent="0.25">
      <c r="A2066">
        <v>2065</v>
      </c>
      <c r="B2066">
        <v>97.505001000000007</v>
      </c>
      <c r="C2066" s="4">
        <v>1</v>
      </c>
      <c r="D2066">
        <v>89.010971000000012</v>
      </c>
      <c r="E2066" s="2">
        <v>2</v>
      </c>
      <c r="F2066">
        <v>78.321888000000001</v>
      </c>
      <c r="G2066" s="3">
        <v>3</v>
      </c>
      <c r="P2066">
        <v>3</v>
      </c>
      <c r="Q2066" t="str">
        <f t="shared" si="33"/>
        <v>123</v>
      </c>
    </row>
    <row r="2067" spans="1:17" x14ac:dyDescent="0.25">
      <c r="A2067">
        <v>2066</v>
      </c>
      <c r="B2067">
        <v>97.505001000000007</v>
      </c>
      <c r="C2067" s="4">
        <v>1</v>
      </c>
      <c r="F2067">
        <v>78.321888000000001</v>
      </c>
      <c r="G2067" s="3">
        <v>3</v>
      </c>
      <c r="H2067">
        <v>85.352705</v>
      </c>
      <c r="I2067" s="5">
        <v>4</v>
      </c>
      <c r="P2067">
        <v>3</v>
      </c>
      <c r="Q2067" t="str">
        <f t="shared" si="33"/>
        <v>134</v>
      </c>
    </row>
    <row r="2068" spans="1:17" x14ac:dyDescent="0.25">
      <c r="A2068">
        <v>2067</v>
      </c>
      <c r="B2068">
        <v>97.505001000000007</v>
      </c>
      <c r="C2068" s="4">
        <v>1</v>
      </c>
      <c r="F2068">
        <v>78.246174000000011</v>
      </c>
      <c r="G2068" s="3">
        <v>3</v>
      </c>
      <c r="H2068">
        <v>85.490868000000006</v>
      </c>
      <c r="I2068" s="5">
        <v>4</v>
      </c>
      <c r="P2068">
        <v>3</v>
      </c>
      <c r="Q2068" t="str">
        <f t="shared" si="33"/>
        <v>134</v>
      </c>
    </row>
    <row r="2069" spans="1:17" x14ac:dyDescent="0.25">
      <c r="A2069">
        <v>2068</v>
      </c>
      <c r="B2069">
        <v>97.505001000000007</v>
      </c>
      <c r="C2069" s="4">
        <v>1</v>
      </c>
      <c r="H2069">
        <v>85.490868000000006</v>
      </c>
      <c r="I2069" s="5">
        <v>4</v>
      </c>
      <c r="P2069">
        <v>2</v>
      </c>
      <c r="Q2069" t="str">
        <f t="shared" si="33"/>
        <v>14</v>
      </c>
    </row>
    <row r="2070" spans="1:17" x14ac:dyDescent="0.25">
      <c r="A2070">
        <v>2069</v>
      </c>
      <c r="B2070">
        <v>97.505001000000007</v>
      </c>
      <c r="C2070" s="4">
        <v>1</v>
      </c>
      <c r="H2070">
        <v>85.490868000000006</v>
      </c>
      <c r="I2070" s="5">
        <v>4</v>
      </c>
      <c r="P2070">
        <v>2</v>
      </c>
      <c r="Q2070" t="str">
        <f t="shared" si="33"/>
        <v>14</v>
      </c>
    </row>
    <row r="2071" spans="1:17" x14ac:dyDescent="0.25">
      <c r="A2071">
        <v>2070</v>
      </c>
      <c r="B2071">
        <v>97.505001000000007</v>
      </c>
      <c r="C2071" s="4">
        <v>1</v>
      </c>
      <c r="H2071">
        <v>85.490868000000006</v>
      </c>
      <c r="I2071" s="5">
        <v>4</v>
      </c>
      <c r="P2071">
        <v>2</v>
      </c>
      <c r="Q2071" t="str">
        <f t="shared" si="33"/>
        <v>14</v>
      </c>
    </row>
    <row r="2072" spans="1:17" x14ac:dyDescent="0.25">
      <c r="A2072">
        <v>2071</v>
      </c>
      <c r="B2072">
        <v>97.505001000000007</v>
      </c>
      <c r="C2072" s="4">
        <v>1</v>
      </c>
      <c r="H2072">
        <v>85.490868000000006</v>
      </c>
      <c r="I2072" s="5">
        <v>4</v>
      </c>
      <c r="P2072">
        <v>2</v>
      </c>
      <c r="Q2072" t="str">
        <f t="shared" si="33"/>
        <v>14</v>
      </c>
    </row>
    <row r="2073" spans="1:17" x14ac:dyDescent="0.25">
      <c r="A2073">
        <v>2072</v>
      </c>
      <c r="B2073">
        <v>97.505001000000007</v>
      </c>
      <c r="C2073" s="4">
        <v>1</v>
      </c>
      <c r="H2073">
        <v>85.490868000000006</v>
      </c>
      <c r="I2073" s="5">
        <v>4</v>
      </c>
      <c r="P2073">
        <v>2</v>
      </c>
      <c r="Q2073" t="str">
        <f t="shared" si="33"/>
        <v>14</v>
      </c>
    </row>
    <row r="2074" spans="1:17" x14ac:dyDescent="0.25">
      <c r="A2074">
        <v>2073</v>
      </c>
      <c r="B2074">
        <v>97.505001000000007</v>
      </c>
      <c r="C2074" s="4">
        <v>1</v>
      </c>
      <c r="H2074">
        <v>85.490868000000006</v>
      </c>
      <c r="I2074" s="5">
        <v>4</v>
      </c>
      <c r="P2074">
        <v>2</v>
      </c>
      <c r="Q2074" t="str">
        <f t="shared" si="33"/>
        <v>14</v>
      </c>
    </row>
    <row r="2075" spans="1:17" x14ac:dyDescent="0.25">
      <c r="A2075">
        <v>2074</v>
      </c>
      <c r="B2075">
        <v>97.505001000000007</v>
      </c>
      <c r="C2075" s="4">
        <v>1</v>
      </c>
      <c r="H2075">
        <v>85.490868000000006</v>
      </c>
      <c r="I2075" s="5">
        <v>4</v>
      </c>
      <c r="P2075">
        <v>2</v>
      </c>
      <c r="Q2075" t="str">
        <f t="shared" si="33"/>
        <v>14</v>
      </c>
    </row>
    <row r="2076" spans="1:17" x14ac:dyDescent="0.25">
      <c r="A2076">
        <v>2075</v>
      </c>
      <c r="B2076">
        <v>97.505001000000007</v>
      </c>
      <c r="C2076" s="4">
        <v>1</v>
      </c>
      <c r="H2076">
        <v>85.490868000000006</v>
      </c>
      <c r="I2076" s="5">
        <v>4</v>
      </c>
      <c r="P2076">
        <v>2</v>
      </c>
      <c r="Q2076" t="str">
        <f t="shared" si="33"/>
        <v>14</v>
      </c>
    </row>
    <row r="2077" spans="1:17" x14ac:dyDescent="0.25">
      <c r="A2077">
        <v>2076</v>
      </c>
      <c r="B2077">
        <v>97.505001000000007</v>
      </c>
      <c r="C2077" s="4">
        <v>1</v>
      </c>
      <c r="H2077">
        <v>85.490868000000006</v>
      </c>
      <c r="I2077" s="5">
        <v>4</v>
      </c>
      <c r="P2077">
        <v>2</v>
      </c>
      <c r="Q2077" t="str">
        <f t="shared" si="33"/>
        <v>14</v>
      </c>
    </row>
    <row r="2078" spans="1:17" x14ac:dyDescent="0.25">
      <c r="A2078">
        <v>2077</v>
      </c>
      <c r="B2078">
        <v>97.505001000000007</v>
      </c>
      <c r="C2078" s="4">
        <v>1</v>
      </c>
      <c r="H2078">
        <v>85.490868000000006</v>
      </c>
      <c r="I2078" s="5">
        <v>4</v>
      </c>
      <c r="P2078">
        <v>2</v>
      </c>
      <c r="Q2078" t="str">
        <f t="shared" si="33"/>
        <v>14</v>
      </c>
    </row>
    <row r="2079" spans="1:17" x14ac:dyDescent="0.25">
      <c r="A2079">
        <v>2078</v>
      </c>
      <c r="B2079">
        <v>97.505001000000007</v>
      </c>
      <c r="C2079" s="4">
        <v>1</v>
      </c>
      <c r="H2079">
        <v>85.490868000000006</v>
      </c>
      <c r="I2079" s="5">
        <v>4</v>
      </c>
      <c r="P2079">
        <v>2</v>
      </c>
      <c r="Q2079" t="str">
        <f t="shared" si="33"/>
        <v>14</v>
      </c>
    </row>
    <row r="2080" spans="1:17" x14ac:dyDescent="0.25">
      <c r="A2080">
        <v>2079</v>
      </c>
      <c r="B2080">
        <v>97.505001000000007</v>
      </c>
      <c r="C2080" s="4">
        <v>1</v>
      </c>
      <c r="H2080">
        <v>85.490868000000006</v>
      </c>
      <c r="I2080" s="5">
        <v>4</v>
      </c>
      <c r="P2080">
        <v>2</v>
      </c>
      <c r="Q2080" t="str">
        <f t="shared" si="33"/>
        <v>14</v>
      </c>
    </row>
    <row r="2081" spans="1:17" x14ac:dyDescent="0.25">
      <c r="A2081">
        <v>2080</v>
      </c>
      <c r="B2081">
        <v>97.505001000000007</v>
      </c>
      <c r="C2081" s="4">
        <v>1</v>
      </c>
      <c r="D2081">
        <v>107.064745</v>
      </c>
      <c r="E2081" s="2">
        <v>2</v>
      </c>
      <c r="H2081">
        <v>85.490868000000006</v>
      </c>
      <c r="I2081" s="5">
        <v>4</v>
      </c>
      <c r="P2081">
        <v>3</v>
      </c>
      <c r="Q2081" t="str">
        <f t="shared" si="33"/>
        <v>124</v>
      </c>
    </row>
    <row r="2082" spans="1:17" x14ac:dyDescent="0.25">
      <c r="A2082">
        <v>2081</v>
      </c>
      <c r="B2082">
        <v>97.45127500000001</v>
      </c>
      <c r="C2082" s="4">
        <v>1</v>
      </c>
      <c r="D2082">
        <v>107.09658200000001</v>
      </c>
      <c r="E2082" s="2">
        <v>2</v>
      </c>
      <c r="H2082">
        <v>85.490868000000006</v>
      </c>
      <c r="I2082" s="5">
        <v>4</v>
      </c>
      <c r="P2082">
        <v>3</v>
      </c>
      <c r="Q2082" t="str">
        <f t="shared" si="33"/>
        <v>124</v>
      </c>
    </row>
    <row r="2083" spans="1:17" x14ac:dyDescent="0.25">
      <c r="A2083">
        <v>2082</v>
      </c>
      <c r="D2083">
        <v>107.09658200000001</v>
      </c>
      <c r="E2083" s="2">
        <v>2</v>
      </c>
      <c r="H2083">
        <v>85.352705</v>
      </c>
      <c r="I2083" s="5">
        <v>4</v>
      </c>
      <c r="P2083">
        <v>2</v>
      </c>
      <c r="Q2083" t="str">
        <f t="shared" si="33"/>
        <v>24</v>
      </c>
    </row>
    <row r="2084" spans="1:17" x14ac:dyDescent="0.25">
      <c r="A2084">
        <v>2083</v>
      </c>
      <c r="D2084">
        <v>107.09658200000001</v>
      </c>
      <c r="E2084" s="2">
        <v>2</v>
      </c>
      <c r="F2084">
        <v>94.250612000000004</v>
      </c>
      <c r="G2084" s="3">
        <v>3</v>
      </c>
      <c r="H2084">
        <v>85.352705</v>
      </c>
      <c r="I2084" s="5">
        <v>4</v>
      </c>
      <c r="P2084">
        <v>3</v>
      </c>
      <c r="Q2084" t="str">
        <f t="shared" si="33"/>
        <v>234</v>
      </c>
    </row>
    <row r="2085" spans="1:17" x14ac:dyDescent="0.25">
      <c r="A2085">
        <v>2084</v>
      </c>
      <c r="D2085">
        <v>107.09658200000001</v>
      </c>
      <c r="E2085" s="2">
        <v>2</v>
      </c>
      <c r="F2085">
        <v>94.489132000000012</v>
      </c>
      <c r="G2085" s="3">
        <v>3</v>
      </c>
      <c r="P2085">
        <v>2</v>
      </c>
      <c r="Q2085" t="str">
        <f t="shared" si="33"/>
        <v>23</v>
      </c>
    </row>
    <row r="2086" spans="1:17" x14ac:dyDescent="0.25">
      <c r="A2086">
        <v>2085</v>
      </c>
      <c r="D2086">
        <v>107.09658200000001</v>
      </c>
      <c r="E2086" s="2">
        <v>2</v>
      </c>
      <c r="F2086">
        <v>94.489132000000012</v>
      </c>
      <c r="G2086" s="3">
        <v>3</v>
      </c>
      <c r="P2086">
        <v>2</v>
      </c>
      <c r="Q2086" t="str">
        <f t="shared" si="33"/>
        <v>23</v>
      </c>
    </row>
    <row r="2087" spans="1:17" x14ac:dyDescent="0.25">
      <c r="A2087">
        <v>2086</v>
      </c>
      <c r="D2087">
        <v>107.09658200000001</v>
      </c>
      <c r="E2087" s="2">
        <v>2</v>
      </c>
      <c r="F2087">
        <v>94.489132000000012</v>
      </c>
      <c r="G2087" s="3">
        <v>3</v>
      </c>
      <c r="P2087">
        <v>2</v>
      </c>
      <c r="Q2087" t="str">
        <f t="shared" si="33"/>
        <v>23</v>
      </c>
    </row>
    <row r="2088" spans="1:17" x14ac:dyDescent="0.25">
      <c r="A2088">
        <v>2087</v>
      </c>
      <c r="D2088">
        <v>107.09658200000001</v>
      </c>
      <c r="E2088" s="2">
        <v>2</v>
      </c>
      <c r="F2088">
        <v>94.489132000000012</v>
      </c>
      <c r="G2088" s="3">
        <v>3</v>
      </c>
      <c r="P2088">
        <v>2</v>
      </c>
      <c r="Q2088" t="str">
        <f t="shared" si="33"/>
        <v>23</v>
      </c>
    </row>
    <row r="2089" spans="1:17" x14ac:dyDescent="0.25">
      <c r="A2089">
        <v>2088</v>
      </c>
      <c r="D2089">
        <v>107.09658200000001</v>
      </c>
      <c r="E2089" s="2">
        <v>2</v>
      </c>
      <c r="F2089">
        <v>94.489132000000012</v>
      </c>
      <c r="G2089" s="3">
        <v>3</v>
      </c>
      <c r="P2089">
        <v>2</v>
      </c>
      <c r="Q2089" t="str">
        <f t="shared" si="33"/>
        <v>23</v>
      </c>
    </row>
    <row r="2090" spans="1:17" x14ac:dyDescent="0.25">
      <c r="A2090">
        <v>2089</v>
      </c>
      <c r="D2090">
        <v>107.09658200000001</v>
      </c>
      <c r="E2090" s="2">
        <v>2</v>
      </c>
      <c r="F2090">
        <v>94.489132000000012</v>
      </c>
      <c r="G2090" s="3">
        <v>3</v>
      </c>
      <c r="P2090">
        <v>2</v>
      </c>
      <c r="Q2090" t="str">
        <f t="shared" si="33"/>
        <v>23</v>
      </c>
    </row>
    <row r="2091" spans="1:17" x14ac:dyDescent="0.25">
      <c r="A2091">
        <v>2090</v>
      </c>
      <c r="D2091">
        <v>107.09658200000001</v>
      </c>
      <c r="E2091" s="2">
        <v>2</v>
      </c>
      <c r="F2091">
        <v>94.489132000000012</v>
      </c>
      <c r="G2091" s="3">
        <v>3</v>
      </c>
      <c r="P2091">
        <v>2</v>
      </c>
      <c r="Q2091" t="str">
        <f t="shared" si="33"/>
        <v>23</v>
      </c>
    </row>
    <row r="2092" spans="1:17" x14ac:dyDescent="0.25">
      <c r="A2092">
        <v>2091</v>
      </c>
      <c r="D2092">
        <v>107.09658200000001</v>
      </c>
      <c r="E2092" s="2">
        <v>2</v>
      </c>
      <c r="F2092">
        <v>94.489132000000012</v>
      </c>
      <c r="G2092" s="3">
        <v>3</v>
      </c>
      <c r="P2092">
        <v>2</v>
      </c>
      <c r="Q2092" t="str">
        <f t="shared" si="33"/>
        <v>23</v>
      </c>
    </row>
    <row r="2093" spans="1:17" x14ac:dyDescent="0.25">
      <c r="A2093">
        <v>2092</v>
      </c>
      <c r="D2093">
        <v>107.09658200000001</v>
      </c>
      <c r="E2093" s="2">
        <v>2</v>
      </c>
      <c r="F2093">
        <v>94.489132000000012</v>
      </c>
      <c r="G2093" s="3">
        <v>3</v>
      </c>
      <c r="P2093">
        <v>2</v>
      </c>
      <c r="Q2093" t="str">
        <f t="shared" si="33"/>
        <v>23</v>
      </c>
    </row>
    <row r="2094" spans="1:17" x14ac:dyDescent="0.25">
      <c r="A2094">
        <v>2093</v>
      </c>
      <c r="D2094">
        <v>107.09658200000001</v>
      </c>
      <c r="E2094" s="2">
        <v>2</v>
      </c>
      <c r="F2094">
        <v>94.489132000000012</v>
      </c>
      <c r="G2094" s="3">
        <v>3</v>
      </c>
      <c r="P2094">
        <v>2</v>
      </c>
      <c r="Q2094" t="str">
        <f t="shared" si="33"/>
        <v>23</v>
      </c>
    </row>
    <row r="2095" spans="1:17" x14ac:dyDescent="0.25">
      <c r="A2095">
        <v>2094</v>
      </c>
      <c r="D2095">
        <v>107.09658200000001</v>
      </c>
      <c r="E2095" s="2">
        <v>2</v>
      </c>
      <c r="F2095">
        <v>94.489132000000012</v>
      </c>
      <c r="G2095" s="3">
        <v>3</v>
      </c>
      <c r="P2095">
        <v>2</v>
      </c>
      <c r="Q2095" t="str">
        <f t="shared" si="33"/>
        <v>23</v>
      </c>
    </row>
    <row r="2096" spans="1:17" x14ac:dyDescent="0.25">
      <c r="A2096">
        <v>2095</v>
      </c>
      <c r="D2096">
        <v>107.09658200000001</v>
      </c>
      <c r="E2096" s="2">
        <v>2</v>
      </c>
      <c r="F2096">
        <v>94.489132000000012</v>
      </c>
      <c r="G2096" s="3">
        <v>3</v>
      </c>
      <c r="P2096">
        <v>2</v>
      </c>
      <c r="Q2096" t="str">
        <f t="shared" si="33"/>
        <v>23</v>
      </c>
    </row>
    <row r="2097" spans="1:17" x14ac:dyDescent="0.25">
      <c r="A2097">
        <v>2096</v>
      </c>
      <c r="D2097">
        <v>107.09658200000001</v>
      </c>
      <c r="E2097" s="2">
        <v>2</v>
      </c>
      <c r="F2097">
        <v>94.489132000000012</v>
      </c>
      <c r="G2097" s="3">
        <v>3</v>
      </c>
      <c r="P2097">
        <v>2</v>
      </c>
      <c r="Q2097" t="str">
        <f t="shared" si="33"/>
        <v>23</v>
      </c>
    </row>
    <row r="2098" spans="1:17" x14ac:dyDescent="0.25">
      <c r="A2098">
        <v>2097</v>
      </c>
      <c r="B2098">
        <v>116.61056300000001</v>
      </c>
      <c r="C2098" s="4">
        <v>1</v>
      </c>
      <c r="D2098">
        <v>107.064745</v>
      </c>
      <c r="E2098" s="2">
        <v>2</v>
      </c>
      <c r="F2098">
        <v>94.489132000000012</v>
      </c>
      <c r="G2098" s="3">
        <v>3</v>
      </c>
      <c r="P2098">
        <v>3</v>
      </c>
      <c r="Q2098" t="str">
        <f t="shared" si="33"/>
        <v>123</v>
      </c>
    </row>
    <row r="2099" spans="1:17" x14ac:dyDescent="0.25">
      <c r="A2099">
        <v>2098</v>
      </c>
      <c r="B2099">
        <v>116.63867400000001</v>
      </c>
      <c r="C2099" s="4">
        <v>1</v>
      </c>
      <c r="D2099">
        <v>107.064745</v>
      </c>
      <c r="E2099" s="2">
        <v>2</v>
      </c>
      <c r="F2099">
        <v>94.250612000000004</v>
      </c>
      <c r="G2099" s="3">
        <v>3</v>
      </c>
      <c r="P2099">
        <v>3</v>
      </c>
      <c r="Q2099" t="str">
        <f t="shared" si="33"/>
        <v>123</v>
      </c>
    </row>
    <row r="2100" spans="1:17" x14ac:dyDescent="0.25">
      <c r="A2100">
        <v>2099</v>
      </c>
      <c r="B2100">
        <v>116.63867400000001</v>
      </c>
      <c r="C2100" s="4">
        <v>1</v>
      </c>
      <c r="F2100">
        <v>94.250612000000004</v>
      </c>
      <c r="G2100" s="3">
        <v>3</v>
      </c>
      <c r="P2100">
        <v>2</v>
      </c>
      <c r="Q2100" t="str">
        <f t="shared" si="33"/>
        <v>13</v>
      </c>
    </row>
    <row r="2101" spans="1:17" x14ac:dyDescent="0.25">
      <c r="A2101">
        <v>2100</v>
      </c>
      <c r="B2101">
        <v>116.63867400000001</v>
      </c>
      <c r="C2101" s="4">
        <v>1</v>
      </c>
      <c r="F2101">
        <v>94.250612000000004</v>
      </c>
      <c r="G2101" s="3">
        <v>3</v>
      </c>
      <c r="H2101">
        <v>103.66826800000001</v>
      </c>
      <c r="I2101" s="5">
        <v>4</v>
      </c>
      <c r="P2101">
        <v>3</v>
      </c>
      <c r="Q2101" t="str">
        <f t="shared" si="33"/>
        <v>134</v>
      </c>
    </row>
    <row r="2102" spans="1:17" x14ac:dyDescent="0.25">
      <c r="A2102">
        <v>2101</v>
      </c>
      <c r="B2102">
        <v>116.63867400000001</v>
      </c>
      <c r="C2102" s="4">
        <v>1</v>
      </c>
      <c r="H2102">
        <v>103.685152</v>
      </c>
      <c r="I2102" s="5">
        <v>4</v>
      </c>
      <c r="P2102">
        <v>2</v>
      </c>
      <c r="Q2102" t="str">
        <f t="shared" si="33"/>
        <v>14</v>
      </c>
    </row>
    <row r="2103" spans="1:17" x14ac:dyDescent="0.25">
      <c r="A2103">
        <v>2102</v>
      </c>
      <c r="B2103">
        <v>116.63867400000001</v>
      </c>
      <c r="C2103" s="4">
        <v>1</v>
      </c>
      <c r="H2103">
        <v>103.685152</v>
      </c>
      <c r="I2103" s="5">
        <v>4</v>
      </c>
      <c r="P2103">
        <v>2</v>
      </c>
      <c r="Q2103" t="str">
        <f t="shared" si="33"/>
        <v>14</v>
      </c>
    </row>
    <row r="2104" spans="1:17" x14ac:dyDescent="0.25">
      <c r="A2104">
        <v>2103</v>
      </c>
      <c r="B2104">
        <v>116.63867400000001</v>
      </c>
      <c r="C2104" s="4">
        <v>1</v>
      </c>
      <c r="H2104">
        <v>103.685152</v>
      </c>
      <c r="I2104" s="5">
        <v>4</v>
      </c>
      <c r="P2104">
        <v>2</v>
      </c>
      <c r="Q2104" t="str">
        <f t="shared" si="33"/>
        <v>14</v>
      </c>
    </row>
    <row r="2105" spans="1:17" x14ac:dyDescent="0.25">
      <c r="A2105">
        <v>2104</v>
      </c>
      <c r="B2105">
        <v>116.63867400000001</v>
      </c>
      <c r="C2105" s="4">
        <v>1</v>
      </c>
      <c r="H2105">
        <v>103.685152</v>
      </c>
      <c r="I2105" s="5">
        <v>4</v>
      </c>
      <c r="P2105">
        <v>2</v>
      </c>
      <c r="Q2105" t="str">
        <f t="shared" si="33"/>
        <v>14</v>
      </c>
    </row>
    <row r="2106" spans="1:17" x14ac:dyDescent="0.25">
      <c r="A2106">
        <v>2105</v>
      </c>
      <c r="B2106">
        <v>116.63867400000001</v>
      </c>
      <c r="C2106" s="4">
        <v>1</v>
      </c>
      <c r="H2106">
        <v>103.685152</v>
      </c>
      <c r="I2106" s="5">
        <v>4</v>
      </c>
      <c r="P2106">
        <v>2</v>
      </c>
      <c r="Q2106" t="str">
        <f t="shared" si="33"/>
        <v>14</v>
      </c>
    </row>
    <row r="2107" spans="1:17" x14ac:dyDescent="0.25">
      <c r="A2107">
        <v>2106</v>
      </c>
      <c r="B2107">
        <v>116.63867400000001</v>
      </c>
      <c r="C2107" s="4">
        <v>1</v>
      </c>
      <c r="H2107">
        <v>103.685152</v>
      </c>
      <c r="I2107" s="5">
        <v>4</v>
      </c>
      <c r="P2107">
        <v>2</v>
      </c>
      <c r="Q2107" t="str">
        <f t="shared" si="33"/>
        <v>14</v>
      </c>
    </row>
    <row r="2108" spans="1:17" x14ac:dyDescent="0.25">
      <c r="A2108">
        <v>2107</v>
      </c>
      <c r="B2108">
        <v>116.63867400000001</v>
      </c>
      <c r="C2108" s="4">
        <v>1</v>
      </c>
      <c r="H2108">
        <v>103.685152</v>
      </c>
      <c r="I2108" s="5">
        <v>4</v>
      </c>
      <c r="P2108">
        <v>2</v>
      </c>
      <c r="Q2108" t="str">
        <f t="shared" si="33"/>
        <v>14</v>
      </c>
    </row>
    <row r="2109" spans="1:17" x14ac:dyDescent="0.25">
      <c r="A2109">
        <v>2108</v>
      </c>
      <c r="B2109">
        <v>116.63867400000001</v>
      </c>
      <c r="C2109" s="4">
        <v>1</v>
      </c>
      <c r="H2109">
        <v>103.685152</v>
      </c>
      <c r="I2109" s="5">
        <v>4</v>
      </c>
      <c r="P2109">
        <v>2</v>
      </c>
      <c r="Q2109" t="str">
        <f t="shared" si="33"/>
        <v>14</v>
      </c>
    </row>
    <row r="2110" spans="1:17" x14ac:dyDescent="0.25">
      <c r="A2110">
        <v>2109</v>
      </c>
      <c r="B2110">
        <v>116.63867400000001</v>
      </c>
      <c r="C2110" s="4">
        <v>1</v>
      </c>
      <c r="H2110">
        <v>103.685152</v>
      </c>
      <c r="I2110" s="5">
        <v>4</v>
      </c>
      <c r="P2110">
        <v>2</v>
      </c>
      <c r="Q2110" t="str">
        <f t="shared" si="33"/>
        <v>14</v>
      </c>
    </row>
    <row r="2111" spans="1:17" x14ac:dyDescent="0.25">
      <c r="A2111">
        <v>2110</v>
      </c>
      <c r="B2111">
        <v>116.63867400000001</v>
      </c>
      <c r="C2111" s="4">
        <v>1</v>
      </c>
      <c r="H2111">
        <v>103.685152</v>
      </c>
      <c r="I2111" s="5">
        <v>4</v>
      </c>
      <c r="P2111">
        <v>2</v>
      </c>
      <c r="Q2111" t="str">
        <f t="shared" si="33"/>
        <v>14</v>
      </c>
    </row>
    <row r="2112" spans="1:17" x14ac:dyDescent="0.25">
      <c r="A2112">
        <v>2111</v>
      </c>
      <c r="B2112">
        <v>116.63867400000001</v>
      </c>
      <c r="C2112" s="4">
        <v>1</v>
      </c>
      <c r="H2112">
        <v>103.685152</v>
      </c>
      <c r="I2112" s="5">
        <v>4</v>
      </c>
      <c r="P2112">
        <v>2</v>
      </c>
      <c r="Q2112" t="str">
        <f t="shared" si="33"/>
        <v>14</v>
      </c>
    </row>
    <row r="2113" spans="1:17" x14ac:dyDescent="0.25">
      <c r="A2113">
        <v>2112</v>
      </c>
      <c r="B2113">
        <v>116.63867400000001</v>
      </c>
      <c r="C2113" s="4">
        <v>1</v>
      </c>
      <c r="H2113">
        <v>103.685152</v>
      </c>
      <c r="I2113" s="5">
        <v>4</v>
      </c>
      <c r="P2113">
        <v>2</v>
      </c>
      <c r="Q2113" t="str">
        <f t="shared" si="33"/>
        <v>14</v>
      </c>
    </row>
    <row r="2114" spans="1:17" x14ac:dyDescent="0.25">
      <c r="A2114">
        <v>2113</v>
      </c>
      <c r="B2114">
        <v>116.63867400000001</v>
      </c>
      <c r="C2114" s="4">
        <v>1</v>
      </c>
      <c r="H2114">
        <v>103.685152</v>
      </c>
      <c r="I2114" s="5">
        <v>4</v>
      </c>
      <c r="P2114">
        <v>2</v>
      </c>
      <c r="Q2114" t="str">
        <f t="shared" ref="Q2114:Q2177" si="34">CONCATENATE(C2114,E2114,G2114,I2114)</f>
        <v>14</v>
      </c>
    </row>
    <row r="2115" spans="1:17" x14ac:dyDescent="0.25">
      <c r="A2115">
        <v>2114</v>
      </c>
      <c r="B2115">
        <v>116.61056300000001</v>
      </c>
      <c r="C2115" s="4">
        <v>1</v>
      </c>
      <c r="D2115">
        <v>125.81892999999999</v>
      </c>
      <c r="E2115" s="2">
        <v>2</v>
      </c>
      <c r="H2115">
        <v>103.685152</v>
      </c>
      <c r="I2115" s="5">
        <v>4</v>
      </c>
      <c r="P2115">
        <v>3</v>
      </c>
      <c r="Q2115" t="str">
        <f t="shared" si="34"/>
        <v>124</v>
      </c>
    </row>
    <row r="2116" spans="1:17" x14ac:dyDescent="0.25">
      <c r="A2116">
        <v>2115</v>
      </c>
      <c r="D2116">
        <v>125.834749</v>
      </c>
      <c r="E2116" s="2">
        <v>2</v>
      </c>
      <c r="F2116">
        <v>112.985308</v>
      </c>
      <c r="G2116" s="3">
        <v>3</v>
      </c>
      <c r="H2116">
        <v>103.685152</v>
      </c>
      <c r="I2116" s="5">
        <v>4</v>
      </c>
      <c r="P2116">
        <v>3</v>
      </c>
      <c r="Q2116" t="str">
        <f t="shared" si="34"/>
        <v>234</v>
      </c>
    </row>
    <row r="2117" spans="1:17" x14ac:dyDescent="0.25">
      <c r="A2117">
        <v>2116</v>
      </c>
      <c r="D2117">
        <v>125.834749</v>
      </c>
      <c r="E2117" s="2">
        <v>2</v>
      </c>
      <c r="F2117">
        <v>113.177809</v>
      </c>
      <c r="G2117" s="3">
        <v>3</v>
      </c>
      <c r="H2117">
        <v>103.66826800000001</v>
      </c>
      <c r="I2117" s="5">
        <v>4</v>
      </c>
      <c r="P2117">
        <v>3</v>
      </c>
      <c r="Q2117" t="str">
        <f t="shared" si="34"/>
        <v>234</v>
      </c>
    </row>
    <row r="2118" spans="1:17" x14ac:dyDescent="0.25">
      <c r="A2118">
        <v>2117</v>
      </c>
      <c r="D2118">
        <v>125.834749</v>
      </c>
      <c r="E2118" s="2">
        <v>2</v>
      </c>
      <c r="F2118">
        <v>113.177809</v>
      </c>
      <c r="G2118" s="3">
        <v>3</v>
      </c>
      <c r="P2118">
        <v>2</v>
      </c>
      <c r="Q2118" t="str">
        <f t="shared" si="34"/>
        <v>23</v>
      </c>
    </row>
    <row r="2119" spans="1:17" x14ac:dyDescent="0.25">
      <c r="A2119">
        <v>2118</v>
      </c>
      <c r="D2119">
        <v>125.834749</v>
      </c>
      <c r="E2119" s="2">
        <v>2</v>
      </c>
      <c r="F2119">
        <v>113.177809</v>
      </c>
      <c r="G2119" s="3">
        <v>3</v>
      </c>
      <c r="P2119">
        <v>2</v>
      </c>
      <c r="Q2119" t="str">
        <f t="shared" si="34"/>
        <v>23</v>
      </c>
    </row>
    <row r="2120" spans="1:17" x14ac:dyDescent="0.25">
      <c r="A2120">
        <v>2119</v>
      </c>
      <c r="D2120">
        <v>125.834749</v>
      </c>
      <c r="E2120" s="2">
        <v>2</v>
      </c>
      <c r="F2120">
        <v>113.177809</v>
      </c>
      <c r="G2120" s="3">
        <v>3</v>
      </c>
      <c r="P2120">
        <v>2</v>
      </c>
      <c r="Q2120" t="str">
        <f t="shared" si="34"/>
        <v>23</v>
      </c>
    </row>
    <row r="2121" spans="1:17" x14ac:dyDescent="0.25">
      <c r="A2121">
        <v>2120</v>
      </c>
      <c r="D2121">
        <v>125.834749</v>
      </c>
      <c r="E2121" s="2">
        <v>2</v>
      </c>
      <c r="F2121">
        <v>113.177809</v>
      </c>
      <c r="G2121" s="3">
        <v>3</v>
      </c>
      <c r="P2121">
        <v>2</v>
      </c>
      <c r="Q2121" t="str">
        <f t="shared" si="34"/>
        <v>23</v>
      </c>
    </row>
    <row r="2122" spans="1:17" x14ac:dyDescent="0.25">
      <c r="A2122">
        <v>2121</v>
      </c>
      <c r="D2122">
        <v>125.834749</v>
      </c>
      <c r="E2122" s="2">
        <v>2</v>
      </c>
      <c r="F2122">
        <v>113.177809</v>
      </c>
      <c r="G2122" s="3">
        <v>3</v>
      </c>
      <c r="P2122">
        <v>2</v>
      </c>
      <c r="Q2122" t="str">
        <f t="shared" si="34"/>
        <v>23</v>
      </c>
    </row>
    <row r="2123" spans="1:17" x14ac:dyDescent="0.25">
      <c r="A2123">
        <v>2122</v>
      </c>
      <c r="D2123">
        <v>125.834749</v>
      </c>
      <c r="E2123" s="2">
        <v>2</v>
      </c>
      <c r="F2123">
        <v>113.177809</v>
      </c>
      <c r="G2123" s="3">
        <v>3</v>
      </c>
      <c r="P2123">
        <v>2</v>
      </c>
      <c r="Q2123" t="str">
        <f t="shared" si="34"/>
        <v>23</v>
      </c>
    </row>
    <row r="2124" spans="1:17" x14ac:dyDescent="0.25">
      <c r="A2124">
        <v>2123</v>
      </c>
      <c r="D2124">
        <v>125.834749</v>
      </c>
      <c r="E2124" s="2">
        <v>2</v>
      </c>
      <c r="F2124">
        <v>113.177809</v>
      </c>
      <c r="G2124" s="3">
        <v>3</v>
      </c>
      <c r="P2124">
        <v>2</v>
      </c>
      <c r="Q2124" t="str">
        <f t="shared" si="34"/>
        <v>23</v>
      </c>
    </row>
    <row r="2125" spans="1:17" x14ac:dyDescent="0.25">
      <c r="A2125">
        <v>2124</v>
      </c>
      <c r="D2125">
        <v>125.834749</v>
      </c>
      <c r="E2125" s="2">
        <v>2</v>
      </c>
      <c r="F2125">
        <v>113.177809</v>
      </c>
      <c r="G2125" s="3">
        <v>3</v>
      </c>
      <c r="P2125">
        <v>2</v>
      </c>
      <c r="Q2125" t="str">
        <f t="shared" si="34"/>
        <v>23</v>
      </c>
    </row>
    <row r="2126" spans="1:17" x14ac:dyDescent="0.25">
      <c r="A2126">
        <v>2125</v>
      </c>
      <c r="D2126">
        <v>125.834749</v>
      </c>
      <c r="E2126" s="2">
        <v>2</v>
      </c>
      <c r="F2126">
        <v>113.177809</v>
      </c>
      <c r="G2126" s="3">
        <v>3</v>
      </c>
      <c r="P2126">
        <v>2</v>
      </c>
      <c r="Q2126" t="str">
        <f t="shared" si="34"/>
        <v>23</v>
      </c>
    </row>
    <row r="2127" spans="1:17" x14ac:dyDescent="0.25">
      <c r="A2127">
        <v>2126</v>
      </c>
      <c r="D2127">
        <v>125.834749</v>
      </c>
      <c r="E2127" s="2">
        <v>2</v>
      </c>
      <c r="F2127">
        <v>113.177809</v>
      </c>
      <c r="G2127" s="3">
        <v>3</v>
      </c>
      <c r="P2127">
        <v>2</v>
      </c>
      <c r="Q2127" t="str">
        <f t="shared" si="34"/>
        <v>23</v>
      </c>
    </row>
    <row r="2128" spans="1:17" x14ac:dyDescent="0.25">
      <c r="A2128">
        <v>2127</v>
      </c>
      <c r="D2128">
        <v>125.834749</v>
      </c>
      <c r="E2128" s="2">
        <v>2</v>
      </c>
      <c r="F2128">
        <v>113.177809</v>
      </c>
      <c r="G2128" s="3">
        <v>3</v>
      </c>
      <c r="P2128">
        <v>2</v>
      </c>
      <c r="Q2128" t="str">
        <f t="shared" si="34"/>
        <v>23</v>
      </c>
    </row>
    <row r="2129" spans="1:17" x14ac:dyDescent="0.25">
      <c r="A2129">
        <v>2128</v>
      </c>
      <c r="D2129">
        <v>125.834749</v>
      </c>
      <c r="E2129" s="2">
        <v>2</v>
      </c>
      <c r="F2129">
        <v>113.177809</v>
      </c>
      <c r="G2129" s="3">
        <v>3</v>
      </c>
      <c r="P2129">
        <v>2</v>
      </c>
      <c r="Q2129" t="str">
        <f t="shared" si="34"/>
        <v>23</v>
      </c>
    </row>
    <row r="2130" spans="1:17" x14ac:dyDescent="0.25">
      <c r="A2130">
        <v>2129</v>
      </c>
      <c r="D2130">
        <v>125.834749</v>
      </c>
      <c r="E2130" s="2">
        <v>2</v>
      </c>
      <c r="F2130">
        <v>113.177809</v>
      </c>
      <c r="G2130" s="3">
        <v>3</v>
      </c>
      <c r="P2130">
        <v>2</v>
      </c>
      <c r="Q2130" t="str">
        <f t="shared" si="34"/>
        <v>23</v>
      </c>
    </row>
    <row r="2131" spans="1:17" x14ac:dyDescent="0.25">
      <c r="A2131">
        <v>2130</v>
      </c>
      <c r="B2131">
        <v>133.49056400000001</v>
      </c>
      <c r="C2131" s="4">
        <v>1</v>
      </c>
      <c r="D2131">
        <v>125.834749</v>
      </c>
      <c r="E2131" s="2">
        <v>2</v>
      </c>
      <c r="F2131">
        <v>113.177809</v>
      </c>
      <c r="G2131" s="3">
        <v>3</v>
      </c>
      <c r="P2131">
        <v>3</v>
      </c>
      <c r="Q2131" t="str">
        <f t="shared" si="34"/>
        <v>123</v>
      </c>
    </row>
    <row r="2132" spans="1:17" x14ac:dyDescent="0.25">
      <c r="A2132">
        <v>2131</v>
      </c>
      <c r="B2132">
        <v>133.596994</v>
      </c>
      <c r="C2132" s="4">
        <v>1</v>
      </c>
      <c r="D2132">
        <v>125.81892999999999</v>
      </c>
      <c r="E2132" s="2">
        <v>2</v>
      </c>
      <c r="F2132">
        <v>113.177809</v>
      </c>
      <c r="G2132" s="3">
        <v>3</v>
      </c>
      <c r="P2132">
        <v>3</v>
      </c>
      <c r="Q2132" t="str">
        <f t="shared" si="34"/>
        <v>123</v>
      </c>
    </row>
    <row r="2133" spans="1:17" x14ac:dyDescent="0.25">
      <c r="A2133">
        <v>2132</v>
      </c>
      <c r="B2133">
        <v>133.596994</v>
      </c>
      <c r="C2133" s="4">
        <v>1</v>
      </c>
      <c r="F2133">
        <v>112.985308</v>
      </c>
      <c r="G2133" s="3">
        <v>3</v>
      </c>
      <c r="H2133">
        <v>122.08632800000001</v>
      </c>
      <c r="I2133" s="5">
        <v>4</v>
      </c>
      <c r="P2133">
        <v>3</v>
      </c>
      <c r="Q2133" t="str">
        <f t="shared" si="34"/>
        <v>134</v>
      </c>
    </row>
    <row r="2134" spans="1:17" x14ac:dyDescent="0.25">
      <c r="A2134">
        <v>2133</v>
      </c>
      <c r="B2134">
        <v>133.596994</v>
      </c>
      <c r="C2134" s="4">
        <v>1</v>
      </c>
      <c r="F2134">
        <v>112.985308</v>
      </c>
      <c r="G2134" s="3">
        <v>3</v>
      </c>
      <c r="H2134">
        <v>122.225565</v>
      </c>
      <c r="I2134" s="5">
        <v>4</v>
      </c>
      <c r="P2134">
        <v>3</v>
      </c>
      <c r="Q2134" t="str">
        <f t="shared" si="34"/>
        <v>134</v>
      </c>
    </row>
    <row r="2135" spans="1:17" x14ac:dyDescent="0.25">
      <c r="A2135">
        <v>2134</v>
      </c>
      <c r="B2135">
        <v>133.596994</v>
      </c>
      <c r="C2135" s="4">
        <v>1</v>
      </c>
      <c r="H2135">
        <v>122.225565</v>
      </c>
      <c r="I2135" s="5">
        <v>4</v>
      </c>
      <c r="P2135">
        <v>2</v>
      </c>
      <c r="Q2135" t="str">
        <f t="shared" si="34"/>
        <v>14</v>
      </c>
    </row>
    <row r="2136" spans="1:17" x14ac:dyDescent="0.25">
      <c r="A2136">
        <v>2135</v>
      </c>
      <c r="B2136">
        <v>133.596994</v>
      </c>
      <c r="C2136" s="4">
        <v>1</v>
      </c>
      <c r="H2136">
        <v>122.225565</v>
      </c>
      <c r="I2136" s="5">
        <v>4</v>
      </c>
      <c r="P2136">
        <v>2</v>
      </c>
      <c r="Q2136" t="str">
        <f t="shared" si="34"/>
        <v>14</v>
      </c>
    </row>
    <row r="2137" spans="1:17" x14ac:dyDescent="0.25">
      <c r="A2137">
        <v>2136</v>
      </c>
      <c r="B2137">
        <v>133.596994</v>
      </c>
      <c r="C2137" s="4">
        <v>1</v>
      </c>
      <c r="H2137">
        <v>122.225565</v>
      </c>
      <c r="I2137" s="5">
        <v>4</v>
      </c>
      <c r="P2137">
        <v>2</v>
      </c>
      <c r="Q2137" t="str">
        <f t="shared" si="34"/>
        <v>14</v>
      </c>
    </row>
    <row r="2138" spans="1:17" x14ac:dyDescent="0.25">
      <c r="A2138">
        <v>2137</v>
      </c>
      <c r="B2138">
        <v>133.596994</v>
      </c>
      <c r="C2138" s="4">
        <v>1</v>
      </c>
      <c r="H2138">
        <v>122.225565</v>
      </c>
      <c r="I2138" s="5">
        <v>4</v>
      </c>
      <c r="P2138">
        <v>2</v>
      </c>
      <c r="Q2138" t="str">
        <f t="shared" si="34"/>
        <v>14</v>
      </c>
    </row>
    <row r="2139" spans="1:17" x14ac:dyDescent="0.25">
      <c r="A2139">
        <v>2138</v>
      </c>
      <c r="B2139">
        <v>133.596994</v>
      </c>
      <c r="C2139" s="4">
        <v>1</v>
      </c>
      <c r="H2139">
        <v>122.225565</v>
      </c>
      <c r="I2139" s="5">
        <v>4</v>
      </c>
      <c r="P2139">
        <v>2</v>
      </c>
      <c r="Q2139" t="str">
        <f t="shared" si="34"/>
        <v>14</v>
      </c>
    </row>
    <row r="2140" spans="1:17" x14ac:dyDescent="0.25">
      <c r="A2140">
        <v>2139</v>
      </c>
      <c r="B2140">
        <v>133.596994</v>
      </c>
      <c r="C2140" s="4">
        <v>1</v>
      </c>
      <c r="H2140">
        <v>122.225565</v>
      </c>
      <c r="I2140" s="5">
        <v>4</v>
      </c>
      <c r="P2140">
        <v>2</v>
      </c>
      <c r="Q2140" t="str">
        <f t="shared" si="34"/>
        <v>14</v>
      </c>
    </row>
    <row r="2141" spans="1:17" x14ac:dyDescent="0.25">
      <c r="A2141">
        <v>2140</v>
      </c>
      <c r="B2141">
        <v>133.596994</v>
      </c>
      <c r="C2141" s="4">
        <v>1</v>
      </c>
      <c r="H2141">
        <v>122.225565</v>
      </c>
      <c r="I2141" s="5">
        <v>4</v>
      </c>
      <c r="P2141">
        <v>2</v>
      </c>
      <c r="Q2141" t="str">
        <f t="shared" si="34"/>
        <v>14</v>
      </c>
    </row>
    <row r="2142" spans="1:17" x14ac:dyDescent="0.25">
      <c r="A2142">
        <v>2141</v>
      </c>
      <c r="B2142">
        <v>133.596994</v>
      </c>
      <c r="C2142" s="4">
        <v>1</v>
      </c>
      <c r="H2142">
        <v>122.225565</v>
      </c>
      <c r="I2142" s="5">
        <v>4</v>
      </c>
      <c r="P2142">
        <v>2</v>
      </c>
      <c r="Q2142" t="str">
        <f t="shared" si="34"/>
        <v>14</v>
      </c>
    </row>
    <row r="2143" spans="1:17" x14ac:dyDescent="0.25">
      <c r="A2143">
        <v>2142</v>
      </c>
      <c r="B2143">
        <v>133.596994</v>
      </c>
      <c r="C2143" s="4">
        <v>1</v>
      </c>
      <c r="H2143">
        <v>122.225565</v>
      </c>
      <c r="I2143" s="5">
        <v>4</v>
      </c>
      <c r="P2143">
        <v>2</v>
      </c>
      <c r="Q2143" t="str">
        <f t="shared" si="34"/>
        <v>14</v>
      </c>
    </row>
    <row r="2144" spans="1:17" x14ac:dyDescent="0.25">
      <c r="A2144">
        <v>2143</v>
      </c>
      <c r="B2144">
        <v>133.596994</v>
      </c>
      <c r="C2144" s="4">
        <v>1</v>
      </c>
      <c r="H2144">
        <v>122.225565</v>
      </c>
      <c r="I2144" s="5">
        <v>4</v>
      </c>
      <c r="P2144">
        <v>2</v>
      </c>
      <c r="Q2144" t="str">
        <f t="shared" si="34"/>
        <v>14</v>
      </c>
    </row>
    <row r="2145" spans="1:17" x14ac:dyDescent="0.25">
      <c r="A2145">
        <v>2144</v>
      </c>
      <c r="B2145">
        <v>133.596994</v>
      </c>
      <c r="C2145" s="4">
        <v>1</v>
      </c>
      <c r="H2145">
        <v>122.225565</v>
      </c>
      <c r="I2145" s="5">
        <v>4</v>
      </c>
      <c r="P2145">
        <v>2</v>
      </c>
      <c r="Q2145" t="str">
        <f t="shared" si="34"/>
        <v>14</v>
      </c>
    </row>
    <row r="2146" spans="1:17" x14ac:dyDescent="0.25">
      <c r="A2146">
        <v>2145</v>
      </c>
      <c r="B2146">
        <v>133.596994</v>
      </c>
      <c r="C2146" s="4">
        <v>1</v>
      </c>
      <c r="D2146">
        <v>151.33252999999999</v>
      </c>
      <c r="E2146" s="2">
        <v>2</v>
      </c>
      <c r="H2146">
        <v>122.225565</v>
      </c>
      <c r="I2146" s="5">
        <v>4</v>
      </c>
      <c r="P2146">
        <v>3</v>
      </c>
      <c r="Q2146" t="str">
        <f t="shared" si="34"/>
        <v>124</v>
      </c>
    </row>
    <row r="2147" spans="1:17" x14ac:dyDescent="0.25">
      <c r="A2147">
        <v>2146</v>
      </c>
      <c r="B2147">
        <v>133.49056400000001</v>
      </c>
      <c r="C2147" s="4">
        <v>1</v>
      </c>
      <c r="D2147">
        <v>151.43594300000001</v>
      </c>
      <c r="E2147" s="2">
        <v>2</v>
      </c>
      <c r="H2147">
        <v>122.225565</v>
      </c>
      <c r="I2147" s="5">
        <v>4</v>
      </c>
      <c r="P2147">
        <v>3</v>
      </c>
      <c r="Q2147" t="str">
        <f t="shared" si="34"/>
        <v>124</v>
      </c>
    </row>
    <row r="2148" spans="1:17" x14ac:dyDescent="0.25">
      <c r="A2148">
        <v>2147</v>
      </c>
      <c r="B2148">
        <v>133.44790800000001</v>
      </c>
      <c r="C2148" s="4">
        <v>1</v>
      </c>
      <c r="D2148">
        <v>151.43594300000001</v>
      </c>
      <c r="E2148" s="2">
        <v>2</v>
      </c>
      <c r="H2148">
        <v>122.225565</v>
      </c>
      <c r="I2148" s="5">
        <v>4</v>
      </c>
      <c r="P2148">
        <v>3</v>
      </c>
      <c r="Q2148" t="str">
        <f t="shared" si="34"/>
        <v>124</v>
      </c>
    </row>
    <row r="2149" spans="1:17" x14ac:dyDescent="0.25">
      <c r="A2149">
        <v>2148</v>
      </c>
      <c r="D2149">
        <v>151.43594300000001</v>
      </c>
      <c r="E2149" s="2">
        <v>2</v>
      </c>
      <c r="H2149">
        <v>122.08632800000001</v>
      </c>
      <c r="I2149" s="5">
        <v>4</v>
      </c>
      <c r="P2149">
        <v>2</v>
      </c>
      <c r="Q2149" t="str">
        <f t="shared" si="34"/>
        <v>24</v>
      </c>
    </row>
    <row r="2150" spans="1:17" x14ac:dyDescent="0.25">
      <c r="A2150">
        <v>2149</v>
      </c>
      <c r="D2150">
        <v>151.43594300000001</v>
      </c>
      <c r="E2150" s="2">
        <v>2</v>
      </c>
      <c r="F2150">
        <v>131.13923800000001</v>
      </c>
      <c r="G2150" s="3">
        <v>3</v>
      </c>
      <c r="H2150">
        <v>122.08632800000001</v>
      </c>
      <c r="I2150" s="5">
        <v>4</v>
      </c>
      <c r="P2150">
        <v>3</v>
      </c>
      <c r="Q2150" t="str">
        <f t="shared" si="34"/>
        <v>234</v>
      </c>
    </row>
    <row r="2151" spans="1:17" x14ac:dyDescent="0.25">
      <c r="A2151">
        <v>2150</v>
      </c>
      <c r="D2151">
        <v>151.43594300000001</v>
      </c>
      <c r="E2151" s="2">
        <v>2</v>
      </c>
      <c r="F2151">
        <v>131.32270600000001</v>
      </c>
      <c r="G2151" s="3">
        <v>3</v>
      </c>
      <c r="P2151">
        <v>2</v>
      </c>
      <c r="Q2151" t="str">
        <f t="shared" si="34"/>
        <v>23</v>
      </c>
    </row>
    <row r="2152" spans="1:17" x14ac:dyDescent="0.25">
      <c r="A2152">
        <v>2151</v>
      </c>
      <c r="D2152">
        <v>151.43594300000001</v>
      </c>
      <c r="E2152" s="2">
        <v>2</v>
      </c>
      <c r="F2152">
        <v>131.32270600000001</v>
      </c>
      <c r="G2152" s="3">
        <v>3</v>
      </c>
      <c r="P2152">
        <v>2</v>
      </c>
      <c r="Q2152" t="str">
        <f t="shared" si="34"/>
        <v>23</v>
      </c>
    </row>
    <row r="2153" spans="1:17" x14ac:dyDescent="0.25">
      <c r="A2153">
        <v>2152</v>
      </c>
      <c r="D2153">
        <v>151.43594300000001</v>
      </c>
      <c r="E2153" s="2">
        <v>2</v>
      </c>
      <c r="F2153">
        <v>131.32270600000001</v>
      </c>
      <c r="G2153" s="3">
        <v>3</v>
      </c>
      <c r="P2153">
        <v>2</v>
      </c>
      <c r="Q2153" t="str">
        <f t="shared" si="34"/>
        <v>23</v>
      </c>
    </row>
    <row r="2154" spans="1:17" x14ac:dyDescent="0.25">
      <c r="A2154">
        <v>2153</v>
      </c>
      <c r="D2154">
        <v>151.43594300000001</v>
      </c>
      <c r="E2154" s="2">
        <v>2</v>
      </c>
      <c r="F2154">
        <v>131.32270600000001</v>
      </c>
      <c r="G2154" s="3">
        <v>3</v>
      </c>
      <c r="P2154">
        <v>2</v>
      </c>
      <c r="Q2154" t="str">
        <f t="shared" si="34"/>
        <v>23</v>
      </c>
    </row>
    <row r="2155" spans="1:17" x14ac:dyDescent="0.25">
      <c r="A2155">
        <v>2154</v>
      </c>
      <c r="D2155">
        <v>151.43594300000001</v>
      </c>
      <c r="E2155" s="2">
        <v>2</v>
      </c>
      <c r="F2155">
        <v>131.32270600000001</v>
      </c>
      <c r="G2155" s="3">
        <v>3</v>
      </c>
      <c r="P2155">
        <v>2</v>
      </c>
      <c r="Q2155" t="str">
        <f t="shared" si="34"/>
        <v>23</v>
      </c>
    </row>
    <row r="2156" spans="1:17" x14ac:dyDescent="0.25">
      <c r="A2156">
        <v>2155</v>
      </c>
      <c r="D2156">
        <v>151.43594300000001</v>
      </c>
      <c r="E2156" s="2">
        <v>2</v>
      </c>
      <c r="F2156">
        <v>131.32270600000001</v>
      </c>
      <c r="G2156" s="3">
        <v>3</v>
      </c>
      <c r="P2156">
        <v>2</v>
      </c>
      <c r="Q2156" t="str">
        <f t="shared" si="34"/>
        <v>23</v>
      </c>
    </row>
    <row r="2157" spans="1:17" x14ac:dyDescent="0.25">
      <c r="A2157">
        <v>2156</v>
      </c>
      <c r="D2157">
        <v>151.43594300000001</v>
      </c>
      <c r="E2157" s="2">
        <v>2</v>
      </c>
      <c r="F2157">
        <v>131.32270600000001</v>
      </c>
      <c r="G2157" s="3">
        <v>3</v>
      </c>
      <c r="P2157">
        <v>2</v>
      </c>
      <c r="Q2157" t="str">
        <f t="shared" si="34"/>
        <v>23</v>
      </c>
    </row>
    <row r="2158" spans="1:17" x14ac:dyDescent="0.25">
      <c r="A2158">
        <v>2157</v>
      </c>
      <c r="D2158">
        <v>151.43594300000001</v>
      </c>
      <c r="E2158" s="2">
        <v>2</v>
      </c>
      <c r="F2158">
        <v>131.32270600000001</v>
      </c>
      <c r="G2158" s="3">
        <v>3</v>
      </c>
      <c r="P2158">
        <v>2</v>
      </c>
      <c r="Q2158" t="str">
        <f t="shared" si="34"/>
        <v>23</v>
      </c>
    </row>
    <row r="2159" spans="1:17" x14ac:dyDescent="0.25">
      <c r="A2159">
        <v>2158</v>
      </c>
      <c r="D2159">
        <v>151.43594300000001</v>
      </c>
      <c r="E2159" s="2">
        <v>2</v>
      </c>
      <c r="F2159">
        <v>131.32270600000001</v>
      </c>
      <c r="G2159" s="3">
        <v>3</v>
      </c>
      <c r="P2159">
        <v>2</v>
      </c>
      <c r="Q2159" t="str">
        <f t="shared" si="34"/>
        <v>23</v>
      </c>
    </row>
    <row r="2160" spans="1:17" x14ac:dyDescent="0.25">
      <c r="A2160">
        <v>2159</v>
      </c>
      <c r="D2160">
        <v>151.43594300000001</v>
      </c>
      <c r="E2160" s="2">
        <v>2</v>
      </c>
      <c r="F2160">
        <v>131.32270600000001</v>
      </c>
      <c r="G2160" s="3">
        <v>3</v>
      </c>
      <c r="P2160">
        <v>2</v>
      </c>
      <c r="Q2160" t="str">
        <f t="shared" si="34"/>
        <v>23</v>
      </c>
    </row>
    <row r="2161" spans="1:17" x14ac:dyDescent="0.25">
      <c r="A2161">
        <v>2160</v>
      </c>
      <c r="D2161">
        <v>151.33252999999999</v>
      </c>
      <c r="E2161" s="2">
        <v>2</v>
      </c>
      <c r="F2161">
        <v>131.32270600000001</v>
      </c>
      <c r="G2161" s="3">
        <v>3</v>
      </c>
      <c r="P2161">
        <v>2</v>
      </c>
      <c r="Q2161" t="str">
        <f t="shared" si="34"/>
        <v>23</v>
      </c>
    </row>
    <row r="2162" spans="1:17" x14ac:dyDescent="0.25">
      <c r="A2162">
        <v>2161</v>
      </c>
      <c r="F2162">
        <v>131.32270600000001</v>
      </c>
      <c r="G2162" s="3">
        <v>3</v>
      </c>
      <c r="P2162">
        <v>1</v>
      </c>
      <c r="Q2162" t="str">
        <f t="shared" si="34"/>
        <v>3</v>
      </c>
    </row>
    <row r="2163" spans="1:17" x14ac:dyDescent="0.25">
      <c r="A2163">
        <v>2162</v>
      </c>
      <c r="F2163">
        <v>131.13923800000001</v>
      </c>
      <c r="G2163" s="3">
        <v>3</v>
      </c>
      <c r="P2163">
        <v>1</v>
      </c>
      <c r="Q2163" t="str">
        <f t="shared" si="34"/>
        <v>3</v>
      </c>
    </row>
    <row r="2164" spans="1:17" x14ac:dyDescent="0.25">
      <c r="A2164">
        <v>2163</v>
      </c>
      <c r="B2164">
        <v>158.607406</v>
      </c>
      <c r="C2164" s="4">
        <v>1</v>
      </c>
      <c r="F2164">
        <v>131.13923800000001</v>
      </c>
      <c r="G2164" s="3">
        <v>3</v>
      </c>
      <c r="H2164">
        <v>149.344674</v>
      </c>
      <c r="I2164" s="5">
        <v>4</v>
      </c>
      <c r="P2164">
        <v>3</v>
      </c>
      <c r="Q2164" t="str">
        <f t="shared" si="34"/>
        <v>134</v>
      </c>
    </row>
    <row r="2165" spans="1:17" x14ac:dyDescent="0.25">
      <c r="A2165">
        <v>2164</v>
      </c>
      <c r="B2165">
        <v>158.65398500000001</v>
      </c>
      <c r="C2165" s="4">
        <v>1</v>
      </c>
      <c r="H2165">
        <v>149.50782900000002</v>
      </c>
      <c r="I2165" s="5">
        <v>4</v>
      </c>
      <c r="P2165">
        <v>2</v>
      </c>
      <c r="Q2165" t="str">
        <f t="shared" si="34"/>
        <v>14</v>
      </c>
    </row>
    <row r="2166" spans="1:17" x14ac:dyDescent="0.25">
      <c r="A2166">
        <v>2165</v>
      </c>
      <c r="B2166">
        <v>158.65398500000001</v>
      </c>
      <c r="C2166" s="4">
        <v>1</v>
      </c>
      <c r="H2166">
        <v>149.50782900000002</v>
      </c>
      <c r="I2166" s="5">
        <v>4</v>
      </c>
      <c r="P2166">
        <v>2</v>
      </c>
      <c r="Q2166" t="str">
        <f t="shared" si="34"/>
        <v>14</v>
      </c>
    </row>
    <row r="2167" spans="1:17" x14ac:dyDescent="0.25">
      <c r="A2167">
        <v>2166</v>
      </c>
      <c r="B2167">
        <v>158.65398500000001</v>
      </c>
      <c r="C2167" s="4">
        <v>1</v>
      </c>
      <c r="H2167">
        <v>149.50782900000002</v>
      </c>
      <c r="I2167" s="5">
        <v>4</v>
      </c>
      <c r="P2167">
        <v>2</v>
      </c>
      <c r="Q2167" t="str">
        <f t="shared" si="34"/>
        <v>14</v>
      </c>
    </row>
    <row r="2168" spans="1:17" x14ac:dyDescent="0.25">
      <c r="A2168">
        <v>2167</v>
      </c>
      <c r="B2168">
        <v>158.65398500000001</v>
      </c>
      <c r="C2168" s="4">
        <v>1</v>
      </c>
      <c r="H2168">
        <v>149.50782900000002</v>
      </c>
      <c r="I2168" s="5">
        <v>4</v>
      </c>
      <c r="P2168">
        <v>2</v>
      </c>
      <c r="Q2168" t="str">
        <f t="shared" si="34"/>
        <v>14</v>
      </c>
    </row>
    <row r="2169" spans="1:17" x14ac:dyDescent="0.25">
      <c r="A2169">
        <v>2168</v>
      </c>
      <c r="B2169">
        <v>158.65398500000001</v>
      </c>
      <c r="C2169" s="4">
        <v>1</v>
      </c>
      <c r="H2169">
        <v>149.344674</v>
      </c>
      <c r="I2169" s="5">
        <v>4</v>
      </c>
      <c r="P2169">
        <v>2</v>
      </c>
      <c r="Q2169" t="str">
        <f t="shared" si="34"/>
        <v>14</v>
      </c>
    </row>
    <row r="2170" spans="1:17" x14ac:dyDescent="0.25">
      <c r="A2170">
        <v>2169</v>
      </c>
      <c r="B2170">
        <v>158.65398500000001</v>
      </c>
      <c r="C2170" s="4">
        <v>1</v>
      </c>
      <c r="H2170">
        <v>149.50782900000002</v>
      </c>
      <c r="I2170" s="5">
        <v>4</v>
      </c>
      <c r="P2170">
        <v>2</v>
      </c>
      <c r="Q2170" t="str">
        <f t="shared" si="34"/>
        <v>14</v>
      </c>
    </row>
    <row r="2171" spans="1:17" x14ac:dyDescent="0.25">
      <c r="A2171">
        <v>2170</v>
      </c>
      <c r="B2171">
        <v>158.65398500000001</v>
      </c>
      <c r="C2171" s="4">
        <v>1</v>
      </c>
      <c r="H2171">
        <v>149.50782900000002</v>
      </c>
      <c r="I2171" s="5">
        <v>4</v>
      </c>
      <c r="P2171">
        <v>2</v>
      </c>
      <c r="Q2171" t="str">
        <f t="shared" si="34"/>
        <v>14</v>
      </c>
    </row>
    <row r="2172" spans="1:17" x14ac:dyDescent="0.25">
      <c r="A2172">
        <v>2171</v>
      </c>
      <c r="B2172">
        <v>158.65398500000001</v>
      </c>
      <c r="C2172" s="4">
        <v>1</v>
      </c>
      <c r="H2172">
        <v>149.50782900000002</v>
      </c>
      <c r="I2172" s="5">
        <v>4</v>
      </c>
      <c r="P2172">
        <v>2</v>
      </c>
      <c r="Q2172" t="str">
        <f t="shared" si="34"/>
        <v>14</v>
      </c>
    </row>
    <row r="2173" spans="1:17" x14ac:dyDescent="0.25">
      <c r="A2173">
        <v>2172</v>
      </c>
      <c r="B2173">
        <v>158.65398500000001</v>
      </c>
      <c r="C2173" s="4">
        <v>1</v>
      </c>
      <c r="H2173">
        <v>149.50782900000002</v>
      </c>
      <c r="I2173" s="5">
        <v>4</v>
      </c>
      <c r="P2173">
        <v>2</v>
      </c>
      <c r="Q2173" t="str">
        <f t="shared" si="34"/>
        <v>14</v>
      </c>
    </row>
    <row r="2174" spans="1:17" x14ac:dyDescent="0.25">
      <c r="A2174">
        <v>2173</v>
      </c>
      <c r="B2174">
        <v>158.65398500000001</v>
      </c>
      <c r="C2174" s="4">
        <v>1</v>
      </c>
      <c r="H2174">
        <v>149.50782900000002</v>
      </c>
      <c r="I2174" s="5">
        <v>4</v>
      </c>
      <c r="P2174">
        <v>2</v>
      </c>
      <c r="Q2174" t="str">
        <f t="shared" si="34"/>
        <v>14</v>
      </c>
    </row>
    <row r="2175" spans="1:17" x14ac:dyDescent="0.25">
      <c r="A2175">
        <v>2174</v>
      </c>
      <c r="B2175">
        <v>158.65398500000001</v>
      </c>
      <c r="C2175" s="4">
        <v>1</v>
      </c>
      <c r="H2175">
        <v>149.50782900000002</v>
      </c>
      <c r="I2175" s="5">
        <v>4</v>
      </c>
      <c r="P2175">
        <v>2</v>
      </c>
      <c r="Q2175" t="str">
        <f t="shared" si="34"/>
        <v>14</v>
      </c>
    </row>
    <row r="2176" spans="1:17" x14ac:dyDescent="0.25">
      <c r="A2176">
        <v>2175</v>
      </c>
      <c r="B2176">
        <v>158.65398500000001</v>
      </c>
      <c r="C2176" s="4">
        <v>1</v>
      </c>
      <c r="H2176">
        <v>149.50782900000002</v>
      </c>
      <c r="I2176" s="5">
        <v>4</v>
      </c>
      <c r="P2176">
        <v>2</v>
      </c>
      <c r="Q2176" t="str">
        <f t="shared" si="34"/>
        <v>14</v>
      </c>
    </row>
    <row r="2177" spans="1:17" x14ac:dyDescent="0.25">
      <c r="A2177">
        <v>2176</v>
      </c>
      <c r="B2177">
        <v>158.65398500000001</v>
      </c>
      <c r="C2177" s="4">
        <v>1</v>
      </c>
      <c r="D2177">
        <v>166.01212200000001</v>
      </c>
      <c r="E2177" s="2">
        <v>2</v>
      </c>
      <c r="H2177">
        <v>149.50782900000002</v>
      </c>
      <c r="I2177" s="5">
        <v>4</v>
      </c>
      <c r="P2177">
        <v>3</v>
      </c>
      <c r="Q2177" t="str">
        <f t="shared" si="34"/>
        <v>124</v>
      </c>
    </row>
    <row r="2178" spans="1:17" x14ac:dyDescent="0.25">
      <c r="A2178">
        <v>2177</v>
      </c>
      <c r="B2178">
        <v>158.607406</v>
      </c>
      <c r="C2178" s="4">
        <v>1</v>
      </c>
      <c r="D2178">
        <v>166.020286</v>
      </c>
      <c r="E2178" s="2">
        <v>2</v>
      </c>
      <c r="H2178">
        <v>149.344674</v>
      </c>
      <c r="I2178" s="5">
        <v>4</v>
      </c>
      <c r="P2178">
        <v>3</v>
      </c>
      <c r="Q2178" t="str">
        <f t="shared" ref="Q2178:Q2241" si="35">CONCATENATE(C2178,E2178,G2178,I2178)</f>
        <v>124</v>
      </c>
    </row>
    <row r="2179" spans="1:17" x14ac:dyDescent="0.25">
      <c r="A2179">
        <v>2178</v>
      </c>
      <c r="D2179">
        <v>166.020286</v>
      </c>
      <c r="E2179" s="2">
        <v>2</v>
      </c>
      <c r="H2179">
        <v>149.344674</v>
      </c>
      <c r="I2179" s="5">
        <v>4</v>
      </c>
      <c r="P2179">
        <v>2</v>
      </c>
      <c r="Q2179" t="str">
        <f t="shared" si="35"/>
        <v>24</v>
      </c>
    </row>
    <row r="2180" spans="1:17" x14ac:dyDescent="0.25">
      <c r="A2180">
        <v>2179</v>
      </c>
      <c r="D2180">
        <v>166.020286</v>
      </c>
      <c r="E2180" s="2">
        <v>2</v>
      </c>
      <c r="H2180">
        <v>149.344674</v>
      </c>
      <c r="I2180" s="5">
        <v>4</v>
      </c>
      <c r="P2180">
        <v>2</v>
      </c>
      <c r="Q2180" t="str">
        <f t="shared" si="35"/>
        <v>24</v>
      </c>
    </row>
    <row r="2181" spans="1:17" x14ac:dyDescent="0.25">
      <c r="A2181">
        <v>2180</v>
      </c>
      <c r="D2181">
        <v>166.020286</v>
      </c>
      <c r="E2181" s="2">
        <v>2</v>
      </c>
      <c r="F2181">
        <v>156.40491900000001</v>
      </c>
      <c r="G2181" s="3">
        <v>3</v>
      </c>
      <c r="P2181">
        <v>2</v>
      </c>
      <c r="Q2181" t="str">
        <f t="shared" si="35"/>
        <v>23</v>
      </c>
    </row>
    <row r="2182" spans="1:17" x14ac:dyDescent="0.25">
      <c r="A2182">
        <v>2181</v>
      </c>
      <c r="D2182">
        <v>166.020286</v>
      </c>
      <c r="E2182" s="2">
        <v>2</v>
      </c>
      <c r="F2182">
        <v>156.62699900000001</v>
      </c>
      <c r="G2182" s="3">
        <v>3</v>
      </c>
      <c r="P2182">
        <v>2</v>
      </c>
      <c r="Q2182" t="str">
        <f t="shared" si="35"/>
        <v>23</v>
      </c>
    </row>
    <row r="2183" spans="1:17" x14ac:dyDescent="0.25">
      <c r="A2183">
        <v>2182</v>
      </c>
      <c r="D2183">
        <v>166.020286</v>
      </c>
      <c r="E2183" s="2">
        <v>2</v>
      </c>
      <c r="F2183">
        <v>156.62699900000001</v>
      </c>
      <c r="G2183" s="3">
        <v>3</v>
      </c>
      <c r="P2183">
        <v>2</v>
      </c>
      <c r="Q2183" t="str">
        <f t="shared" si="35"/>
        <v>23</v>
      </c>
    </row>
    <row r="2184" spans="1:17" x14ac:dyDescent="0.25">
      <c r="A2184">
        <v>2183</v>
      </c>
      <c r="D2184">
        <v>166.020286</v>
      </c>
      <c r="E2184" s="2">
        <v>2</v>
      </c>
      <c r="F2184">
        <v>156.62699900000001</v>
      </c>
      <c r="G2184" s="3">
        <v>3</v>
      </c>
      <c r="P2184">
        <v>2</v>
      </c>
      <c r="Q2184" t="str">
        <f t="shared" si="35"/>
        <v>23</v>
      </c>
    </row>
    <row r="2185" spans="1:17" x14ac:dyDescent="0.25">
      <c r="A2185">
        <v>2184</v>
      </c>
      <c r="D2185">
        <v>166.020286</v>
      </c>
      <c r="E2185" s="2">
        <v>2</v>
      </c>
      <c r="F2185">
        <v>156.62699900000001</v>
      </c>
      <c r="G2185" s="3">
        <v>3</v>
      </c>
      <c r="P2185">
        <v>2</v>
      </c>
      <c r="Q2185" t="str">
        <f t="shared" si="35"/>
        <v>23</v>
      </c>
    </row>
    <row r="2186" spans="1:17" x14ac:dyDescent="0.25">
      <c r="A2186">
        <v>2185</v>
      </c>
      <c r="D2186">
        <v>166.020286</v>
      </c>
      <c r="E2186" s="2">
        <v>2</v>
      </c>
      <c r="F2186">
        <v>156.62699900000001</v>
      </c>
      <c r="G2186" s="3">
        <v>3</v>
      </c>
      <c r="P2186">
        <v>2</v>
      </c>
      <c r="Q2186" t="str">
        <f t="shared" si="35"/>
        <v>23</v>
      </c>
    </row>
    <row r="2187" spans="1:17" x14ac:dyDescent="0.25">
      <c r="A2187">
        <v>2186</v>
      </c>
      <c r="D2187">
        <v>166.020286</v>
      </c>
      <c r="E2187" s="2">
        <v>2</v>
      </c>
      <c r="F2187">
        <v>156.62699900000001</v>
      </c>
      <c r="G2187" s="3">
        <v>3</v>
      </c>
      <c r="P2187">
        <v>2</v>
      </c>
      <c r="Q2187" t="str">
        <f t="shared" si="35"/>
        <v>23</v>
      </c>
    </row>
    <row r="2188" spans="1:17" x14ac:dyDescent="0.25">
      <c r="A2188">
        <v>2187</v>
      </c>
      <c r="D2188">
        <v>166.020286</v>
      </c>
      <c r="E2188" s="2">
        <v>2</v>
      </c>
      <c r="F2188">
        <v>156.62699900000001</v>
      </c>
      <c r="G2188" s="3">
        <v>3</v>
      </c>
      <c r="P2188">
        <v>2</v>
      </c>
      <c r="Q2188" t="str">
        <f t="shared" si="35"/>
        <v>23</v>
      </c>
    </row>
    <row r="2189" spans="1:17" x14ac:dyDescent="0.25">
      <c r="A2189">
        <v>2188</v>
      </c>
      <c r="D2189">
        <v>166.020286</v>
      </c>
      <c r="E2189" s="2">
        <v>2</v>
      </c>
      <c r="F2189">
        <v>156.62699900000001</v>
      </c>
      <c r="G2189" s="3">
        <v>3</v>
      </c>
      <c r="P2189">
        <v>2</v>
      </c>
      <c r="Q2189" t="str">
        <f t="shared" si="35"/>
        <v>23</v>
      </c>
    </row>
    <row r="2190" spans="1:17" x14ac:dyDescent="0.25">
      <c r="A2190">
        <v>2189</v>
      </c>
      <c r="D2190">
        <v>166.020286</v>
      </c>
      <c r="E2190" s="2">
        <v>2</v>
      </c>
      <c r="F2190">
        <v>156.62699900000001</v>
      </c>
      <c r="G2190" s="3">
        <v>3</v>
      </c>
      <c r="P2190">
        <v>2</v>
      </c>
      <c r="Q2190" t="str">
        <f t="shared" si="35"/>
        <v>23</v>
      </c>
    </row>
    <row r="2191" spans="1:17" x14ac:dyDescent="0.25">
      <c r="A2191">
        <v>2190</v>
      </c>
      <c r="D2191">
        <v>166.020286</v>
      </c>
      <c r="E2191" s="2">
        <v>2</v>
      </c>
      <c r="F2191">
        <v>156.62699900000001</v>
      </c>
      <c r="G2191" s="3">
        <v>3</v>
      </c>
      <c r="P2191">
        <v>2</v>
      </c>
      <c r="Q2191" t="str">
        <f t="shared" si="35"/>
        <v>23</v>
      </c>
    </row>
    <row r="2192" spans="1:17" x14ac:dyDescent="0.25">
      <c r="A2192">
        <v>2191</v>
      </c>
      <c r="D2192">
        <v>166.01212200000001</v>
      </c>
      <c r="E2192" s="2">
        <v>2</v>
      </c>
      <c r="F2192">
        <v>156.62699900000001</v>
      </c>
      <c r="G2192" s="3">
        <v>3</v>
      </c>
      <c r="P2192">
        <v>2</v>
      </c>
      <c r="Q2192" t="str">
        <f t="shared" si="35"/>
        <v>23</v>
      </c>
    </row>
    <row r="2193" spans="1:17" x14ac:dyDescent="0.25">
      <c r="A2193">
        <v>2192</v>
      </c>
      <c r="F2193">
        <v>156.62699900000001</v>
      </c>
      <c r="G2193" s="3">
        <v>3</v>
      </c>
      <c r="P2193">
        <v>1</v>
      </c>
      <c r="Q2193" t="str">
        <f t="shared" si="35"/>
        <v>3</v>
      </c>
    </row>
    <row r="2194" spans="1:17" x14ac:dyDescent="0.25">
      <c r="A2194">
        <v>2193</v>
      </c>
      <c r="B2194">
        <v>176.096238</v>
      </c>
      <c r="C2194" s="4">
        <v>1</v>
      </c>
      <c r="F2194">
        <v>156.40491900000001</v>
      </c>
      <c r="G2194" s="3">
        <v>3</v>
      </c>
      <c r="H2194">
        <v>163.57668799999999</v>
      </c>
      <c r="I2194" s="5">
        <v>4</v>
      </c>
      <c r="P2194">
        <v>3</v>
      </c>
      <c r="Q2194" t="str">
        <f t="shared" si="35"/>
        <v>134</v>
      </c>
    </row>
    <row r="2195" spans="1:17" x14ac:dyDescent="0.25">
      <c r="A2195">
        <v>2194</v>
      </c>
      <c r="B2195">
        <v>176.15516600000001</v>
      </c>
      <c r="C2195" s="4">
        <v>1</v>
      </c>
      <c r="H2195">
        <v>163.59780999999998</v>
      </c>
      <c r="I2195" s="5">
        <v>4</v>
      </c>
      <c r="P2195">
        <v>2</v>
      </c>
      <c r="Q2195" t="str">
        <f t="shared" si="35"/>
        <v>14</v>
      </c>
    </row>
    <row r="2196" spans="1:17" x14ac:dyDescent="0.25">
      <c r="A2196">
        <v>2195</v>
      </c>
      <c r="B2196">
        <v>176.15516600000001</v>
      </c>
      <c r="C2196" s="4">
        <v>1</v>
      </c>
      <c r="H2196">
        <v>163.59780999999998</v>
      </c>
      <c r="I2196" s="5">
        <v>4</v>
      </c>
      <c r="P2196">
        <v>2</v>
      </c>
      <c r="Q2196" t="str">
        <f t="shared" si="35"/>
        <v>14</v>
      </c>
    </row>
    <row r="2197" spans="1:17" x14ac:dyDescent="0.25">
      <c r="A2197">
        <v>2196</v>
      </c>
      <c r="B2197">
        <v>176.15516600000001</v>
      </c>
      <c r="C2197" s="4">
        <v>1</v>
      </c>
      <c r="H2197">
        <v>163.59780999999998</v>
      </c>
      <c r="I2197" s="5">
        <v>4</v>
      </c>
      <c r="P2197">
        <v>2</v>
      </c>
      <c r="Q2197" t="str">
        <f t="shared" si="35"/>
        <v>14</v>
      </c>
    </row>
    <row r="2198" spans="1:17" x14ac:dyDescent="0.25">
      <c r="A2198">
        <v>2197</v>
      </c>
      <c r="B2198">
        <v>176.15516600000001</v>
      </c>
      <c r="C2198" s="4">
        <v>1</v>
      </c>
      <c r="H2198">
        <v>163.59780999999998</v>
      </c>
      <c r="I2198" s="5">
        <v>4</v>
      </c>
      <c r="P2198">
        <v>2</v>
      </c>
      <c r="Q2198" t="str">
        <f t="shared" si="35"/>
        <v>14</v>
      </c>
    </row>
    <row r="2199" spans="1:17" x14ac:dyDescent="0.25">
      <c r="A2199">
        <v>2198</v>
      </c>
      <c r="B2199">
        <v>176.15516600000001</v>
      </c>
      <c r="C2199" s="4">
        <v>1</v>
      </c>
      <c r="H2199">
        <v>163.59780999999998</v>
      </c>
      <c r="I2199" s="5">
        <v>4</v>
      </c>
      <c r="P2199">
        <v>2</v>
      </c>
      <c r="Q2199" t="str">
        <f t="shared" si="35"/>
        <v>14</v>
      </c>
    </row>
    <row r="2200" spans="1:17" x14ac:dyDescent="0.25">
      <c r="A2200">
        <v>2199</v>
      </c>
      <c r="B2200">
        <v>176.15516600000001</v>
      </c>
      <c r="C2200" s="4">
        <v>1</v>
      </c>
      <c r="H2200">
        <v>163.59780999999998</v>
      </c>
      <c r="I2200" s="5">
        <v>4</v>
      </c>
      <c r="P2200">
        <v>2</v>
      </c>
      <c r="Q2200" t="str">
        <f t="shared" si="35"/>
        <v>14</v>
      </c>
    </row>
    <row r="2201" spans="1:17" x14ac:dyDescent="0.25">
      <c r="A2201">
        <v>2200</v>
      </c>
      <c r="B2201">
        <v>176.15516600000001</v>
      </c>
      <c r="C2201" s="4">
        <v>1</v>
      </c>
      <c r="H2201">
        <v>163.59780999999998</v>
      </c>
      <c r="I2201" s="5">
        <v>4</v>
      </c>
      <c r="P2201">
        <v>2</v>
      </c>
      <c r="Q2201" t="str">
        <f t="shared" si="35"/>
        <v>14</v>
      </c>
    </row>
    <row r="2202" spans="1:17" x14ac:dyDescent="0.25">
      <c r="A2202">
        <v>2201</v>
      </c>
      <c r="B2202">
        <v>176.15516600000001</v>
      </c>
      <c r="C2202" s="4">
        <v>1</v>
      </c>
      <c r="H2202">
        <v>163.59780999999998</v>
      </c>
      <c r="I2202" s="5">
        <v>4</v>
      </c>
      <c r="P2202">
        <v>2</v>
      </c>
      <c r="Q2202" t="str">
        <f t="shared" si="35"/>
        <v>14</v>
      </c>
    </row>
    <row r="2203" spans="1:17" x14ac:dyDescent="0.25">
      <c r="A2203">
        <v>2202</v>
      </c>
      <c r="B2203">
        <v>176.15516600000001</v>
      </c>
      <c r="C2203" s="4">
        <v>1</v>
      </c>
      <c r="H2203">
        <v>163.59780999999998</v>
      </c>
      <c r="I2203" s="5">
        <v>4</v>
      </c>
      <c r="P2203">
        <v>2</v>
      </c>
      <c r="Q2203" t="str">
        <f t="shared" si="35"/>
        <v>14</v>
      </c>
    </row>
    <row r="2204" spans="1:17" x14ac:dyDescent="0.25">
      <c r="A2204">
        <v>2203</v>
      </c>
      <c r="B2204">
        <v>176.15516600000001</v>
      </c>
      <c r="C2204" s="4">
        <v>1</v>
      </c>
      <c r="H2204">
        <v>163.59780999999998</v>
      </c>
      <c r="I2204" s="5">
        <v>4</v>
      </c>
      <c r="P2204">
        <v>2</v>
      </c>
      <c r="Q2204" t="str">
        <f t="shared" si="35"/>
        <v>14</v>
      </c>
    </row>
    <row r="2205" spans="1:17" x14ac:dyDescent="0.25">
      <c r="A2205">
        <v>2204</v>
      </c>
      <c r="B2205">
        <v>176.15516600000001</v>
      </c>
      <c r="C2205" s="4">
        <v>1</v>
      </c>
      <c r="H2205">
        <v>163.59780999999998</v>
      </c>
      <c r="I2205" s="5">
        <v>4</v>
      </c>
      <c r="P2205">
        <v>2</v>
      </c>
      <c r="Q2205" t="str">
        <f t="shared" si="35"/>
        <v>14</v>
      </c>
    </row>
    <row r="2206" spans="1:17" x14ac:dyDescent="0.25">
      <c r="A2206">
        <v>2205</v>
      </c>
      <c r="B2206">
        <v>176.15516600000001</v>
      </c>
      <c r="C2206" s="4">
        <v>1</v>
      </c>
      <c r="H2206">
        <v>163.59780999999998</v>
      </c>
      <c r="I2206" s="5">
        <v>4</v>
      </c>
      <c r="P2206">
        <v>2</v>
      </c>
      <c r="Q2206" t="str">
        <f t="shared" si="35"/>
        <v>14</v>
      </c>
    </row>
    <row r="2207" spans="1:17" x14ac:dyDescent="0.25">
      <c r="A2207">
        <v>2206</v>
      </c>
      <c r="B2207">
        <v>176.15516600000001</v>
      </c>
      <c r="C2207" s="4">
        <v>1</v>
      </c>
      <c r="H2207">
        <v>163.59780999999998</v>
      </c>
      <c r="I2207" s="5">
        <v>4</v>
      </c>
      <c r="P2207">
        <v>2</v>
      </c>
      <c r="Q2207" t="str">
        <f t="shared" si="35"/>
        <v>14</v>
      </c>
    </row>
    <row r="2208" spans="1:17" x14ac:dyDescent="0.25">
      <c r="A2208">
        <v>2207</v>
      </c>
      <c r="B2208">
        <v>176.15516600000001</v>
      </c>
      <c r="C2208" s="4">
        <v>1</v>
      </c>
      <c r="D2208">
        <v>185.41810100000001</v>
      </c>
      <c r="E2208" s="2">
        <v>2</v>
      </c>
      <c r="H2208">
        <v>163.59780999999998</v>
      </c>
      <c r="I2208" s="5">
        <v>4</v>
      </c>
      <c r="P2208">
        <v>3</v>
      </c>
      <c r="Q2208" t="str">
        <f t="shared" si="35"/>
        <v>124</v>
      </c>
    </row>
    <row r="2209" spans="1:17" x14ac:dyDescent="0.25">
      <c r="A2209">
        <v>2208</v>
      </c>
      <c r="B2209">
        <v>176.096238</v>
      </c>
      <c r="C2209" s="4">
        <v>1</v>
      </c>
      <c r="D2209">
        <v>185.44963000000001</v>
      </c>
      <c r="E2209" s="2">
        <v>2</v>
      </c>
      <c r="H2209">
        <v>163.57668799999999</v>
      </c>
      <c r="I2209" s="5">
        <v>4</v>
      </c>
      <c r="P2209">
        <v>3</v>
      </c>
      <c r="Q2209" t="str">
        <f t="shared" si="35"/>
        <v>124</v>
      </c>
    </row>
    <row r="2210" spans="1:17" x14ac:dyDescent="0.25">
      <c r="A2210">
        <v>2209</v>
      </c>
      <c r="D2210">
        <v>185.44963000000001</v>
      </c>
      <c r="E2210" s="2">
        <v>2</v>
      </c>
      <c r="H2210">
        <v>163.57668799999999</v>
      </c>
      <c r="I2210" s="5">
        <v>4</v>
      </c>
      <c r="P2210">
        <v>2</v>
      </c>
      <c r="Q2210" t="str">
        <f t="shared" si="35"/>
        <v>24</v>
      </c>
    </row>
    <row r="2211" spans="1:17" x14ac:dyDescent="0.25">
      <c r="A2211">
        <v>2210</v>
      </c>
      <c r="D2211">
        <v>185.44963000000001</v>
      </c>
      <c r="E2211" s="2">
        <v>2</v>
      </c>
      <c r="P2211">
        <v>1</v>
      </c>
      <c r="Q2211" t="str">
        <f t="shared" si="35"/>
        <v>2</v>
      </c>
    </row>
    <row r="2212" spans="1:17" x14ac:dyDescent="0.25">
      <c r="A2212">
        <v>2211</v>
      </c>
      <c r="D2212">
        <v>185.44963000000001</v>
      </c>
      <c r="E2212" s="2">
        <v>2</v>
      </c>
      <c r="F2212">
        <v>173.19501199999999</v>
      </c>
      <c r="G2212" s="3">
        <v>3</v>
      </c>
      <c r="P2212">
        <v>2</v>
      </c>
      <c r="Q2212" t="str">
        <f t="shared" si="35"/>
        <v>23</v>
      </c>
    </row>
    <row r="2213" spans="1:17" x14ac:dyDescent="0.25">
      <c r="A2213">
        <v>2212</v>
      </c>
      <c r="D2213">
        <v>185.44963000000001</v>
      </c>
      <c r="E2213" s="2">
        <v>2</v>
      </c>
      <c r="F2213">
        <v>173.38663600000001</v>
      </c>
      <c r="G2213" s="3">
        <v>3</v>
      </c>
      <c r="P2213">
        <v>2</v>
      </c>
      <c r="Q2213" t="str">
        <f t="shared" si="35"/>
        <v>23</v>
      </c>
    </row>
    <row r="2214" spans="1:17" x14ac:dyDescent="0.25">
      <c r="A2214">
        <v>2213</v>
      </c>
      <c r="D2214">
        <v>185.44963000000001</v>
      </c>
      <c r="E2214" s="2">
        <v>2</v>
      </c>
      <c r="F2214">
        <v>173.38663600000001</v>
      </c>
      <c r="G2214" s="3">
        <v>3</v>
      </c>
      <c r="P2214">
        <v>2</v>
      </c>
      <c r="Q2214" t="str">
        <f t="shared" si="35"/>
        <v>23</v>
      </c>
    </row>
    <row r="2215" spans="1:17" x14ac:dyDescent="0.25">
      <c r="A2215">
        <v>2214</v>
      </c>
      <c r="D2215">
        <v>185.44963000000001</v>
      </c>
      <c r="E2215" s="2">
        <v>2</v>
      </c>
      <c r="F2215">
        <v>173.38663600000001</v>
      </c>
      <c r="G2215" s="3">
        <v>3</v>
      </c>
      <c r="P2215">
        <v>2</v>
      </c>
      <c r="Q2215" t="str">
        <f t="shared" si="35"/>
        <v>23</v>
      </c>
    </row>
    <row r="2216" spans="1:17" x14ac:dyDescent="0.25">
      <c r="A2216">
        <v>2215</v>
      </c>
      <c r="D2216">
        <v>185.44963000000001</v>
      </c>
      <c r="E2216" s="2">
        <v>2</v>
      </c>
      <c r="F2216">
        <v>173.38663600000001</v>
      </c>
      <c r="G2216" s="3">
        <v>3</v>
      </c>
      <c r="P2216">
        <v>2</v>
      </c>
      <c r="Q2216" t="str">
        <f t="shared" si="35"/>
        <v>23</v>
      </c>
    </row>
    <row r="2217" spans="1:17" x14ac:dyDescent="0.25">
      <c r="A2217">
        <v>2216</v>
      </c>
      <c r="D2217">
        <v>185.44963000000001</v>
      </c>
      <c r="E2217" s="2">
        <v>2</v>
      </c>
      <c r="F2217">
        <v>173.38663600000001</v>
      </c>
      <c r="G2217" s="3">
        <v>3</v>
      </c>
      <c r="P2217">
        <v>2</v>
      </c>
      <c r="Q2217" t="str">
        <f t="shared" si="35"/>
        <v>23</v>
      </c>
    </row>
    <row r="2218" spans="1:17" x14ac:dyDescent="0.25">
      <c r="A2218">
        <v>2217</v>
      </c>
      <c r="D2218">
        <v>185.44963000000001</v>
      </c>
      <c r="E2218" s="2">
        <v>2</v>
      </c>
      <c r="F2218">
        <v>173.38663600000001</v>
      </c>
      <c r="G2218" s="3">
        <v>3</v>
      </c>
      <c r="P2218">
        <v>2</v>
      </c>
      <c r="Q2218" t="str">
        <f t="shared" si="35"/>
        <v>23</v>
      </c>
    </row>
    <row r="2219" spans="1:17" x14ac:dyDescent="0.25">
      <c r="A2219">
        <v>2218</v>
      </c>
      <c r="D2219">
        <v>185.44963000000001</v>
      </c>
      <c r="E2219" s="2">
        <v>2</v>
      </c>
      <c r="F2219">
        <v>173.38663600000001</v>
      </c>
      <c r="G2219" s="3">
        <v>3</v>
      </c>
      <c r="P2219">
        <v>2</v>
      </c>
      <c r="Q2219" t="str">
        <f t="shared" si="35"/>
        <v>23</v>
      </c>
    </row>
    <row r="2220" spans="1:17" x14ac:dyDescent="0.25">
      <c r="A2220">
        <v>2219</v>
      </c>
      <c r="D2220">
        <v>185.44963000000001</v>
      </c>
      <c r="E2220" s="2">
        <v>2</v>
      </c>
      <c r="F2220">
        <v>173.38663600000001</v>
      </c>
      <c r="G2220" s="3">
        <v>3</v>
      </c>
      <c r="P2220">
        <v>2</v>
      </c>
      <c r="Q2220" t="str">
        <f t="shared" si="35"/>
        <v>23</v>
      </c>
    </row>
    <row r="2221" spans="1:17" x14ac:dyDescent="0.25">
      <c r="A2221">
        <v>2220</v>
      </c>
      <c r="D2221">
        <v>185.44963000000001</v>
      </c>
      <c r="E2221" s="2">
        <v>2</v>
      </c>
      <c r="F2221">
        <v>173.38663600000001</v>
      </c>
      <c r="G2221" s="3">
        <v>3</v>
      </c>
      <c r="P2221">
        <v>2</v>
      </c>
      <c r="Q2221" t="str">
        <f t="shared" si="35"/>
        <v>23</v>
      </c>
    </row>
    <row r="2222" spans="1:17" x14ac:dyDescent="0.25">
      <c r="A2222">
        <v>2221</v>
      </c>
      <c r="D2222">
        <v>185.41810100000001</v>
      </c>
      <c r="E2222" s="2">
        <v>2</v>
      </c>
      <c r="F2222">
        <v>173.19501199999999</v>
      </c>
      <c r="G2222" s="3">
        <v>3</v>
      </c>
      <c r="P2222">
        <v>2</v>
      </c>
      <c r="Q2222" t="str">
        <f t="shared" si="35"/>
        <v>23</v>
      </c>
    </row>
    <row r="2223" spans="1:17" x14ac:dyDescent="0.25">
      <c r="A2223">
        <v>2222</v>
      </c>
      <c r="H2223">
        <v>181.896804</v>
      </c>
      <c r="I2223" s="5">
        <v>4</v>
      </c>
      <c r="P2223">
        <v>1</v>
      </c>
      <c r="Q2223" t="str">
        <f t="shared" si="35"/>
        <v>4</v>
      </c>
    </row>
    <row r="2224" spans="1:17" x14ac:dyDescent="0.25">
      <c r="A2224">
        <v>2223</v>
      </c>
      <c r="H2224">
        <v>182.03837899999999</v>
      </c>
      <c r="I2224" s="5">
        <v>4</v>
      </c>
      <c r="P2224">
        <v>1</v>
      </c>
      <c r="Q2224" t="str">
        <f t="shared" si="35"/>
        <v>4</v>
      </c>
    </row>
    <row r="2225" spans="1:17" x14ac:dyDescent="0.25">
      <c r="A2225">
        <v>2224</v>
      </c>
      <c r="B2225">
        <v>196.13565399999999</v>
      </c>
      <c r="C2225" s="4">
        <v>1</v>
      </c>
      <c r="H2225">
        <v>182.03837899999999</v>
      </c>
      <c r="I2225" s="5">
        <v>4</v>
      </c>
      <c r="P2225">
        <v>2</v>
      </c>
      <c r="Q2225" t="str">
        <f t="shared" si="35"/>
        <v>14</v>
      </c>
    </row>
    <row r="2226" spans="1:17" x14ac:dyDescent="0.25">
      <c r="A2226">
        <v>2225</v>
      </c>
      <c r="B2226">
        <v>196.17774500000002</v>
      </c>
      <c r="C2226" s="4">
        <v>1</v>
      </c>
      <c r="H2226">
        <v>182.03837899999999</v>
      </c>
      <c r="I2226" s="5">
        <v>4</v>
      </c>
      <c r="P2226">
        <v>2</v>
      </c>
      <c r="Q2226" t="str">
        <f t="shared" si="35"/>
        <v>14</v>
      </c>
    </row>
    <row r="2227" spans="1:17" x14ac:dyDescent="0.25">
      <c r="A2227">
        <v>2226</v>
      </c>
      <c r="B2227">
        <v>196.17774500000002</v>
      </c>
      <c r="C2227" s="4">
        <v>1</v>
      </c>
      <c r="H2227">
        <v>182.03837899999999</v>
      </c>
      <c r="I2227" s="5">
        <v>4</v>
      </c>
      <c r="P2227">
        <v>2</v>
      </c>
      <c r="Q2227" t="str">
        <f t="shared" si="35"/>
        <v>14</v>
      </c>
    </row>
    <row r="2228" spans="1:17" x14ac:dyDescent="0.25">
      <c r="A2228">
        <v>2227</v>
      </c>
      <c r="B2228">
        <v>196.17774500000002</v>
      </c>
      <c r="C2228" s="4">
        <v>1</v>
      </c>
      <c r="H2228">
        <v>182.03837899999999</v>
      </c>
      <c r="I2228" s="5">
        <v>4</v>
      </c>
      <c r="P2228">
        <v>2</v>
      </c>
      <c r="Q2228" t="str">
        <f t="shared" si="35"/>
        <v>14</v>
      </c>
    </row>
    <row r="2229" spans="1:17" x14ac:dyDescent="0.25">
      <c r="A2229">
        <v>2228</v>
      </c>
      <c r="B2229">
        <v>196.17774500000002</v>
      </c>
      <c r="C2229" s="4">
        <v>1</v>
      </c>
      <c r="H2229">
        <v>182.03837899999999</v>
      </c>
      <c r="I2229" s="5">
        <v>4</v>
      </c>
      <c r="P2229">
        <v>2</v>
      </c>
      <c r="Q2229" t="str">
        <f t="shared" si="35"/>
        <v>14</v>
      </c>
    </row>
    <row r="2230" spans="1:17" x14ac:dyDescent="0.25">
      <c r="A2230">
        <v>2229</v>
      </c>
      <c r="B2230">
        <v>196.17774500000002</v>
      </c>
      <c r="C2230" s="4">
        <v>1</v>
      </c>
      <c r="H2230">
        <v>182.03837899999999</v>
      </c>
      <c r="I2230" s="5">
        <v>4</v>
      </c>
      <c r="P2230">
        <v>2</v>
      </c>
      <c r="Q2230" t="str">
        <f t="shared" si="35"/>
        <v>14</v>
      </c>
    </row>
    <row r="2231" spans="1:17" x14ac:dyDescent="0.25">
      <c r="A2231">
        <v>2230</v>
      </c>
      <c r="B2231">
        <v>196.17774500000002</v>
      </c>
      <c r="C2231" s="4">
        <v>1</v>
      </c>
      <c r="H2231">
        <v>182.03837899999999</v>
      </c>
      <c r="I2231" s="5">
        <v>4</v>
      </c>
      <c r="P2231">
        <v>2</v>
      </c>
      <c r="Q2231" t="str">
        <f t="shared" si="35"/>
        <v>14</v>
      </c>
    </row>
    <row r="2232" spans="1:17" x14ac:dyDescent="0.25">
      <c r="A2232">
        <v>2231</v>
      </c>
      <c r="B2232">
        <v>196.17774500000002</v>
      </c>
      <c r="C2232" s="4">
        <v>1</v>
      </c>
      <c r="H2232">
        <v>182.03837899999999</v>
      </c>
      <c r="I2232" s="5">
        <v>4</v>
      </c>
      <c r="P2232">
        <v>2</v>
      </c>
      <c r="Q2232" t="str">
        <f t="shared" si="35"/>
        <v>14</v>
      </c>
    </row>
    <row r="2233" spans="1:17" x14ac:dyDescent="0.25">
      <c r="A2233">
        <v>2232</v>
      </c>
      <c r="B2233">
        <v>196.17774500000002</v>
      </c>
      <c r="C2233" s="4">
        <v>1</v>
      </c>
      <c r="H2233">
        <v>182.03837899999999</v>
      </c>
      <c r="I2233" s="5">
        <v>4</v>
      </c>
      <c r="P2233">
        <v>2</v>
      </c>
      <c r="Q2233" t="str">
        <f t="shared" si="35"/>
        <v>14</v>
      </c>
    </row>
    <row r="2234" spans="1:17" x14ac:dyDescent="0.25">
      <c r="A2234">
        <v>2233</v>
      </c>
      <c r="B2234">
        <v>196.17774500000002</v>
      </c>
      <c r="C2234" s="4">
        <v>1</v>
      </c>
      <c r="H2234">
        <v>182.03837899999999</v>
      </c>
      <c r="I2234" s="5">
        <v>4</v>
      </c>
      <c r="P2234">
        <v>2</v>
      </c>
      <c r="Q2234" t="str">
        <f t="shared" si="35"/>
        <v>14</v>
      </c>
    </row>
    <row r="2235" spans="1:17" x14ac:dyDescent="0.25">
      <c r="A2235">
        <v>2234</v>
      </c>
      <c r="B2235">
        <v>196.17774500000002</v>
      </c>
      <c r="C2235" s="4">
        <v>1</v>
      </c>
      <c r="H2235">
        <v>182.03837899999999</v>
      </c>
      <c r="I2235" s="5">
        <v>4</v>
      </c>
      <c r="P2235">
        <v>2</v>
      </c>
      <c r="Q2235" t="str">
        <f t="shared" si="35"/>
        <v>14</v>
      </c>
    </row>
    <row r="2236" spans="1:17" x14ac:dyDescent="0.25">
      <c r="A2236">
        <v>2235</v>
      </c>
      <c r="B2236">
        <v>196.17774500000002</v>
      </c>
      <c r="C2236" s="4">
        <v>1</v>
      </c>
      <c r="D2236">
        <v>203.79469599999999</v>
      </c>
      <c r="E2236" s="2">
        <v>2</v>
      </c>
      <c r="H2236">
        <v>182.03837899999999</v>
      </c>
      <c r="I2236" s="5">
        <v>4</v>
      </c>
      <c r="P2236">
        <v>3</v>
      </c>
      <c r="Q2236" t="str">
        <f t="shared" si="35"/>
        <v>124</v>
      </c>
    </row>
    <row r="2237" spans="1:17" x14ac:dyDescent="0.25">
      <c r="A2237">
        <v>2236</v>
      </c>
      <c r="B2237">
        <v>196.17774500000002</v>
      </c>
      <c r="C2237" s="4">
        <v>1</v>
      </c>
      <c r="D2237">
        <v>203.93958599999999</v>
      </c>
      <c r="E2237" s="2">
        <v>2</v>
      </c>
      <c r="H2237">
        <v>182.03837899999999</v>
      </c>
      <c r="I2237" s="5">
        <v>4</v>
      </c>
      <c r="P2237">
        <v>3</v>
      </c>
      <c r="Q2237" t="str">
        <f t="shared" si="35"/>
        <v>124</v>
      </c>
    </row>
    <row r="2238" spans="1:17" x14ac:dyDescent="0.25">
      <c r="A2238">
        <v>2237</v>
      </c>
      <c r="B2238">
        <v>196.17774500000002</v>
      </c>
      <c r="C2238" s="4">
        <v>1</v>
      </c>
      <c r="D2238">
        <v>203.93958599999999</v>
      </c>
      <c r="E2238" s="2">
        <v>2</v>
      </c>
      <c r="H2238">
        <v>182.03837899999999</v>
      </c>
      <c r="I2238" s="5">
        <v>4</v>
      </c>
      <c r="P2238">
        <v>3</v>
      </c>
      <c r="Q2238" t="str">
        <f t="shared" si="35"/>
        <v>124</v>
      </c>
    </row>
    <row r="2239" spans="1:17" x14ac:dyDescent="0.25">
      <c r="A2239">
        <v>2238</v>
      </c>
      <c r="B2239">
        <v>196.13565399999999</v>
      </c>
      <c r="C2239" s="4">
        <v>1</v>
      </c>
      <c r="D2239">
        <v>203.93958599999999</v>
      </c>
      <c r="E2239" s="2">
        <v>2</v>
      </c>
      <c r="H2239">
        <v>181.896804</v>
      </c>
      <c r="I2239" s="5">
        <v>4</v>
      </c>
      <c r="P2239">
        <v>3</v>
      </c>
      <c r="Q2239" t="str">
        <f t="shared" si="35"/>
        <v>124</v>
      </c>
    </row>
    <row r="2240" spans="1:17" x14ac:dyDescent="0.25">
      <c r="A2240">
        <v>2239</v>
      </c>
      <c r="D2240">
        <v>203.93958599999999</v>
      </c>
      <c r="E2240" s="2">
        <v>2</v>
      </c>
      <c r="F2240">
        <v>192.17024900000001</v>
      </c>
      <c r="G2240" s="3">
        <v>3</v>
      </c>
      <c r="P2240">
        <v>2</v>
      </c>
      <c r="Q2240" t="str">
        <f t="shared" si="35"/>
        <v>23</v>
      </c>
    </row>
    <row r="2241" spans="1:17" x14ac:dyDescent="0.25">
      <c r="A2241">
        <v>2240</v>
      </c>
      <c r="D2241">
        <v>203.93958599999999</v>
      </c>
      <c r="E2241" s="2">
        <v>2</v>
      </c>
      <c r="F2241">
        <v>192.32156700000002</v>
      </c>
      <c r="G2241" s="3">
        <v>3</v>
      </c>
      <c r="P2241">
        <v>2</v>
      </c>
      <c r="Q2241" t="str">
        <f t="shared" si="35"/>
        <v>23</v>
      </c>
    </row>
    <row r="2242" spans="1:17" x14ac:dyDescent="0.25">
      <c r="A2242">
        <v>2241</v>
      </c>
      <c r="D2242">
        <v>203.93958599999999</v>
      </c>
      <c r="E2242" s="2">
        <v>2</v>
      </c>
      <c r="F2242">
        <v>192.32156700000002</v>
      </c>
      <c r="G2242" s="3">
        <v>3</v>
      </c>
      <c r="P2242">
        <v>2</v>
      </c>
      <c r="Q2242" t="str">
        <f t="shared" ref="Q2242:Q2305" si="36">CONCATENATE(C2242,E2242,G2242,I2242)</f>
        <v>23</v>
      </c>
    </row>
    <row r="2243" spans="1:17" x14ac:dyDescent="0.25">
      <c r="A2243">
        <v>2242</v>
      </c>
      <c r="D2243">
        <v>203.93958599999999</v>
      </c>
      <c r="E2243" s="2">
        <v>2</v>
      </c>
      <c r="F2243">
        <v>192.32156700000002</v>
      </c>
      <c r="G2243" s="3">
        <v>3</v>
      </c>
      <c r="P2243">
        <v>2</v>
      </c>
      <c r="Q2243" t="str">
        <f t="shared" si="36"/>
        <v>23</v>
      </c>
    </row>
    <row r="2244" spans="1:17" x14ac:dyDescent="0.25">
      <c r="A2244">
        <v>2243</v>
      </c>
      <c r="D2244">
        <v>203.93958599999999</v>
      </c>
      <c r="E2244" s="2">
        <v>2</v>
      </c>
      <c r="F2244">
        <v>192.32156700000002</v>
      </c>
      <c r="G2244" s="3">
        <v>3</v>
      </c>
      <c r="P2244">
        <v>2</v>
      </c>
      <c r="Q2244" t="str">
        <f t="shared" si="36"/>
        <v>23</v>
      </c>
    </row>
    <row r="2245" spans="1:17" x14ac:dyDescent="0.25">
      <c r="A2245">
        <v>2244</v>
      </c>
      <c r="D2245">
        <v>203.93958599999999</v>
      </c>
      <c r="E2245" s="2">
        <v>2</v>
      </c>
      <c r="F2245">
        <v>192.32156700000002</v>
      </c>
      <c r="G2245" s="3">
        <v>3</v>
      </c>
      <c r="P2245">
        <v>2</v>
      </c>
      <c r="Q2245" t="str">
        <f t="shared" si="36"/>
        <v>23</v>
      </c>
    </row>
    <row r="2246" spans="1:17" x14ac:dyDescent="0.25">
      <c r="A2246">
        <v>2245</v>
      </c>
      <c r="D2246">
        <v>203.93958599999999</v>
      </c>
      <c r="E2246" s="2">
        <v>2</v>
      </c>
      <c r="F2246">
        <v>192.32156700000002</v>
      </c>
      <c r="G2246" s="3">
        <v>3</v>
      </c>
      <c r="P2246">
        <v>2</v>
      </c>
      <c r="Q2246" t="str">
        <f t="shared" si="36"/>
        <v>23</v>
      </c>
    </row>
    <row r="2247" spans="1:17" x14ac:dyDescent="0.25">
      <c r="A2247">
        <v>2246</v>
      </c>
      <c r="D2247">
        <v>203.93958599999999</v>
      </c>
      <c r="E2247" s="2">
        <v>2</v>
      </c>
      <c r="F2247">
        <v>192.32156700000002</v>
      </c>
      <c r="G2247" s="3">
        <v>3</v>
      </c>
      <c r="P2247">
        <v>2</v>
      </c>
      <c r="Q2247" t="str">
        <f t="shared" si="36"/>
        <v>23</v>
      </c>
    </row>
    <row r="2248" spans="1:17" x14ac:dyDescent="0.25">
      <c r="A2248">
        <v>2247</v>
      </c>
      <c r="D2248">
        <v>203.93958599999999</v>
      </c>
      <c r="E2248" s="2">
        <v>2</v>
      </c>
      <c r="F2248">
        <v>192.32156700000002</v>
      </c>
      <c r="G2248" s="3">
        <v>3</v>
      </c>
      <c r="P2248">
        <v>2</v>
      </c>
      <c r="Q2248" t="str">
        <f t="shared" si="36"/>
        <v>23</v>
      </c>
    </row>
    <row r="2249" spans="1:17" x14ac:dyDescent="0.25">
      <c r="A2249">
        <v>2248</v>
      </c>
      <c r="D2249">
        <v>203.93958599999999</v>
      </c>
      <c r="E2249" s="2">
        <v>2</v>
      </c>
      <c r="F2249">
        <v>192.32156700000002</v>
      </c>
      <c r="G2249" s="3">
        <v>3</v>
      </c>
      <c r="P2249">
        <v>2</v>
      </c>
      <c r="Q2249" t="str">
        <f t="shared" si="36"/>
        <v>23</v>
      </c>
    </row>
    <row r="2250" spans="1:17" x14ac:dyDescent="0.25">
      <c r="A2250">
        <v>2249</v>
      </c>
      <c r="D2250">
        <v>203.79469599999999</v>
      </c>
      <c r="E2250" s="2">
        <v>2</v>
      </c>
      <c r="F2250">
        <v>192.32156700000002</v>
      </c>
      <c r="G2250" s="3">
        <v>3</v>
      </c>
      <c r="P2250">
        <v>2</v>
      </c>
      <c r="Q2250" t="str">
        <f t="shared" si="36"/>
        <v>23</v>
      </c>
    </row>
    <row r="2251" spans="1:17" x14ac:dyDescent="0.25">
      <c r="A2251">
        <v>2250</v>
      </c>
      <c r="D2251">
        <v>203.79469599999999</v>
      </c>
      <c r="E2251" s="2">
        <v>2</v>
      </c>
      <c r="F2251">
        <v>192.32156700000002</v>
      </c>
      <c r="G2251" s="3">
        <v>3</v>
      </c>
      <c r="P2251">
        <v>2</v>
      </c>
      <c r="Q2251" t="str">
        <f t="shared" si="36"/>
        <v>23</v>
      </c>
    </row>
    <row r="2252" spans="1:17" x14ac:dyDescent="0.25">
      <c r="A2252">
        <v>2251</v>
      </c>
      <c r="B2252">
        <v>213.70586499999999</v>
      </c>
      <c r="C2252" s="4">
        <v>1</v>
      </c>
      <c r="F2252">
        <v>192.17024900000001</v>
      </c>
      <c r="G2252" s="3">
        <v>3</v>
      </c>
      <c r="P2252">
        <v>2</v>
      </c>
      <c r="Q2252" t="str">
        <f t="shared" si="36"/>
        <v>13</v>
      </c>
    </row>
    <row r="2253" spans="1:17" x14ac:dyDescent="0.25">
      <c r="A2253">
        <v>2252</v>
      </c>
      <c r="B2253">
        <v>213.83441500000001</v>
      </c>
      <c r="C2253" s="4">
        <v>1</v>
      </c>
      <c r="H2253">
        <v>202.195594</v>
      </c>
      <c r="I2253" s="5">
        <v>4</v>
      </c>
      <c r="P2253">
        <v>2</v>
      </c>
      <c r="Q2253" t="str">
        <f t="shared" si="36"/>
        <v>14</v>
      </c>
    </row>
    <row r="2254" spans="1:17" x14ac:dyDescent="0.25">
      <c r="A2254">
        <v>2253</v>
      </c>
      <c r="B2254">
        <v>213.83441500000001</v>
      </c>
      <c r="C2254" s="4">
        <v>1</v>
      </c>
      <c r="H2254">
        <v>202.45645100000002</v>
      </c>
      <c r="I2254" s="5">
        <v>4</v>
      </c>
      <c r="P2254">
        <v>2</v>
      </c>
      <c r="Q2254" t="str">
        <f t="shared" si="36"/>
        <v>14</v>
      </c>
    </row>
    <row r="2255" spans="1:17" x14ac:dyDescent="0.25">
      <c r="A2255">
        <v>2254</v>
      </c>
      <c r="B2255">
        <v>213.83441500000001</v>
      </c>
      <c r="C2255" s="4">
        <v>1</v>
      </c>
      <c r="H2255">
        <v>202.45645100000002</v>
      </c>
      <c r="I2255" s="5">
        <v>4</v>
      </c>
      <c r="P2255">
        <v>2</v>
      </c>
      <c r="Q2255" t="str">
        <f t="shared" si="36"/>
        <v>14</v>
      </c>
    </row>
    <row r="2256" spans="1:17" x14ac:dyDescent="0.25">
      <c r="A2256">
        <v>2255</v>
      </c>
      <c r="B2256">
        <v>213.83441500000001</v>
      </c>
      <c r="C2256" s="4">
        <v>1</v>
      </c>
      <c r="H2256">
        <v>202.45645100000002</v>
      </c>
      <c r="I2256" s="5">
        <v>4</v>
      </c>
      <c r="P2256">
        <v>2</v>
      </c>
      <c r="Q2256" t="str">
        <f t="shared" si="36"/>
        <v>14</v>
      </c>
    </row>
    <row r="2257" spans="1:17" x14ac:dyDescent="0.25">
      <c r="A2257">
        <v>2256</v>
      </c>
      <c r="B2257">
        <v>213.83441500000001</v>
      </c>
      <c r="C2257" s="4">
        <v>1</v>
      </c>
      <c r="H2257">
        <v>202.45645100000002</v>
      </c>
      <c r="I2257" s="5">
        <v>4</v>
      </c>
      <c r="P2257">
        <v>2</v>
      </c>
      <c r="Q2257" t="str">
        <f t="shared" si="36"/>
        <v>14</v>
      </c>
    </row>
    <row r="2258" spans="1:17" x14ac:dyDescent="0.25">
      <c r="A2258">
        <v>2257</v>
      </c>
      <c r="B2258">
        <v>213.83441500000001</v>
      </c>
      <c r="C2258" s="4">
        <v>1</v>
      </c>
      <c r="H2258">
        <v>202.45645100000002</v>
      </c>
      <c r="I2258" s="5">
        <v>4</v>
      </c>
      <c r="P2258">
        <v>2</v>
      </c>
      <c r="Q2258" t="str">
        <f t="shared" si="36"/>
        <v>14</v>
      </c>
    </row>
    <row r="2259" spans="1:17" x14ac:dyDescent="0.25">
      <c r="A2259">
        <v>2258</v>
      </c>
      <c r="B2259">
        <v>213.83441500000001</v>
      </c>
      <c r="C2259" s="4">
        <v>1</v>
      </c>
      <c r="H2259">
        <v>202.45645100000002</v>
      </c>
      <c r="I2259" s="5">
        <v>4</v>
      </c>
      <c r="P2259">
        <v>2</v>
      </c>
      <c r="Q2259" t="str">
        <f t="shared" si="36"/>
        <v>14</v>
      </c>
    </row>
    <row r="2260" spans="1:17" x14ac:dyDescent="0.25">
      <c r="A2260">
        <v>2259</v>
      </c>
      <c r="B2260">
        <v>213.83441500000001</v>
      </c>
      <c r="C2260" s="4">
        <v>1</v>
      </c>
      <c r="H2260">
        <v>202.45645100000002</v>
      </c>
      <c r="I2260" s="5">
        <v>4</v>
      </c>
      <c r="P2260">
        <v>2</v>
      </c>
      <c r="Q2260" t="str">
        <f t="shared" si="36"/>
        <v>14</v>
      </c>
    </row>
    <row r="2261" spans="1:17" x14ac:dyDescent="0.25">
      <c r="A2261">
        <v>2260</v>
      </c>
      <c r="B2261">
        <v>213.83441500000001</v>
      </c>
      <c r="C2261" s="4">
        <v>1</v>
      </c>
      <c r="H2261">
        <v>202.45645100000002</v>
      </c>
      <c r="I2261" s="5">
        <v>4</v>
      </c>
      <c r="P2261">
        <v>2</v>
      </c>
      <c r="Q2261" t="str">
        <f t="shared" si="36"/>
        <v>14</v>
      </c>
    </row>
    <row r="2262" spans="1:17" x14ac:dyDescent="0.25">
      <c r="A2262">
        <v>2261</v>
      </c>
      <c r="B2262">
        <v>213.83441500000001</v>
      </c>
      <c r="C2262" s="4">
        <v>1</v>
      </c>
      <c r="H2262">
        <v>202.45645100000002</v>
      </c>
      <c r="I2262" s="5">
        <v>4</v>
      </c>
      <c r="P2262">
        <v>2</v>
      </c>
      <c r="Q2262" t="str">
        <f t="shared" si="36"/>
        <v>14</v>
      </c>
    </row>
    <row r="2263" spans="1:17" x14ac:dyDescent="0.25">
      <c r="A2263">
        <v>2262</v>
      </c>
      <c r="B2263">
        <v>213.83441500000001</v>
      </c>
      <c r="C2263" s="4">
        <v>1</v>
      </c>
      <c r="H2263">
        <v>202.45645100000002</v>
      </c>
      <c r="I2263" s="5">
        <v>4</v>
      </c>
      <c r="P2263">
        <v>2</v>
      </c>
      <c r="Q2263" t="str">
        <f t="shared" si="36"/>
        <v>14</v>
      </c>
    </row>
    <row r="2264" spans="1:17" x14ac:dyDescent="0.25">
      <c r="A2264">
        <v>2263</v>
      </c>
      <c r="B2264">
        <v>213.83441500000001</v>
      </c>
      <c r="C2264" s="4">
        <v>1</v>
      </c>
      <c r="H2264">
        <v>202.45645100000002</v>
      </c>
      <c r="I2264" s="5">
        <v>4</v>
      </c>
      <c r="P2264">
        <v>2</v>
      </c>
      <c r="Q2264" t="str">
        <f t="shared" si="36"/>
        <v>14</v>
      </c>
    </row>
    <row r="2265" spans="1:17" x14ac:dyDescent="0.25">
      <c r="A2265">
        <v>2264</v>
      </c>
      <c r="B2265">
        <v>213.83441500000001</v>
      </c>
      <c r="C2265" s="4">
        <v>1</v>
      </c>
      <c r="H2265">
        <v>202.45645100000002</v>
      </c>
      <c r="I2265" s="5">
        <v>4</v>
      </c>
      <c r="P2265">
        <v>2</v>
      </c>
      <c r="Q2265" t="str">
        <f t="shared" si="36"/>
        <v>14</v>
      </c>
    </row>
    <row r="2266" spans="1:17" x14ac:dyDescent="0.25">
      <c r="A2266">
        <v>2265</v>
      </c>
      <c r="B2266">
        <v>213.70586499999999</v>
      </c>
      <c r="C2266" s="4">
        <v>1</v>
      </c>
      <c r="D2266">
        <v>221.35514900000001</v>
      </c>
      <c r="E2266" s="2">
        <v>2</v>
      </c>
      <c r="H2266">
        <v>202.45645100000002</v>
      </c>
      <c r="I2266" s="5">
        <v>4</v>
      </c>
      <c r="P2266">
        <v>3</v>
      </c>
      <c r="Q2266" t="str">
        <f t="shared" si="36"/>
        <v>124</v>
      </c>
    </row>
    <row r="2267" spans="1:17" x14ac:dyDescent="0.25">
      <c r="A2267">
        <v>2266</v>
      </c>
      <c r="D2267">
        <v>221.37654000000001</v>
      </c>
      <c r="E2267" s="2">
        <v>2</v>
      </c>
      <c r="H2267">
        <v>202.45645100000002</v>
      </c>
      <c r="I2267" s="5">
        <v>4</v>
      </c>
      <c r="P2267">
        <v>2</v>
      </c>
      <c r="Q2267" t="str">
        <f t="shared" si="36"/>
        <v>24</v>
      </c>
    </row>
    <row r="2268" spans="1:17" x14ac:dyDescent="0.25">
      <c r="A2268">
        <v>2267</v>
      </c>
      <c r="D2268">
        <v>221.37654000000001</v>
      </c>
      <c r="E2268" s="2">
        <v>2</v>
      </c>
      <c r="H2268">
        <v>202.195594</v>
      </c>
      <c r="I2268" s="5">
        <v>4</v>
      </c>
      <c r="P2268">
        <v>2</v>
      </c>
      <c r="Q2268" t="str">
        <f t="shared" si="36"/>
        <v>24</v>
      </c>
    </row>
    <row r="2269" spans="1:17" x14ac:dyDescent="0.25">
      <c r="A2269">
        <v>2268</v>
      </c>
      <c r="D2269">
        <v>221.37654000000001</v>
      </c>
      <c r="E2269" s="2">
        <v>2</v>
      </c>
      <c r="H2269">
        <v>202.195594</v>
      </c>
      <c r="I2269" s="5">
        <v>4</v>
      </c>
      <c r="P2269">
        <v>2</v>
      </c>
      <c r="Q2269" t="str">
        <f t="shared" si="36"/>
        <v>24</v>
      </c>
    </row>
    <row r="2270" spans="1:17" x14ac:dyDescent="0.25">
      <c r="A2270">
        <v>2269</v>
      </c>
      <c r="D2270">
        <v>221.37654000000001</v>
      </c>
      <c r="E2270" s="2">
        <v>2</v>
      </c>
      <c r="F2270">
        <v>211.85513800000001</v>
      </c>
      <c r="G2270" s="3">
        <v>3</v>
      </c>
      <c r="P2270">
        <v>2</v>
      </c>
      <c r="Q2270" t="str">
        <f t="shared" si="36"/>
        <v>23</v>
      </c>
    </row>
    <row r="2271" spans="1:17" x14ac:dyDescent="0.25">
      <c r="A2271">
        <v>2270</v>
      </c>
      <c r="D2271">
        <v>221.37654000000001</v>
      </c>
      <c r="E2271" s="2">
        <v>2</v>
      </c>
      <c r="F2271">
        <v>212.086209</v>
      </c>
      <c r="G2271" s="3">
        <v>3</v>
      </c>
      <c r="P2271">
        <v>2</v>
      </c>
      <c r="Q2271" t="str">
        <f t="shared" si="36"/>
        <v>23</v>
      </c>
    </row>
    <row r="2272" spans="1:17" x14ac:dyDescent="0.25">
      <c r="A2272">
        <v>2271</v>
      </c>
      <c r="D2272">
        <v>221.37654000000001</v>
      </c>
      <c r="E2272" s="2">
        <v>2</v>
      </c>
      <c r="F2272">
        <v>212.086209</v>
      </c>
      <c r="G2272" s="3">
        <v>3</v>
      </c>
      <c r="P2272">
        <v>2</v>
      </c>
      <c r="Q2272" t="str">
        <f t="shared" si="36"/>
        <v>23</v>
      </c>
    </row>
    <row r="2273" spans="1:17" x14ac:dyDescent="0.25">
      <c r="A2273">
        <v>2272</v>
      </c>
      <c r="D2273">
        <v>221.37654000000001</v>
      </c>
      <c r="E2273" s="2">
        <v>2</v>
      </c>
      <c r="F2273">
        <v>212.086209</v>
      </c>
      <c r="G2273" s="3">
        <v>3</v>
      </c>
      <c r="P2273">
        <v>2</v>
      </c>
      <c r="Q2273" t="str">
        <f t="shared" si="36"/>
        <v>23</v>
      </c>
    </row>
    <row r="2274" spans="1:17" x14ac:dyDescent="0.25">
      <c r="A2274">
        <v>2273</v>
      </c>
      <c r="D2274">
        <v>221.37654000000001</v>
      </c>
      <c r="E2274" s="2">
        <v>2</v>
      </c>
      <c r="F2274">
        <v>212.086209</v>
      </c>
      <c r="G2274" s="3">
        <v>3</v>
      </c>
      <c r="P2274">
        <v>2</v>
      </c>
      <c r="Q2274" t="str">
        <f t="shared" si="36"/>
        <v>23</v>
      </c>
    </row>
    <row r="2275" spans="1:17" x14ac:dyDescent="0.25">
      <c r="A2275">
        <v>2274</v>
      </c>
      <c r="D2275">
        <v>221.37654000000001</v>
      </c>
      <c r="E2275" s="2">
        <v>2</v>
      </c>
      <c r="F2275">
        <v>212.086209</v>
      </c>
      <c r="G2275" s="3">
        <v>3</v>
      </c>
      <c r="P2275">
        <v>2</v>
      </c>
      <c r="Q2275" t="str">
        <f t="shared" si="36"/>
        <v>23</v>
      </c>
    </row>
    <row r="2276" spans="1:17" x14ac:dyDescent="0.25">
      <c r="A2276">
        <v>2275</v>
      </c>
      <c r="D2276">
        <v>221.37654000000001</v>
      </c>
      <c r="E2276" s="2">
        <v>2</v>
      </c>
      <c r="F2276">
        <v>212.086209</v>
      </c>
      <c r="G2276" s="3">
        <v>3</v>
      </c>
      <c r="P2276">
        <v>2</v>
      </c>
      <c r="Q2276" t="str">
        <f t="shared" si="36"/>
        <v>23</v>
      </c>
    </row>
    <row r="2277" spans="1:17" x14ac:dyDescent="0.25">
      <c r="A2277">
        <v>2276</v>
      </c>
      <c r="D2277">
        <v>221.37654000000001</v>
      </c>
      <c r="E2277" s="2">
        <v>2</v>
      </c>
      <c r="F2277">
        <v>212.086209</v>
      </c>
      <c r="G2277" s="3">
        <v>3</v>
      </c>
      <c r="P2277">
        <v>2</v>
      </c>
      <c r="Q2277" t="str">
        <f t="shared" si="36"/>
        <v>23</v>
      </c>
    </row>
    <row r="2278" spans="1:17" x14ac:dyDescent="0.25">
      <c r="A2278">
        <v>2277</v>
      </c>
      <c r="D2278">
        <v>221.37654000000001</v>
      </c>
      <c r="E2278" s="2">
        <v>2</v>
      </c>
      <c r="F2278">
        <v>212.086209</v>
      </c>
      <c r="G2278" s="3">
        <v>3</v>
      </c>
      <c r="P2278">
        <v>2</v>
      </c>
      <c r="Q2278" t="str">
        <f t="shared" si="36"/>
        <v>23</v>
      </c>
    </row>
    <row r="2279" spans="1:17" x14ac:dyDescent="0.25">
      <c r="A2279">
        <v>2278</v>
      </c>
      <c r="D2279">
        <v>221.37654000000001</v>
      </c>
      <c r="E2279" s="2">
        <v>2</v>
      </c>
      <c r="F2279">
        <v>212.086209</v>
      </c>
      <c r="G2279" s="3">
        <v>3</v>
      </c>
      <c r="P2279">
        <v>2</v>
      </c>
      <c r="Q2279" t="str">
        <f t="shared" si="36"/>
        <v>23</v>
      </c>
    </row>
    <row r="2280" spans="1:17" x14ac:dyDescent="0.25">
      <c r="A2280">
        <v>2279</v>
      </c>
      <c r="D2280">
        <v>221.37654000000001</v>
      </c>
      <c r="E2280" s="2">
        <v>2</v>
      </c>
      <c r="F2280">
        <v>212.086209</v>
      </c>
      <c r="G2280" s="3">
        <v>3</v>
      </c>
      <c r="P2280">
        <v>2</v>
      </c>
      <c r="Q2280" t="str">
        <f t="shared" si="36"/>
        <v>23</v>
      </c>
    </row>
    <row r="2281" spans="1:17" x14ac:dyDescent="0.25">
      <c r="A2281">
        <v>2280</v>
      </c>
      <c r="B2281">
        <v>229.92897299999998</v>
      </c>
      <c r="C2281" s="4">
        <v>1</v>
      </c>
      <c r="D2281">
        <v>221.37654000000001</v>
      </c>
      <c r="E2281" s="2">
        <v>2</v>
      </c>
      <c r="F2281">
        <v>212.086209</v>
      </c>
      <c r="G2281" s="3">
        <v>3</v>
      </c>
      <c r="P2281">
        <v>3</v>
      </c>
      <c r="Q2281" t="str">
        <f t="shared" si="36"/>
        <v>123</v>
      </c>
    </row>
    <row r="2282" spans="1:17" x14ac:dyDescent="0.25">
      <c r="A2282">
        <v>2281</v>
      </c>
      <c r="B2282">
        <v>230.01757499999999</v>
      </c>
      <c r="C2282" s="4">
        <v>1</v>
      </c>
      <c r="D2282">
        <v>221.35514900000001</v>
      </c>
      <c r="E2282" s="2">
        <v>2</v>
      </c>
      <c r="F2282">
        <v>212.086209</v>
      </c>
      <c r="G2282" s="3">
        <v>3</v>
      </c>
      <c r="P2282">
        <v>3</v>
      </c>
      <c r="Q2282" t="str">
        <f t="shared" si="36"/>
        <v>123</v>
      </c>
    </row>
    <row r="2283" spans="1:17" x14ac:dyDescent="0.25">
      <c r="A2283">
        <v>2282</v>
      </c>
      <c r="B2283">
        <v>230.01757499999999</v>
      </c>
      <c r="C2283" s="4">
        <v>1</v>
      </c>
      <c r="F2283">
        <v>211.85513800000001</v>
      </c>
      <c r="G2283" s="3">
        <v>3</v>
      </c>
      <c r="P2283">
        <v>2</v>
      </c>
      <c r="Q2283" t="str">
        <f t="shared" si="36"/>
        <v>13</v>
      </c>
    </row>
    <row r="2284" spans="1:17" x14ac:dyDescent="0.25">
      <c r="A2284">
        <v>2283</v>
      </c>
      <c r="B2284">
        <v>230.01757499999999</v>
      </c>
      <c r="C2284" s="4">
        <v>1</v>
      </c>
      <c r="F2284">
        <v>211.85513800000001</v>
      </c>
      <c r="G2284" s="3">
        <v>3</v>
      </c>
      <c r="P2284">
        <v>2</v>
      </c>
      <c r="Q2284" t="str">
        <f t="shared" si="36"/>
        <v>13</v>
      </c>
    </row>
    <row r="2285" spans="1:17" x14ac:dyDescent="0.25">
      <c r="A2285">
        <v>2284</v>
      </c>
      <c r="B2285">
        <v>230.01757499999999</v>
      </c>
      <c r="C2285" s="4">
        <v>1</v>
      </c>
      <c r="F2285">
        <v>211.85513800000001</v>
      </c>
      <c r="G2285" s="3">
        <v>3</v>
      </c>
      <c r="H2285">
        <v>219.45056</v>
      </c>
      <c r="I2285" s="5">
        <v>4</v>
      </c>
      <c r="P2285">
        <v>3</v>
      </c>
      <c r="Q2285" t="str">
        <f t="shared" si="36"/>
        <v>134</v>
      </c>
    </row>
    <row r="2286" spans="1:17" x14ac:dyDescent="0.25">
      <c r="A2286">
        <v>2285</v>
      </c>
      <c r="B2286">
        <v>230.01757499999999</v>
      </c>
      <c r="C2286" s="4">
        <v>1</v>
      </c>
      <c r="H2286">
        <v>219.52849399999999</v>
      </c>
      <c r="I2286" s="5">
        <v>4</v>
      </c>
      <c r="P2286">
        <v>2</v>
      </c>
      <c r="Q2286" t="str">
        <f t="shared" si="36"/>
        <v>14</v>
      </c>
    </row>
    <row r="2287" spans="1:17" x14ac:dyDescent="0.25">
      <c r="A2287">
        <v>2286</v>
      </c>
      <c r="B2287">
        <v>230.01757499999999</v>
      </c>
      <c r="C2287" s="4">
        <v>1</v>
      </c>
      <c r="H2287">
        <v>219.52849399999999</v>
      </c>
      <c r="I2287" s="5">
        <v>4</v>
      </c>
      <c r="P2287">
        <v>2</v>
      </c>
      <c r="Q2287" t="str">
        <f t="shared" si="36"/>
        <v>14</v>
      </c>
    </row>
    <row r="2288" spans="1:17" x14ac:dyDescent="0.25">
      <c r="A2288">
        <v>2287</v>
      </c>
      <c r="B2288">
        <v>230.01757499999999</v>
      </c>
      <c r="C2288" s="4">
        <v>1</v>
      </c>
      <c r="H2288">
        <v>219.52849399999999</v>
      </c>
      <c r="I2288" s="5">
        <v>4</v>
      </c>
      <c r="P2288">
        <v>2</v>
      </c>
      <c r="Q2288" t="str">
        <f t="shared" si="36"/>
        <v>14</v>
      </c>
    </row>
    <row r="2289" spans="1:17" x14ac:dyDescent="0.25">
      <c r="A2289">
        <v>2288</v>
      </c>
      <c r="B2289">
        <v>230.01757499999999</v>
      </c>
      <c r="C2289" s="4">
        <v>1</v>
      </c>
      <c r="H2289">
        <v>219.52849399999999</v>
      </c>
      <c r="I2289" s="5">
        <v>4</v>
      </c>
      <c r="P2289">
        <v>2</v>
      </c>
      <c r="Q2289" t="str">
        <f t="shared" si="36"/>
        <v>14</v>
      </c>
    </row>
    <row r="2290" spans="1:17" x14ac:dyDescent="0.25">
      <c r="A2290">
        <v>2289</v>
      </c>
      <c r="B2290">
        <v>230.01757499999999</v>
      </c>
      <c r="C2290" s="4">
        <v>1</v>
      </c>
      <c r="H2290">
        <v>219.52849399999999</v>
      </c>
      <c r="I2290" s="5">
        <v>4</v>
      </c>
      <c r="P2290">
        <v>2</v>
      </c>
      <c r="Q2290" t="str">
        <f t="shared" si="36"/>
        <v>14</v>
      </c>
    </row>
    <row r="2291" spans="1:17" x14ac:dyDescent="0.25">
      <c r="A2291">
        <v>2290</v>
      </c>
      <c r="B2291">
        <v>230.01757499999999</v>
      </c>
      <c r="C2291" s="4">
        <v>1</v>
      </c>
      <c r="H2291">
        <v>219.52849399999999</v>
      </c>
      <c r="I2291" s="5">
        <v>4</v>
      </c>
      <c r="P2291">
        <v>2</v>
      </c>
      <c r="Q2291" t="str">
        <f t="shared" si="36"/>
        <v>14</v>
      </c>
    </row>
    <row r="2292" spans="1:17" x14ac:dyDescent="0.25">
      <c r="A2292">
        <v>2291</v>
      </c>
      <c r="B2292">
        <v>230.01757499999999</v>
      </c>
      <c r="C2292" s="4">
        <v>1</v>
      </c>
      <c r="H2292">
        <v>219.52849399999999</v>
      </c>
      <c r="I2292" s="5">
        <v>4</v>
      </c>
      <c r="P2292">
        <v>2</v>
      </c>
      <c r="Q2292" t="str">
        <f t="shared" si="36"/>
        <v>14</v>
      </c>
    </row>
    <row r="2293" spans="1:17" x14ac:dyDescent="0.25">
      <c r="A2293">
        <v>2292</v>
      </c>
      <c r="B2293">
        <v>230.01757499999999</v>
      </c>
      <c r="C2293" s="4">
        <v>1</v>
      </c>
      <c r="H2293">
        <v>219.52849399999999</v>
      </c>
      <c r="I2293" s="5">
        <v>4</v>
      </c>
      <c r="P2293">
        <v>2</v>
      </c>
      <c r="Q2293" t="str">
        <f t="shared" si="36"/>
        <v>14</v>
      </c>
    </row>
    <row r="2294" spans="1:17" x14ac:dyDescent="0.25">
      <c r="A2294">
        <v>2293</v>
      </c>
      <c r="B2294">
        <v>230.01757499999999</v>
      </c>
      <c r="C2294" s="4">
        <v>1</v>
      </c>
      <c r="H2294">
        <v>219.52849399999999</v>
      </c>
      <c r="I2294" s="5">
        <v>4</v>
      </c>
      <c r="P2294">
        <v>2</v>
      </c>
      <c r="Q2294" t="str">
        <f t="shared" si="36"/>
        <v>14</v>
      </c>
    </row>
    <row r="2295" spans="1:17" x14ac:dyDescent="0.25">
      <c r="A2295">
        <v>2294</v>
      </c>
      <c r="B2295">
        <v>230.01757499999999</v>
      </c>
      <c r="C2295" s="4">
        <v>1</v>
      </c>
      <c r="H2295">
        <v>219.52849399999999</v>
      </c>
      <c r="I2295" s="5">
        <v>4</v>
      </c>
      <c r="P2295">
        <v>2</v>
      </c>
      <c r="Q2295" t="str">
        <f t="shared" si="36"/>
        <v>14</v>
      </c>
    </row>
    <row r="2296" spans="1:17" x14ac:dyDescent="0.25">
      <c r="A2296">
        <v>2295</v>
      </c>
      <c r="B2296">
        <v>230.01757499999999</v>
      </c>
      <c r="C2296" s="4">
        <v>1</v>
      </c>
      <c r="H2296">
        <v>219.52849399999999</v>
      </c>
      <c r="I2296" s="5">
        <v>4</v>
      </c>
      <c r="P2296">
        <v>2</v>
      </c>
      <c r="Q2296" t="str">
        <f t="shared" si="36"/>
        <v>14</v>
      </c>
    </row>
    <row r="2297" spans="1:17" x14ac:dyDescent="0.25">
      <c r="A2297">
        <v>2296</v>
      </c>
      <c r="B2297">
        <v>229.92897299999998</v>
      </c>
      <c r="C2297" s="4">
        <v>1</v>
      </c>
      <c r="H2297">
        <v>219.52849399999999</v>
      </c>
      <c r="I2297" s="5">
        <v>4</v>
      </c>
      <c r="P2297">
        <v>2</v>
      </c>
      <c r="Q2297" t="str">
        <f t="shared" si="36"/>
        <v>14</v>
      </c>
    </row>
    <row r="2298" spans="1:17" x14ac:dyDescent="0.25">
      <c r="A2298">
        <v>2297</v>
      </c>
      <c r="B2298">
        <v>229.92897299999998</v>
      </c>
      <c r="C2298" s="4">
        <v>1</v>
      </c>
      <c r="H2298">
        <v>219.52849399999999</v>
      </c>
      <c r="I2298" s="5">
        <v>4</v>
      </c>
      <c r="P2298">
        <v>2</v>
      </c>
      <c r="Q2298" t="str">
        <f t="shared" si="36"/>
        <v>14</v>
      </c>
    </row>
    <row r="2299" spans="1:17" x14ac:dyDescent="0.25">
      <c r="A2299">
        <v>2298</v>
      </c>
      <c r="B2299">
        <v>229.88603699999999</v>
      </c>
      <c r="C2299" s="4">
        <v>1</v>
      </c>
      <c r="D2299">
        <v>240.311925</v>
      </c>
      <c r="E2299" s="2">
        <v>2</v>
      </c>
      <c r="H2299">
        <v>219.45056</v>
      </c>
      <c r="I2299" s="5">
        <v>4</v>
      </c>
      <c r="P2299">
        <v>3</v>
      </c>
      <c r="Q2299" t="str">
        <f t="shared" si="36"/>
        <v>124</v>
      </c>
    </row>
    <row r="2300" spans="1:17" x14ac:dyDescent="0.25">
      <c r="A2300">
        <v>2299</v>
      </c>
      <c r="D2300">
        <v>240.406768</v>
      </c>
      <c r="E2300" s="2">
        <v>2</v>
      </c>
      <c r="P2300">
        <v>1</v>
      </c>
      <c r="Q2300" t="str">
        <f t="shared" si="36"/>
        <v>2</v>
      </c>
    </row>
    <row r="2301" spans="1:17" x14ac:dyDescent="0.25">
      <c r="A2301">
        <v>2300</v>
      </c>
      <c r="D2301">
        <v>240.406768</v>
      </c>
      <c r="E2301" s="2">
        <v>2</v>
      </c>
      <c r="F2301">
        <v>227.254525</v>
      </c>
      <c r="G2301" s="3">
        <v>3</v>
      </c>
      <c r="P2301">
        <v>2</v>
      </c>
      <c r="Q2301" t="str">
        <f t="shared" si="36"/>
        <v>23</v>
      </c>
    </row>
    <row r="2302" spans="1:17" x14ac:dyDescent="0.25">
      <c r="A2302">
        <v>2301</v>
      </c>
      <c r="D2302">
        <v>240.406768</v>
      </c>
      <c r="E2302" s="2">
        <v>2</v>
      </c>
      <c r="F2302">
        <v>227.37034499999999</v>
      </c>
      <c r="G2302" s="3">
        <v>3</v>
      </c>
      <c r="P2302">
        <v>2</v>
      </c>
      <c r="Q2302" t="str">
        <f t="shared" si="36"/>
        <v>23</v>
      </c>
    </row>
    <row r="2303" spans="1:17" x14ac:dyDescent="0.25">
      <c r="A2303">
        <v>2302</v>
      </c>
      <c r="D2303">
        <v>240.406768</v>
      </c>
      <c r="E2303" s="2">
        <v>2</v>
      </c>
      <c r="F2303">
        <v>227.37034499999999</v>
      </c>
      <c r="G2303" s="3">
        <v>3</v>
      </c>
      <c r="P2303">
        <v>2</v>
      </c>
      <c r="Q2303" t="str">
        <f t="shared" si="36"/>
        <v>23</v>
      </c>
    </row>
    <row r="2304" spans="1:17" x14ac:dyDescent="0.25">
      <c r="A2304">
        <v>2303</v>
      </c>
      <c r="D2304">
        <v>240.406768</v>
      </c>
      <c r="E2304" s="2">
        <v>2</v>
      </c>
      <c r="F2304">
        <v>227.37034499999999</v>
      </c>
      <c r="G2304" s="3">
        <v>3</v>
      </c>
      <c r="P2304">
        <v>2</v>
      </c>
      <c r="Q2304" t="str">
        <f t="shared" si="36"/>
        <v>23</v>
      </c>
    </row>
    <row r="2305" spans="1:17" x14ac:dyDescent="0.25">
      <c r="A2305">
        <v>2304</v>
      </c>
      <c r="D2305">
        <v>240.406768</v>
      </c>
      <c r="E2305" s="2">
        <v>2</v>
      </c>
      <c r="F2305">
        <v>227.37034499999999</v>
      </c>
      <c r="G2305" s="3">
        <v>3</v>
      </c>
      <c r="P2305">
        <v>2</v>
      </c>
      <c r="Q2305" t="str">
        <f t="shared" si="36"/>
        <v>23</v>
      </c>
    </row>
    <row r="2306" spans="1:17" x14ac:dyDescent="0.25">
      <c r="A2306">
        <v>2305</v>
      </c>
      <c r="D2306">
        <v>240.406768</v>
      </c>
      <c r="E2306" s="2">
        <v>2</v>
      </c>
      <c r="F2306">
        <v>227.37034499999999</v>
      </c>
      <c r="G2306" s="3">
        <v>3</v>
      </c>
      <c r="P2306">
        <v>2</v>
      </c>
      <c r="Q2306" t="str">
        <f t="shared" ref="Q2306:Q2369" si="37">CONCATENATE(C2306,E2306,G2306,I2306)</f>
        <v>23</v>
      </c>
    </row>
    <row r="2307" spans="1:17" x14ac:dyDescent="0.25">
      <c r="A2307">
        <v>2306</v>
      </c>
      <c r="D2307">
        <v>240.406768</v>
      </c>
      <c r="E2307" s="2">
        <v>2</v>
      </c>
      <c r="F2307">
        <v>227.37034499999999</v>
      </c>
      <c r="G2307" s="3">
        <v>3</v>
      </c>
      <c r="P2307">
        <v>2</v>
      </c>
      <c r="Q2307" t="str">
        <f t="shared" si="37"/>
        <v>23</v>
      </c>
    </row>
    <row r="2308" spans="1:17" x14ac:dyDescent="0.25">
      <c r="A2308">
        <v>2307</v>
      </c>
      <c r="D2308">
        <v>240.406768</v>
      </c>
      <c r="E2308" s="2">
        <v>2</v>
      </c>
      <c r="F2308">
        <v>227.37034499999999</v>
      </c>
      <c r="G2308" s="3">
        <v>3</v>
      </c>
      <c r="P2308">
        <v>2</v>
      </c>
      <c r="Q2308" t="str">
        <f t="shared" si="37"/>
        <v>23</v>
      </c>
    </row>
    <row r="2309" spans="1:17" x14ac:dyDescent="0.25">
      <c r="A2309">
        <v>2308</v>
      </c>
      <c r="D2309">
        <v>240.406768</v>
      </c>
      <c r="E2309" s="2">
        <v>2</v>
      </c>
      <c r="F2309">
        <v>227.37034499999999</v>
      </c>
      <c r="G2309" s="3">
        <v>3</v>
      </c>
      <c r="P2309">
        <v>2</v>
      </c>
      <c r="Q2309" t="str">
        <f t="shared" si="37"/>
        <v>23</v>
      </c>
    </row>
    <row r="2310" spans="1:17" x14ac:dyDescent="0.25">
      <c r="A2310">
        <v>2309</v>
      </c>
      <c r="D2310">
        <v>240.406768</v>
      </c>
      <c r="E2310" s="2">
        <v>2</v>
      </c>
      <c r="F2310">
        <v>227.37034499999999</v>
      </c>
      <c r="G2310" s="3">
        <v>3</v>
      </c>
      <c r="P2310">
        <v>2</v>
      </c>
      <c r="Q2310" t="str">
        <f t="shared" si="37"/>
        <v>23</v>
      </c>
    </row>
    <row r="2311" spans="1:17" x14ac:dyDescent="0.25">
      <c r="A2311">
        <v>2310</v>
      </c>
      <c r="D2311">
        <v>240.406768</v>
      </c>
      <c r="E2311" s="2">
        <v>2</v>
      </c>
      <c r="F2311">
        <v>227.37034499999999</v>
      </c>
      <c r="G2311" s="3">
        <v>3</v>
      </c>
      <c r="P2311">
        <v>2</v>
      </c>
      <c r="Q2311" t="str">
        <f t="shared" si="37"/>
        <v>23</v>
      </c>
    </row>
    <row r="2312" spans="1:17" x14ac:dyDescent="0.25">
      <c r="A2312">
        <v>2311</v>
      </c>
      <c r="D2312">
        <v>240.406768</v>
      </c>
      <c r="E2312" s="2">
        <v>2</v>
      </c>
      <c r="F2312">
        <v>227.37034499999999</v>
      </c>
      <c r="G2312" s="3">
        <v>3</v>
      </c>
      <c r="P2312">
        <v>2</v>
      </c>
      <c r="Q2312" t="str">
        <f t="shared" si="37"/>
        <v>23</v>
      </c>
    </row>
    <row r="2313" spans="1:17" x14ac:dyDescent="0.25">
      <c r="A2313">
        <v>2312</v>
      </c>
      <c r="B2313">
        <v>249.317893</v>
      </c>
      <c r="C2313" s="4">
        <v>1</v>
      </c>
      <c r="D2313">
        <v>240.406768</v>
      </c>
      <c r="E2313" s="2">
        <v>2</v>
      </c>
      <c r="F2313">
        <v>227.37034499999999</v>
      </c>
      <c r="G2313" s="3">
        <v>3</v>
      </c>
      <c r="P2313">
        <v>3</v>
      </c>
      <c r="Q2313" t="str">
        <f t="shared" si="37"/>
        <v>123</v>
      </c>
    </row>
    <row r="2314" spans="1:17" x14ac:dyDescent="0.25">
      <c r="A2314">
        <v>2313</v>
      </c>
      <c r="B2314">
        <v>249.44736799999998</v>
      </c>
      <c r="C2314" s="4">
        <v>1</v>
      </c>
      <c r="D2314">
        <v>240.406768</v>
      </c>
      <c r="E2314" s="2">
        <v>2</v>
      </c>
      <c r="F2314">
        <v>227.37034499999999</v>
      </c>
      <c r="G2314" s="3">
        <v>3</v>
      </c>
      <c r="P2314">
        <v>3</v>
      </c>
      <c r="Q2314" t="str">
        <f t="shared" si="37"/>
        <v>123</v>
      </c>
    </row>
    <row r="2315" spans="1:17" x14ac:dyDescent="0.25">
      <c r="A2315">
        <v>2314</v>
      </c>
      <c r="B2315">
        <v>249.44736799999998</v>
      </c>
      <c r="C2315" s="4">
        <v>1</v>
      </c>
      <c r="D2315">
        <v>240.311925</v>
      </c>
      <c r="E2315" s="2">
        <v>2</v>
      </c>
      <c r="F2315">
        <v>227.37034499999999</v>
      </c>
      <c r="G2315" s="3">
        <v>3</v>
      </c>
      <c r="P2315">
        <v>3</v>
      </c>
      <c r="Q2315" t="str">
        <f t="shared" si="37"/>
        <v>123</v>
      </c>
    </row>
    <row r="2316" spans="1:17" x14ac:dyDescent="0.25">
      <c r="A2316">
        <v>2315</v>
      </c>
      <c r="B2316">
        <v>249.44736799999998</v>
      </c>
      <c r="C2316" s="4">
        <v>1</v>
      </c>
      <c r="F2316">
        <v>227.254525</v>
      </c>
      <c r="G2316" s="3">
        <v>3</v>
      </c>
      <c r="P2316">
        <v>2</v>
      </c>
      <c r="Q2316" t="str">
        <f t="shared" si="37"/>
        <v>13</v>
      </c>
    </row>
    <row r="2317" spans="1:17" x14ac:dyDescent="0.25">
      <c r="A2317">
        <v>2316</v>
      </c>
      <c r="B2317">
        <v>249.44736799999998</v>
      </c>
      <c r="C2317" s="4">
        <v>1</v>
      </c>
      <c r="F2317">
        <v>227.254525</v>
      </c>
      <c r="G2317" s="3">
        <v>3</v>
      </c>
      <c r="H2317">
        <v>236.57764</v>
      </c>
      <c r="I2317" s="5">
        <v>4</v>
      </c>
      <c r="P2317">
        <v>3</v>
      </c>
      <c r="Q2317" t="str">
        <f t="shared" si="37"/>
        <v>134</v>
      </c>
    </row>
    <row r="2318" spans="1:17" x14ac:dyDescent="0.25">
      <c r="A2318">
        <v>2317</v>
      </c>
      <c r="B2318">
        <v>249.44736799999998</v>
      </c>
      <c r="C2318" s="4">
        <v>1</v>
      </c>
      <c r="H2318">
        <v>236.56078600000001</v>
      </c>
      <c r="I2318" s="5">
        <v>4</v>
      </c>
      <c r="P2318">
        <v>2</v>
      </c>
      <c r="Q2318" t="str">
        <f t="shared" si="37"/>
        <v>14</v>
      </c>
    </row>
    <row r="2319" spans="1:17" x14ac:dyDescent="0.25">
      <c r="A2319">
        <v>2318</v>
      </c>
      <c r="B2319">
        <v>249.44736799999998</v>
      </c>
      <c r="C2319" s="4">
        <v>1</v>
      </c>
      <c r="H2319">
        <v>236.56078600000001</v>
      </c>
      <c r="I2319" s="5">
        <v>4</v>
      </c>
      <c r="P2319">
        <v>2</v>
      </c>
      <c r="Q2319" t="str">
        <f t="shared" si="37"/>
        <v>14</v>
      </c>
    </row>
    <row r="2320" spans="1:17" x14ac:dyDescent="0.25">
      <c r="A2320">
        <v>2319</v>
      </c>
      <c r="B2320">
        <v>249.44736799999998</v>
      </c>
      <c r="C2320" s="4">
        <v>1</v>
      </c>
      <c r="H2320">
        <v>236.56078600000001</v>
      </c>
      <c r="I2320" s="5">
        <v>4</v>
      </c>
      <c r="P2320">
        <v>2</v>
      </c>
      <c r="Q2320" t="str">
        <f t="shared" si="37"/>
        <v>14</v>
      </c>
    </row>
    <row r="2321" spans="1:17" x14ac:dyDescent="0.25">
      <c r="A2321">
        <v>2320</v>
      </c>
      <c r="B2321">
        <v>249.44736799999998</v>
      </c>
      <c r="C2321" s="4">
        <v>1</v>
      </c>
      <c r="H2321">
        <v>236.56078600000001</v>
      </c>
      <c r="I2321" s="5">
        <v>4</v>
      </c>
      <c r="P2321">
        <v>2</v>
      </c>
      <c r="Q2321" t="str">
        <f t="shared" si="37"/>
        <v>14</v>
      </c>
    </row>
    <row r="2322" spans="1:17" x14ac:dyDescent="0.25">
      <c r="A2322">
        <v>2321</v>
      </c>
      <c r="B2322">
        <v>249.44736799999998</v>
      </c>
      <c r="C2322" s="4">
        <v>1</v>
      </c>
      <c r="H2322">
        <v>236.56078600000001</v>
      </c>
      <c r="I2322" s="5">
        <v>4</v>
      </c>
      <c r="P2322">
        <v>2</v>
      </c>
      <c r="Q2322" t="str">
        <f t="shared" si="37"/>
        <v>14</v>
      </c>
    </row>
    <row r="2323" spans="1:17" x14ac:dyDescent="0.25">
      <c r="A2323">
        <v>2322</v>
      </c>
      <c r="B2323">
        <v>249.44736799999998</v>
      </c>
      <c r="C2323" s="4">
        <v>1</v>
      </c>
      <c r="H2323">
        <v>236.56078600000001</v>
      </c>
      <c r="I2323" s="5">
        <v>4</v>
      </c>
      <c r="P2323">
        <v>2</v>
      </c>
      <c r="Q2323" t="str">
        <f t="shared" si="37"/>
        <v>14</v>
      </c>
    </row>
    <row r="2324" spans="1:17" x14ac:dyDescent="0.25">
      <c r="A2324">
        <v>2323</v>
      </c>
      <c r="B2324">
        <v>249.44736799999998</v>
      </c>
      <c r="C2324" s="4">
        <v>1</v>
      </c>
      <c r="H2324">
        <v>236.56078600000001</v>
      </c>
      <c r="I2324" s="5">
        <v>4</v>
      </c>
      <c r="P2324">
        <v>2</v>
      </c>
      <c r="Q2324" t="str">
        <f t="shared" si="37"/>
        <v>14</v>
      </c>
    </row>
    <row r="2325" spans="1:17" x14ac:dyDescent="0.25">
      <c r="A2325">
        <v>2324</v>
      </c>
      <c r="B2325">
        <v>249.44736799999998</v>
      </c>
      <c r="C2325" s="4">
        <v>1</v>
      </c>
      <c r="H2325">
        <v>236.56078600000001</v>
      </c>
      <c r="I2325" s="5">
        <v>4</v>
      </c>
      <c r="P2325">
        <v>2</v>
      </c>
      <c r="Q2325" t="str">
        <f t="shared" si="37"/>
        <v>14</v>
      </c>
    </row>
    <row r="2326" spans="1:17" x14ac:dyDescent="0.25">
      <c r="A2326">
        <v>2325</v>
      </c>
      <c r="B2326">
        <v>249.44736799999998</v>
      </c>
      <c r="C2326" s="4">
        <v>1</v>
      </c>
      <c r="H2326">
        <v>236.56078600000001</v>
      </c>
      <c r="I2326" s="5">
        <v>4</v>
      </c>
      <c r="P2326">
        <v>2</v>
      </c>
      <c r="Q2326" t="str">
        <f t="shared" si="37"/>
        <v>14</v>
      </c>
    </row>
    <row r="2327" spans="1:17" x14ac:dyDescent="0.25">
      <c r="A2327">
        <v>2326</v>
      </c>
      <c r="B2327">
        <v>249.44736799999998</v>
      </c>
      <c r="C2327" s="4">
        <v>1</v>
      </c>
      <c r="H2327">
        <v>236.56078600000001</v>
      </c>
      <c r="I2327" s="5">
        <v>4</v>
      </c>
      <c r="P2327">
        <v>2</v>
      </c>
      <c r="Q2327" t="str">
        <f t="shared" si="37"/>
        <v>14</v>
      </c>
    </row>
    <row r="2328" spans="1:17" x14ac:dyDescent="0.25">
      <c r="A2328">
        <v>2327</v>
      </c>
      <c r="B2328">
        <v>249.44736799999998</v>
      </c>
      <c r="C2328" s="4">
        <v>1</v>
      </c>
      <c r="H2328">
        <v>236.56078600000001</v>
      </c>
      <c r="I2328" s="5">
        <v>4</v>
      </c>
      <c r="P2328">
        <v>2</v>
      </c>
      <c r="Q2328" t="str">
        <f t="shared" si="37"/>
        <v>14</v>
      </c>
    </row>
    <row r="2329" spans="1:17" x14ac:dyDescent="0.25">
      <c r="A2329">
        <v>2328</v>
      </c>
      <c r="B2329">
        <v>249.44736799999998</v>
      </c>
      <c r="C2329" s="4">
        <v>1</v>
      </c>
      <c r="D2329">
        <v>259.02737300000001</v>
      </c>
      <c r="E2329" s="2">
        <v>2</v>
      </c>
      <c r="H2329">
        <v>236.56078600000001</v>
      </c>
      <c r="I2329" s="5">
        <v>4</v>
      </c>
      <c r="P2329">
        <v>3</v>
      </c>
      <c r="Q2329" t="str">
        <f t="shared" si="37"/>
        <v>124</v>
      </c>
    </row>
    <row r="2330" spans="1:17" x14ac:dyDescent="0.25">
      <c r="A2330">
        <v>2329</v>
      </c>
      <c r="B2330">
        <v>249.317893</v>
      </c>
      <c r="C2330" s="4">
        <v>1</v>
      </c>
      <c r="D2330">
        <v>259.03742499999998</v>
      </c>
      <c r="E2330" s="2">
        <v>2</v>
      </c>
      <c r="H2330">
        <v>236.56078600000001</v>
      </c>
      <c r="I2330" s="5">
        <v>4</v>
      </c>
      <c r="P2330">
        <v>3</v>
      </c>
      <c r="Q2330" t="str">
        <f t="shared" si="37"/>
        <v>124</v>
      </c>
    </row>
    <row r="2331" spans="1:17" x14ac:dyDescent="0.25">
      <c r="A2331">
        <v>2330</v>
      </c>
      <c r="D2331">
        <v>259.03742499999998</v>
      </c>
      <c r="E2331" s="2">
        <v>2</v>
      </c>
      <c r="H2331">
        <v>236.56078600000001</v>
      </c>
      <c r="I2331" s="5">
        <v>4</v>
      </c>
      <c r="P2331">
        <v>2</v>
      </c>
      <c r="Q2331" t="str">
        <f t="shared" si="37"/>
        <v>24</v>
      </c>
    </row>
    <row r="2332" spans="1:17" x14ac:dyDescent="0.25">
      <c r="A2332">
        <v>2331</v>
      </c>
      <c r="D2332">
        <v>259.03742499999998</v>
      </c>
      <c r="E2332" s="2">
        <v>2</v>
      </c>
      <c r="H2332">
        <v>236.56078600000001</v>
      </c>
      <c r="I2332" s="5">
        <v>4</v>
      </c>
      <c r="P2332">
        <v>2</v>
      </c>
      <c r="Q2332" t="str">
        <f t="shared" si="37"/>
        <v>24</v>
      </c>
    </row>
    <row r="2333" spans="1:17" x14ac:dyDescent="0.25">
      <c r="A2333">
        <v>2332</v>
      </c>
      <c r="D2333">
        <v>259.03742499999998</v>
      </c>
      <c r="E2333" s="2">
        <v>2</v>
      </c>
      <c r="F2333">
        <v>246.34572900000001</v>
      </c>
      <c r="G2333" s="3">
        <v>3</v>
      </c>
      <c r="H2333">
        <v>236.57764</v>
      </c>
      <c r="I2333" s="5">
        <v>4</v>
      </c>
      <c r="P2333">
        <v>3</v>
      </c>
      <c r="Q2333" t="str">
        <f t="shared" si="37"/>
        <v>234</v>
      </c>
    </row>
    <row r="2334" spans="1:17" x14ac:dyDescent="0.25">
      <c r="A2334">
        <v>2333</v>
      </c>
      <c r="D2334">
        <v>259.03742499999998</v>
      </c>
      <c r="E2334" s="2">
        <v>2</v>
      </c>
      <c r="F2334">
        <v>246.40057300000001</v>
      </c>
      <c r="G2334" s="3">
        <v>3</v>
      </c>
      <c r="H2334">
        <v>236.57764</v>
      </c>
      <c r="I2334" s="5">
        <v>4</v>
      </c>
      <c r="P2334">
        <v>3</v>
      </c>
      <c r="Q2334" t="str">
        <f t="shared" si="37"/>
        <v>234</v>
      </c>
    </row>
    <row r="2335" spans="1:17" x14ac:dyDescent="0.25">
      <c r="A2335">
        <v>2334</v>
      </c>
      <c r="D2335">
        <v>259.03742499999998</v>
      </c>
      <c r="E2335" s="2">
        <v>2</v>
      </c>
      <c r="F2335">
        <v>246.40057300000001</v>
      </c>
      <c r="G2335" s="3">
        <v>3</v>
      </c>
      <c r="H2335">
        <v>236.57764</v>
      </c>
      <c r="I2335" s="5">
        <v>4</v>
      </c>
      <c r="P2335">
        <v>3</v>
      </c>
      <c r="Q2335" t="str">
        <f t="shared" si="37"/>
        <v>234</v>
      </c>
    </row>
    <row r="2336" spans="1:17" x14ac:dyDescent="0.25">
      <c r="A2336">
        <v>2335</v>
      </c>
      <c r="D2336">
        <v>259.03742499999998</v>
      </c>
      <c r="E2336" s="2">
        <v>2</v>
      </c>
      <c r="F2336">
        <v>246.40057300000001</v>
      </c>
      <c r="G2336" s="3">
        <v>3</v>
      </c>
      <c r="P2336">
        <v>2</v>
      </c>
      <c r="Q2336" t="str">
        <f t="shared" si="37"/>
        <v>23</v>
      </c>
    </row>
    <row r="2337" spans="1:17" x14ac:dyDescent="0.25">
      <c r="A2337">
        <v>2336</v>
      </c>
      <c r="D2337">
        <v>259.03742499999998</v>
      </c>
      <c r="E2337" s="2">
        <v>2</v>
      </c>
      <c r="F2337">
        <v>246.40057300000001</v>
      </c>
      <c r="G2337" s="3">
        <v>3</v>
      </c>
      <c r="P2337">
        <v>2</v>
      </c>
      <c r="Q2337" t="str">
        <f t="shared" si="37"/>
        <v>23</v>
      </c>
    </row>
    <row r="2338" spans="1:17" x14ac:dyDescent="0.25">
      <c r="A2338">
        <v>2337</v>
      </c>
      <c r="D2338">
        <v>259.03742499999998</v>
      </c>
      <c r="E2338" s="2">
        <v>2</v>
      </c>
      <c r="F2338">
        <v>246.40057300000001</v>
      </c>
      <c r="G2338" s="3">
        <v>3</v>
      </c>
      <c r="P2338">
        <v>2</v>
      </c>
      <c r="Q2338" t="str">
        <f t="shared" si="37"/>
        <v>23</v>
      </c>
    </row>
    <row r="2339" spans="1:17" x14ac:dyDescent="0.25">
      <c r="A2339">
        <v>2338</v>
      </c>
      <c r="D2339">
        <v>259.03742499999998</v>
      </c>
      <c r="E2339" s="2">
        <v>2</v>
      </c>
      <c r="F2339">
        <v>246.40057300000001</v>
      </c>
      <c r="G2339" s="3">
        <v>3</v>
      </c>
      <c r="P2339">
        <v>2</v>
      </c>
      <c r="Q2339" t="str">
        <f t="shared" si="37"/>
        <v>23</v>
      </c>
    </row>
    <row r="2340" spans="1:17" x14ac:dyDescent="0.25">
      <c r="A2340">
        <v>2339</v>
      </c>
      <c r="D2340">
        <v>259.03742499999998</v>
      </c>
      <c r="E2340" s="2">
        <v>2</v>
      </c>
      <c r="F2340">
        <v>246.40057300000001</v>
      </c>
      <c r="G2340" s="3">
        <v>3</v>
      </c>
      <c r="P2340">
        <v>2</v>
      </c>
      <c r="Q2340" t="str">
        <f t="shared" si="37"/>
        <v>23</v>
      </c>
    </row>
    <row r="2341" spans="1:17" x14ac:dyDescent="0.25">
      <c r="A2341">
        <v>2340</v>
      </c>
      <c r="D2341">
        <v>259.03742499999998</v>
      </c>
      <c r="E2341" s="2">
        <v>2</v>
      </c>
      <c r="F2341">
        <v>246.40057300000001</v>
      </c>
      <c r="G2341" s="3">
        <v>3</v>
      </c>
      <c r="P2341">
        <v>2</v>
      </c>
      <c r="Q2341" t="str">
        <f t="shared" si="37"/>
        <v>23</v>
      </c>
    </row>
    <row r="2342" spans="1:17" x14ac:dyDescent="0.25">
      <c r="A2342">
        <v>2341</v>
      </c>
      <c r="D2342">
        <v>259.03742499999998</v>
      </c>
      <c r="E2342" s="2">
        <v>2</v>
      </c>
      <c r="F2342">
        <v>246.40057300000001</v>
      </c>
      <c r="G2342" s="3">
        <v>3</v>
      </c>
      <c r="P2342">
        <v>2</v>
      </c>
      <c r="Q2342" t="str">
        <f t="shared" si="37"/>
        <v>23</v>
      </c>
    </row>
    <row r="2343" spans="1:17" x14ac:dyDescent="0.25">
      <c r="A2343">
        <v>2342</v>
      </c>
      <c r="D2343">
        <v>259.03742499999998</v>
      </c>
      <c r="E2343" s="2">
        <v>2</v>
      </c>
      <c r="F2343">
        <v>246.40057300000001</v>
      </c>
      <c r="G2343" s="3">
        <v>3</v>
      </c>
      <c r="P2343">
        <v>2</v>
      </c>
      <c r="Q2343" t="str">
        <f t="shared" si="37"/>
        <v>23</v>
      </c>
    </row>
    <row r="2344" spans="1:17" x14ac:dyDescent="0.25">
      <c r="A2344">
        <v>2343</v>
      </c>
      <c r="D2344">
        <v>259.03742499999998</v>
      </c>
      <c r="E2344" s="2">
        <v>2</v>
      </c>
      <c r="F2344">
        <v>246.40057300000001</v>
      </c>
      <c r="G2344" s="3">
        <v>3</v>
      </c>
      <c r="P2344">
        <v>2</v>
      </c>
      <c r="Q2344" t="str">
        <f t="shared" si="37"/>
        <v>23</v>
      </c>
    </row>
    <row r="2345" spans="1:17" x14ac:dyDescent="0.25">
      <c r="A2345">
        <v>2344</v>
      </c>
      <c r="B2345">
        <v>267.47234200000003</v>
      </c>
      <c r="C2345" s="4">
        <v>1</v>
      </c>
      <c r="D2345">
        <v>259.03742499999998</v>
      </c>
      <c r="E2345" s="2">
        <v>2</v>
      </c>
      <c r="F2345">
        <v>246.40057300000001</v>
      </c>
      <c r="G2345" s="3">
        <v>3</v>
      </c>
      <c r="P2345">
        <v>3</v>
      </c>
      <c r="Q2345" t="str">
        <f t="shared" si="37"/>
        <v>123</v>
      </c>
    </row>
    <row r="2346" spans="1:17" x14ac:dyDescent="0.25">
      <c r="A2346">
        <v>2345</v>
      </c>
      <c r="B2346">
        <v>267.47862900000001</v>
      </c>
      <c r="C2346" s="4">
        <v>1</v>
      </c>
      <c r="D2346">
        <v>259.03742499999998</v>
      </c>
      <c r="E2346" s="2">
        <v>2</v>
      </c>
      <c r="F2346">
        <v>246.40057300000001</v>
      </c>
      <c r="G2346" s="3">
        <v>3</v>
      </c>
      <c r="P2346">
        <v>3</v>
      </c>
      <c r="Q2346" t="str">
        <f t="shared" si="37"/>
        <v>123</v>
      </c>
    </row>
    <row r="2347" spans="1:17" x14ac:dyDescent="0.25">
      <c r="A2347">
        <v>2346</v>
      </c>
      <c r="B2347">
        <v>267.47862900000001</v>
      </c>
      <c r="C2347" s="4">
        <v>1</v>
      </c>
      <c r="D2347">
        <v>259.02737300000001</v>
      </c>
      <c r="E2347" s="2">
        <v>2</v>
      </c>
      <c r="F2347">
        <v>246.40057300000001</v>
      </c>
      <c r="G2347" s="3">
        <v>3</v>
      </c>
      <c r="P2347">
        <v>3</v>
      </c>
      <c r="Q2347" t="str">
        <f t="shared" si="37"/>
        <v>123</v>
      </c>
    </row>
    <row r="2348" spans="1:17" x14ac:dyDescent="0.25">
      <c r="A2348">
        <v>2347</v>
      </c>
      <c r="B2348">
        <v>267.47862900000001</v>
      </c>
      <c r="C2348" s="4">
        <v>1</v>
      </c>
      <c r="D2348">
        <v>259.02737300000001</v>
      </c>
      <c r="E2348" s="2">
        <v>2</v>
      </c>
      <c r="F2348">
        <v>246.40057300000001</v>
      </c>
      <c r="G2348" s="3">
        <v>3</v>
      </c>
      <c r="P2348">
        <v>3</v>
      </c>
      <c r="Q2348" t="str">
        <f t="shared" si="37"/>
        <v>123</v>
      </c>
    </row>
    <row r="2349" spans="1:17" x14ac:dyDescent="0.25">
      <c r="A2349">
        <v>2348</v>
      </c>
      <c r="B2349">
        <v>267.47862900000001</v>
      </c>
      <c r="C2349" s="4">
        <v>1</v>
      </c>
      <c r="F2349">
        <v>246.40057300000001</v>
      </c>
      <c r="G2349" s="3">
        <v>3</v>
      </c>
      <c r="H2349">
        <v>254.94135599999998</v>
      </c>
      <c r="I2349" s="5">
        <v>4</v>
      </c>
      <c r="P2349">
        <v>3</v>
      </c>
      <c r="Q2349" t="str">
        <f t="shared" si="37"/>
        <v>134</v>
      </c>
    </row>
    <row r="2350" spans="1:17" x14ac:dyDescent="0.25">
      <c r="A2350">
        <v>2349</v>
      </c>
      <c r="B2350">
        <v>267.47862900000001</v>
      </c>
      <c r="C2350" s="4">
        <v>1</v>
      </c>
      <c r="F2350">
        <v>246.40057300000001</v>
      </c>
      <c r="G2350" s="3">
        <v>3</v>
      </c>
      <c r="H2350">
        <v>254.941665</v>
      </c>
      <c r="I2350" s="5">
        <v>4</v>
      </c>
      <c r="P2350">
        <v>3</v>
      </c>
      <c r="Q2350" t="str">
        <f t="shared" si="37"/>
        <v>134</v>
      </c>
    </row>
    <row r="2351" spans="1:17" x14ac:dyDescent="0.25">
      <c r="A2351">
        <v>2350</v>
      </c>
      <c r="B2351">
        <v>267.47862900000001</v>
      </c>
      <c r="C2351" s="4">
        <v>1</v>
      </c>
      <c r="F2351">
        <v>246.40057300000001</v>
      </c>
      <c r="G2351" s="3">
        <v>3</v>
      </c>
      <c r="H2351">
        <v>254.941665</v>
      </c>
      <c r="I2351" s="5">
        <v>4</v>
      </c>
      <c r="P2351">
        <v>3</v>
      </c>
      <c r="Q2351" t="str">
        <f t="shared" si="37"/>
        <v>134</v>
      </c>
    </row>
    <row r="2352" spans="1:17" x14ac:dyDescent="0.25">
      <c r="A2352">
        <v>2351</v>
      </c>
      <c r="B2352">
        <v>267.47862900000001</v>
      </c>
      <c r="C2352" s="4">
        <v>1</v>
      </c>
      <c r="F2352">
        <v>246.40057300000001</v>
      </c>
      <c r="G2352" s="3">
        <v>3</v>
      </c>
      <c r="H2352">
        <v>254.941665</v>
      </c>
      <c r="I2352" s="5">
        <v>4</v>
      </c>
      <c r="P2352">
        <v>3</v>
      </c>
      <c r="Q2352" t="str">
        <f t="shared" si="37"/>
        <v>134</v>
      </c>
    </row>
    <row r="2353" spans="1:17" x14ac:dyDescent="0.25">
      <c r="A2353">
        <v>2352</v>
      </c>
      <c r="B2353">
        <v>267.47862900000001</v>
      </c>
      <c r="C2353" s="4">
        <v>1</v>
      </c>
      <c r="F2353">
        <v>246.34572900000001</v>
      </c>
      <c r="G2353" s="3">
        <v>3</v>
      </c>
      <c r="H2353">
        <v>254.941665</v>
      </c>
      <c r="I2353" s="5">
        <v>4</v>
      </c>
      <c r="P2353">
        <v>3</v>
      </c>
      <c r="Q2353" t="str">
        <f t="shared" si="37"/>
        <v>134</v>
      </c>
    </row>
    <row r="2354" spans="1:17" x14ac:dyDescent="0.25">
      <c r="A2354">
        <v>2353</v>
      </c>
      <c r="B2354">
        <v>267.47234200000003</v>
      </c>
      <c r="C2354" s="4">
        <v>1</v>
      </c>
      <c r="H2354">
        <v>254.94135599999998</v>
      </c>
      <c r="I2354" s="5">
        <v>4</v>
      </c>
      <c r="P2354">
        <v>2</v>
      </c>
      <c r="Q2354" t="str">
        <f t="shared" si="37"/>
        <v>14</v>
      </c>
    </row>
    <row r="2355" spans="1:17" x14ac:dyDescent="0.25">
      <c r="A2355">
        <v>2354</v>
      </c>
      <c r="B2355">
        <v>267.43955499999998</v>
      </c>
      <c r="C2355" s="4">
        <v>1</v>
      </c>
      <c r="H2355">
        <v>254.94135599999998</v>
      </c>
      <c r="I2355" s="5">
        <v>4</v>
      </c>
      <c r="J2355">
        <v>235.893655</v>
      </c>
      <c r="K2355" t="s">
        <v>22</v>
      </c>
      <c r="Q2355" t="str">
        <f t="shared" si="37"/>
        <v>14</v>
      </c>
    </row>
    <row r="2356" spans="1:17" x14ac:dyDescent="0.25">
      <c r="A2356">
        <v>2355</v>
      </c>
      <c r="Q2356" t="str">
        <f t="shared" si="37"/>
        <v/>
      </c>
    </row>
    <row r="2357" spans="1:17" x14ac:dyDescent="0.25">
      <c r="A2357">
        <v>2356</v>
      </c>
      <c r="J2357">
        <v>235.87994499999999</v>
      </c>
      <c r="K2357" t="s">
        <v>22</v>
      </c>
      <c r="Q2357" t="str">
        <f t="shared" si="37"/>
        <v/>
      </c>
    </row>
    <row r="2358" spans="1:17" x14ac:dyDescent="0.25">
      <c r="A2358">
        <v>2357</v>
      </c>
      <c r="B2358">
        <v>232.07267300000001</v>
      </c>
      <c r="C2358" s="4">
        <v>1</v>
      </c>
      <c r="P2358">
        <v>1</v>
      </c>
      <c r="Q2358" t="str">
        <f t="shared" si="37"/>
        <v>1</v>
      </c>
    </row>
    <row r="2359" spans="1:17" x14ac:dyDescent="0.25">
      <c r="A2359">
        <v>2358</v>
      </c>
      <c r="B2359">
        <v>232.05174700000001</v>
      </c>
      <c r="C2359" s="4">
        <v>1</v>
      </c>
      <c r="P2359">
        <v>1</v>
      </c>
      <c r="Q2359" t="str">
        <f t="shared" si="37"/>
        <v>1</v>
      </c>
    </row>
    <row r="2360" spans="1:17" x14ac:dyDescent="0.25">
      <c r="A2360">
        <v>2359</v>
      </c>
      <c r="B2360">
        <v>232.05174700000001</v>
      </c>
      <c r="C2360" s="4">
        <v>1</v>
      </c>
      <c r="P2360">
        <v>1</v>
      </c>
      <c r="Q2360" t="str">
        <f t="shared" si="37"/>
        <v>1</v>
      </c>
    </row>
    <row r="2361" spans="1:17" x14ac:dyDescent="0.25">
      <c r="A2361">
        <v>2360</v>
      </c>
      <c r="B2361">
        <v>232.05174700000001</v>
      </c>
      <c r="C2361" s="4">
        <v>1</v>
      </c>
      <c r="P2361">
        <v>1</v>
      </c>
      <c r="Q2361" t="str">
        <f t="shared" si="37"/>
        <v>1</v>
      </c>
    </row>
    <row r="2362" spans="1:17" x14ac:dyDescent="0.25">
      <c r="A2362">
        <v>2361</v>
      </c>
      <c r="B2362">
        <v>232.05174700000001</v>
      </c>
      <c r="C2362" s="4">
        <v>1</v>
      </c>
      <c r="P2362">
        <v>1</v>
      </c>
      <c r="Q2362" t="str">
        <f t="shared" si="37"/>
        <v>1</v>
      </c>
    </row>
    <row r="2363" spans="1:17" x14ac:dyDescent="0.25">
      <c r="A2363">
        <v>2362</v>
      </c>
      <c r="B2363">
        <v>232.05174700000001</v>
      </c>
      <c r="C2363" s="4">
        <v>1</v>
      </c>
      <c r="P2363">
        <v>1</v>
      </c>
      <c r="Q2363" t="str">
        <f t="shared" si="37"/>
        <v>1</v>
      </c>
    </row>
    <row r="2364" spans="1:17" x14ac:dyDescent="0.25">
      <c r="A2364">
        <v>2363</v>
      </c>
      <c r="B2364">
        <v>232.05174700000001</v>
      </c>
      <c r="C2364" s="4">
        <v>1</v>
      </c>
      <c r="P2364">
        <v>1</v>
      </c>
      <c r="Q2364" t="str">
        <f t="shared" si="37"/>
        <v>1</v>
      </c>
    </row>
    <row r="2365" spans="1:17" x14ac:dyDescent="0.25">
      <c r="A2365">
        <v>2364</v>
      </c>
      <c r="B2365">
        <v>232.05174700000001</v>
      </c>
      <c r="C2365" s="4">
        <v>1</v>
      </c>
      <c r="P2365">
        <v>1</v>
      </c>
      <c r="Q2365" t="str">
        <f t="shared" si="37"/>
        <v>1</v>
      </c>
    </row>
    <row r="2366" spans="1:17" x14ac:dyDescent="0.25">
      <c r="A2366">
        <v>2365</v>
      </c>
      <c r="B2366">
        <v>232.05174700000001</v>
      </c>
      <c r="C2366" s="4">
        <v>1</v>
      </c>
      <c r="P2366">
        <v>1</v>
      </c>
      <c r="Q2366" t="str">
        <f t="shared" si="37"/>
        <v>1</v>
      </c>
    </row>
    <row r="2367" spans="1:17" x14ac:dyDescent="0.25">
      <c r="A2367">
        <v>2366</v>
      </c>
      <c r="B2367">
        <v>232.05174700000001</v>
      </c>
      <c r="C2367" s="4">
        <v>1</v>
      </c>
      <c r="P2367">
        <v>1</v>
      </c>
      <c r="Q2367" t="str">
        <f t="shared" si="37"/>
        <v>1</v>
      </c>
    </row>
    <row r="2368" spans="1:17" x14ac:dyDescent="0.25">
      <c r="A2368">
        <v>2367</v>
      </c>
      <c r="B2368">
        <v>232.05174700000001</v>
      </c>
      <c r="C2368" s="4">
        <v>1</v>
      </c>
      <c r="H2368">
        <v>242.28274999999999</v>
      </c>
      <c r="I2368" s="5">
        <v>4</v>
      </c>
      <c r="P2368">
        <v>2</v>
      </c>
      <c r="Q2368" t="str">
        <f t="shared" si="37"/>
        <v>14</v>
      </c>
    </row>
    <row r="2369" spans="1:17" x14ac:dyDescent="0.25">
      <c r="A2369">
        <v>2368</v>
      </c>
      <c r="B2369">
        <v>232.05174700000001</v>
      </c>
      <c r="C2369" s="4">
        <v>1</v>
      </c>
      <c r="H2369">
        <v>242.14126300000001</v>
      </c>
      <c r="I2369" s="5">
        <v>4</v>
      </c>
      <c r="P2369">
        <v>2</v>
      </c>
      <c r="Q2369" t="str">
        <f t="shared" si="37"/>
        <v>14</v>
      </c>
    </row>
    <row r="2370" spans="1:17" x14ac:dyDescent="0.25">
      <c r="A2370">
        <v>2369</v>
      </c>
      <c r="B2370">
        <v>232.05174700000001</v>
      </c>
      <c r="C2370" s="4">
        <v>1</v>
      </c>
      <c r="H2370">
        <v>242.14126300000001</v>
      </c>
      <c r="I2370" s="5">
        <v>4</v>
      </c>
      <c r="P2370">
        <v>2</v>
      </c>
      <c r="Q2370" t="str">
        <f t="shared" ref="Q2370:Q2433" si="38">CONCATENATE(C2370,E2370,G2370,I2370)</f>
        <v>14</v>
      </c>
    </row>
    <row r="2371" spans="1:17" x14ac:dyDescent="0.25">
      <c r="A2371">
        <v>2370</v>
      </c>
      <c r="B2371">
        <v>232.05174700000001</v>
      </c>
      <c r="C2371" s="4">
        <v>1</v>
      </c>
      <c r="H2371">
        <v>242.14126300000001</v>
      </c>
      <c r="I2371" s="5">
        <v>4</v>
      </c>
      <c r="P2371">
        <v>2</v>
      </c>
      <c r="Q2371" t="str">
        <f t="shared" si="38"/>
        <v>14</v>
      </c>
    </row>
    <row r="2372" spans="1:17" x14ac:dyDescent="0.25">
      <c r="A2372">
        <v>2371</v>
      </c>
      <c r="B2372">
        <v>232.05174700000001</v>
      </c>
      <c r="C2372" s="4">
        <v>1</v>
      </c>
      <c r="H2372">
        <v>242.14126300000001</v>
      </c>
      <c r="I2372" s="5">
        <v>4</v>
      </c>
      <c r="P2372">
        <v>2</v>
      </c>
      <c r="Q2372" t="str">
        <f t="shared" si="38"/>
        <v>14</v>
      </c>
    </row>
    <row r="2373" spans="1:17" x14ac:dyDescent="0.25">
      <c r="A2373">
        <v>2372</v>
      </c>
      <c r="B2373">
        <v>232.05174700000001</v>
      </c>
      <c r="C2373" s="4">
        <v>1</v>
      </c>
      <c r="H2373">
        <v>242.14126300000001</v>
      </c>
      <c r="I2373" s="5">
        <v>4</v>
      </c>
      <c r="P2373">
        <v>2</v>
      </c>
      <c r="Q2373" t="str">
        <f t="shared" si="38"/>
        <v>14</v>
      </c>
    </row>
    <row r="2374" spans="1:17" x14ac:dyDescent="0.25">
      <c r="A2374">
        <v>2373</v>
      </c>
      <c r="B2374">
        <v>232.05174700000001</v>
      </c>
      <c r="C2374" s="4">
        <v>1</v>
      </c>
      <c r="H2374">
        <v>242.14126300000001</v>
      </c>
      <c r="I2374" s="5">
        <v>4</v>
      </c>
      <c r="P2374">
        <v>2</v>
      </c>
      <c r="Q2374" t="str">
        <f t="shared" si="38"/>
        <v>14</v>
      </c>
    </row>
    <row r="2375" spans="1:17" x14ac:dyDescent="0.25">
      <c r="A2375">
        <v>2374</v>
      </c>
      <c r="B2375">
        <v>232.05174700000001</v>
      </c>
      <c r="C2375" s="4">
        <v>1</v>
      </c>
      <c r="H2375">
        <v>242.14126300000001</v>
      </c>
      <c r="I2375" s="5">
        <v>4</v>
      </c>
      <c r="P2375">
        <v>2</v>
      </c>
      <c r="Q2375" t="str">
        <f t="shared" si="38"/>
        <v>14</v>
      </c>
    </row>
    <row r="2376" spans="1:17" x14ac:dyDescent="0.25">
      <c r="A2376">
        <v>2375</v>
      </c>
      <c r="B2376">
        <v>232.05174700000001</v>
      </c>
      <c r="C2376" s="4">
        <v>1</v>
      </c>
      <c r="D2376">
        <v>225.066293</v>
      </c>
      <c r="E2376" s="2">
        <v>2</v>
      </c>
      <c r="H2376">
        <v>242.14126300000001</v>
      </c>
      <c r="I2376" s="5">
        <v>4</v>
      </c>
      <c r="P2376">
        <v>3</v>
      </c>
      <c r="Q2376" t="str">
        <f t="shared" si="38"/>
        <v>124</v>
      </c>
    </row>
    <row r="2377" spans="1:17" x14ac:dyDescent="0.25">
      <c r="A2377">
        <v>2376</v>
      </c>
      <c r="B2377">
        <v>232.05174700000001</v>
      </c>
      <c r="C2377" s="4">
        <v>1</v>
      </c>
      <c r="D2377">
        <v>225.10897199999999</v>
      </c>
      <c r="E2377" s="2">
        <v>2</v>
      </c>
      <c r="H2377">
        <v>242.14126300000001</v>
      </c>
      <c r="I2377" s="5">
        <v>4</v>
      </c>
      <c r="P2377">
        <v>3</v>
      </c>
      <c r="Q2377" t="str">
        <f t="shared" si="38"/>
        <v>124</v>
      </c>
    </row>
    <row r="2378" spans="1:17" x14ac:dyDescent="0.25">
      <c r="A2378">
        <v>2377</v>
      </c>
      <c r="B2378">
        <v>232.05174700000001</v>
      </c>
      <c r="C2378" s="4">
        <v>1</v>
      </c>
      <c r="D2378">
        <v>225.10897199999999</v>
      </c>
      <c r="E2378" s="2">
        <v>2</v>
      </c>
      <c r="H2378">
        <v>242.14126300000001</v>
      </c>
      <c r="I2378" s="5">
        <v>4</v>
      </c>
      <c r="P2378">
        <v>3</v>
      </c>
      <c r="Q2378" t="str">
        <f t="shared" si="38"/>
        <v>124</v>
      </c>
    </row>
    <row r="2379" spans="1:17" x14ac:dyDescent="0.25">
      <c r="A2379">
        <v>2378</v>
      </c>
      <c r="B2379">
        <v>232.07267300000001</v>
      </c>
      <c r="C2379" s="4">
        <v>1</v>
      </c>
      <c r="D2379">
        <v>225.10897199999999</v>
      </c>
      <c r="E2379" s="2">
        <v>2</v>
      </c>
      <c r="H2379">
        <v>242.14126300000001</v>
      </c>
      <c r="I2379" s="5">
        <v>4</v>
      </c>
      <c r="P2379">
        <v>3</v>
      </c>
      <c r="Q2379" t="str">
        <f t="shared" si="38"/>
        <v>124</v>
      </c>
    </row>
    <row r="2380" spans="1:17" x14ac:dyDescent="0.25">
      <c r="A2380">
        <v>2379</v>
      </c>
      <c r="D2380">
        <v>225.10897199999999</v>
      </c>
      <c r="E2380" s="2">
        <v>2</v>
      </c>
      <c r="H2380">
        <v>242.14126300000001</v>
      </c>
      <c r="I2380" s="5">
        <v>4</v>
      </c>
      <c r="P2380">
        <v>2</v>
      </c>
      <c r="Q2380" t="str">
        <f t="shared" si="38"/>
        <v>24</v>
      </c>
    </row>
    <row r="2381" spans="1:17" x14ac:dyDescent="0.25">
      <c r="A2381">
        <v>2380</v>
      </c>
      <c r="D2381">
        <v>225.10897199999999</v>
      </c>
      <c r="E2381" s="2">
        <v>2</v>
      </c>
      <c r="H2381">
        <v>242.14126300000001</v>
      </c>
      <c r="I2381" s="5">
        <v>4</v>
      </c>
      <c r="P2381">
        <v>2</v>
      </c>
      <c r="Q2381" t="str">
        <f t="shared" si="38"/>
        <v>24</v>
      </c>
    </row>
    <row r="2382" spans="1:17" x14ac:dyDescent="0.25">
      <c r="A2382">
        <v>2381</v>
      </c>
      <c r="D2382">
        <v>225.10897199999999</v>
      </c>
      <c r="E2382" s="2">
        <v>2</v>
      </c>
      <c r="H2382">
        <v>242.14126300000001</v>
      </c>
      <c r="I2382" s="5">
        <v>4</v>
      </c>
      <c r="P2382">
        <v>2</v>
      </c>
      <c r="Q2382" t="str">
        <f t="shared" si="38"/>
        <v>24</v>
      </c>
    </row>
    <row r="2383" spans="1:17" x14ac:dyDescent="0.25">
      <c r="A2383">
        <v>2382</v>
      </c>
      <c r="D2383">
        <v>225.10897199999999</v>
      </c>
      <c r="E2383" s="2">
        <v>2</v>
      </c>
      <c r="H2383">
        <v>242.14126300000001</v>
      </c>
      <c r="I2383" s="5">
        <v>4</v>
      </c>
      <c r="P2383">
        <v>2</v>
      </c>
      <c r="Q2383" t="str">
        <f t="shared" si="38"/>
        <v>24</v>
      </c>
    </row>
    <row r="2384" spans="1:17" x14ac:dyDescent="0.25">
      <c r="A2384">
        <v>2383</v>
      </c>
      <c r="D2384">
        <v>225.10897199999999</v>
      </c>
      <c r="E2384" s="2">
        <v>2</v>
      </c>
      <c r="H2384">
        <v>242.14126300000001</v>
      </c>
      <c r="I2384" s="5">
        <v>4</v>
      </c>
      <c r="P2384">
        <v>2</v>
      </c>
      <c r="Q2384" t="str">
        <f t="shared" si="38"/>
        <v>24</v>
      </c>
    </row>
    <row r="2385" spans="1:17" x14ac:dyDescent="0.25">
      <c r="A2385">
        <v>2384</v>
      </c>
      <c r="D2385">
        <v>225.10897199999999</v>
      </c>
      <c r="E2385" s="2">
        <v>2</v>
      </c>
      <c r="H2385">
        <v>242.14126300000001</v>
      </c>
      <c r="I2385" s="5">
        <v>4</v>
      </c>
      <c r="P2385">
        <v>2</v>
      </c>
      <c r="Q2385" t="str">
        <f t="shared" si="38"/>
        <v>24</v>
      </c>
    </row>
    <row r="2386" spans="1:17" x14ac:dyDescent="0.25">
      <c r="A2386">
        <v>2385</v>
      </c>
      <c r="D2386">
        <v>225.10897199999999</v>
      </c>
      <c r="E2386" s="2">
        <v>2</v>
      </c>
      <c r="H2386">
        <v>242.14126300000001</v>
      </c>
      <c r="I2386" s="5">
        <v>4</v>
      </c>
      <c r="P2386">
        <v>2</v>
      </c>
      <c r="Q2386" t="str">
        <f t="shared" si="38"/>
        <v>24</v>
      </c>
    </row>
    <row r="2387" spans="1:17" x14ac:dyDescent="0.25">
      <c r="A2387">
        <v>2386</v>
      </c>
      <c r="D2387">
        <v>225.10897199999999</v>
      </c>
      <c r="E2387" s="2">
        <v>2</v>
      </c>
      <c r="H2387">
        <v>242.14126300000001</v>
      </c>
      <c r="I2387" s="5">
        <v>4</v>
      </c>
      <c r="P2387">
        <v>2</v>
      </c>
      <c r="Q2387" t="str">
        <f t="shared" si="38"/>
        <v>24</v>
      </c>
    </row>
    <row r="2388" spans="1:17" x14ac:dyDescent="0.25">
      <c r="A2388">
        <v>2387</v>
      </c>
      <c r="D2388">
        <v>225.10897199999999</v>
      </c>
      <c r="E2388" s="2">
        <v>2</v>
      </c>
      <c r="H2388">
        <v>242.14126300000001</v>
      </c>
      <c r="I2388" s="5">
        <v>4</v>
      </c>
      <c r="P2388">
        <v>2</v>
      </c>
      <c r="Q2388" t="str">
        <f t="shared" si="38"/>
        <v>24</v>
      </c>
    </row>
    <row r="2389" spans="1:17" x14ac:dyDescent="0.25">
      <c r="A2389">
        <v>2388</v>
      </c>
      <c r="D2389">
        <v>225.10897199999999</v>
      </c>
      <c r="E2389" s="2">
        <v>2</v>
      </c>
      <c r="F2389">
        <v>233.035201</v>
      </c>
      <c r="G2389" s="3">
        <v>3</v>
      </c>
      <c r="H2389">
        <v>242.28274999999999</v>
      </c>
      <c r="I2389" s="5">
        <v>4</v>
      </c>
      <c r="P2389">
        <v>3</v>
      </c>
      <c r="Q2389" t="str">
        <f t="shared" si="38"/>
        <v>234</v>
      </c>
    </row>
    <row r="2390" spans="1:17" x14ac:dyDescent="0.25">
      <c r="A2390">
        <v>2389</v>
      </c>
      <c r="D2390">
        <v>225.10897199999999</v>
      </c>
      <c r="E2390" s="2">
        <v>2</v>
      </c>
      <c r="F2390">
        <v>233.00076999999999</v>
      </c>
      <c r="G2390" s="3">
        <v>3</v>
      </c>
      <c r="H2390">
        <v>242.28274999999999</v>
      </c>
      <c r="I2390" s="5">
        <v>4</v>
      </c>
      <c r="P2390">
        <v>3</v>
      </c>
      <c r="Q2390" t="str">
        <f t="shared" si="38"/>
        <v>234</v>
      </c>
    </row>
    <row r="2391" spans="1:17" x14ac:dyDescent="0.25">
      <c r="A2391">
        <v>2390</v>
      </c>
      <c r="D2391">
        <v>225.10897199999999</v>
      </c>
      <c r="E2391" s="2">
        <v>2</v>
      </c>
      <c r="F2391">
        <v>233.00076999999999</v>
      </c>
      <c r="G2391" s="3">
        <v>3</v>
      </c>
      <c r="P2391">
        <v>2</v>
      </c>
      <c r="Q2391" t="str">
        <f t="shared" si="38"/>
        <v>23</v>
      </c>
    </row>
    <row r="2392" spans="1:17" x14ac:dyDescent="0.25">
      <c r="A2392">
        <v>2391</v>
      </c>
      <c r="D2392">
        <v>225.10897199999999</v>
      </c>
      <c r="E2392" s="2">
        <v>2</v>
      </c>
      <c r="F2392">
        <v>233.00076999999999</v>
      </c>
      <c r="G2392" s="3">
        <v>3</v>
      </c>
      <c r="P2392">
        <v>2</v>
      </c>
      <c r="Q2392" t="str">
        <f t="shared" si="38"/>
        <v>23</v>
      </c>
    </row>
    <row r="2393" spans="1:17" x14ac:dyDescent="0.25">
      <c r="A2393">
        <v>2392</v>
      </c>
      <c r="D2393">
        <v>225.10897199999999</v>
      </c>
      <c r="E2393" s="2">
        <v>2</v>
      </c>
      <c r="F2393">
        <v>233.00076999999999</v>
      </c>
      <c r="G2393" s="3">
        <v>3</v>
      </c>
      <c r="P2393">
        <v>2</v>
      </c>
      <c r="Q2393" t="str">
        <f t="shared" si="38"/>
        <v>23</v>
      </c>
    </row>
    <row r="2394" spans="1:17" x14ac:dyDescent="0.25">
      <c r="A2394">
        <v>2393</v>
      </c>
      <c r="B2394">
        <v>217.633286</v>
      </c>
      <c r="C2394" s="4">
        <v>1</v>
      </c>
      <c r="D2394">
        <v>225.10897199999999</v>
      </c>
      <c r="E2394" s="2">
        <v>2</v>
      </c>
      <c r="F2394">
        <v>233.00076999999999</v>
      </c>
      <c r="G2394" s="3">
        <v>3</v>
      </c>
      <c r="P2394">
        <v>3</v>
      </c>
      <c r="Q2394" t="str">
        <f t="shared" si="38"/>
        <v>123</v>
      </c>
    </row>
    <row r="2395" spans="1:17" x14ac:dyDescent="0.25">
      <c r="A2395">
        <v>2394</v>
      </c>
      <c r="B2395">
        <v>217.56679399999999</v>
      </c>
      <c r="C2395" s="4">
        <v>1</v>
      </c>
      <c r="D2395">
        <v>225.066293</v>
      </c>
      <c r="E2395" s="2">
        <v>2</v>
      </c>
      <c r="F2395">
        <v>233.00076999999999</v>
      </c>
      <c r="G2395" s="3">
        <v>3</v>
      </c>
      <c r="P2395">
        <v>3</v>
      </c>
      <c r="Q2395" t="str">
        <f t="shared" si="38"/>
        <v>123</v>
      </c>
    </row>
    <row r="2396" spans="1:17" x14ac:dyDescent="0.25">
      <c r="A2396">
        <v>2395</v>
      </c>
      <c r="B2396">
        <v>217.56679399999999</v>
      </c>
      <c r="C2396" s="4">
        <v>1</v>
      </c>
      <c r="F2396">
        <v>233.00076999999999</v>
      </c>
      <c r="G2396" s="3">
        <v>3</v>
      </c>
      <c r="P2396">
        <v>2</v>
      </c>
      <c r="Q2396" t="str">
        <f t="shared" si="38"/>
        <v>13</v>
      </c>
    </row>
    <row r="2397" spans="1:17" x14ac:dyDescent="0.25">
      <c r="A2397">
        <v>2396</v>
      </c>
      <c r="B2397">
        <v>217.56679399999999</v>
      </c>
      <c r="C2397" s="4">
        <v>1</v>
      </c>
      <c r="F2397">
        <v>233.00076999999999</v>
      </c>
      <c r="G2397" s="3">
        <v>3</v>
      </c>
      <c r="P2397">
        <v>2</v>
      </c>
      <c r="Q2397" t="str">
        <f t="shared" si="38"/>
        <v>13</v>
      </c>
    </row>
    <row r="2398" spans="1:17" x14ac:dyDescent="0.25">
      <c r="A2398">
        <v>2397</v>
      </c>
      <c r="B2398">
        <v>217.56679399999999</v>
      </c>
      <c r="C2398" s="4">
        <v>1</v>
      </c>
      <c r="F2398">
        <v>233.00076999999999</v>
      </c>
      <c r="G2398" s="3">
        <v>3</v>
      </c>
      <c r="P2398">
        <v>2</v>
      </c>
      <c r="Q2398" t="str">
        <f t="shared" si="38"/>
        <v>13</v>
      </c>
    </row>
    <row r="2399" spans="1:17" x14ac:dyDescent="0.25">
      <c r="A2399">
        <v>2398</v>
      </c>
      <c r="B2399">
        <v>217.56679399999999</v>
      </c>
      <c r="C2399" s="4">
        <v>1</v>
      </c>
      <c r="F2399">
        <v>233.00076999999999</v>
      </c>
      <c r="G2399" s="3">
        <v>3</v>
      </c>
      <c r="P2399">
        <v>2</v>
      </c>
      <c r="Q2399" t="str">
        <f t="shared" si="38"/>
        <v>13</v>
      </c>
    </row>
    <row r="2400" spans="1:17" x14ac:dyDescent="0.25">
      <c r="A2400">
        <v>2399</v>
      </c>
      <c r="B2400">
        <v>217.56679399999999</v>
      </c>
      <c r="C2400" s="4">
        <v>1</v>
      </c>
      <c r="F2400">
        <v>233.00076999999999</v>
      </c>
      <c r="G2400" s="3">
        <v>3</v>
      </c>
      <c r="P2400">
        <v>2</v>
      </c>
      <c r="Q2400" t="str">
        <f t="shared" si="38"/>
        <v>13</v>
      </c>
    </row>
    <row r="2401" spans="1:17" x14ac:dyDescent="0.25">
      <c r="A2401">
        <v>2400</v>
      </c>
      <c r="B2401">
        <v>217.56679399999999</v>
      </c>
      <c r="C2401" s="4">
        <v>1</v>
      </c>
      <c r="F2401">
        <v>233.00076999999999</v>
      </c>
      <c r="G2401" s="3">
        <v>3</v>
      </c>
      <c r="P2401">
        <v>2</v>
      </c>
      <c r="Q2401" t="str">
        <f t="shared" si="38"/>
        <v>13</v>
      </c>
    </row>
    <row r="2402" spans="1:17" x14ac:dyDescent="0.25">
      <c r="A2402">
        <v>2401</v>
      </c>
      <c r="B2402">
        <v>217.56679399999999</v>
      </c>
      <c r="C2402" s="4">
        <v>1</v>
      </c>
      <c r="F2402">
        <v>233.00076999999999</v>
      </c>
      <c r="G2402" s="3">
        <v>3</v>
      </c>
      <c r="P2402">
        <v>2</v>
      </c>
      <c r="Q2402" t="str">
        <f t="shared" si="38"/>
        <v>13</v>
      </c>
    </row>
    <row r="2403" spans="1:17" x14ac:dyDescent="0.25">
      <c r="A2403">
        <v>2402</v>
      </c>
      <c r="B2403">
        <v>217.56679399999999</v>
      </c>
      <c r="C2403" s="4">
        <v>1</v>
      </c>
      <c r="F2403">
        <v>233.00076999999999</v>
      </c>
      <c r="G2403" s="3">
        <v>3</v>
      </c>
      <c r="H2403">
        <v>225.67533299999999</v>
      </c>
      <c r="I2403" s="5">
        <v>4</v>
      </c>
      <c r="P2403">
        <v>3</v>
      </c>
      <c r="Q2403" t="str">
        <f t="shared" si="38"/>
        <v>134</v>
      </c>
    </row>
    <row r="2404" spans="1:17" x14ac:dyDescent="0.25">
      <c r="A2404">
        <v>2403</v>
      </c>
      <c r="B2404">
        <v>217.56679399999999</v>
      </c>
      <c r="C2404" s="4">
        <v>1</v>
      </c>
      <c r="F2404">
        <v>233.00076999999999</v>
      </c>
      <c r="G2404" s="3">
        <v>3</v>
      </c>
      <c r="H2404">
        <v>225.65837500000001</v>
      </c>
      <c r="I2404" s="5">
        <v>4</v>
      </c>
      <c r="P2404">
        <v>3</v>
      </c>
      <c r="Q2404" t="str">
        <f t="shared" si="38"/>
        <v>134</v>
      </c>
    </row>
    <row r="2405" spans="1:17" x14ac:dyDescent="0.25">
      <c r="A2405">
        <v>2404</v>
      </c>
      <c r="B2405">
        <v>217.56679399999999</v>
      </c>
      <c r="C2405" s="4">
        <v>1</v>
      </c>
      <c r="F2405">
        <v>233.00076999999999</v>
      </c>
      <c r="G2405" s="3">
        <v>3</v>
      </c>
      <c r="H2405">
        <v>225.65837500000001</v>
      </c>
      <c r="I2405" s="5">
        <v>4</v>
      </c>
      <c r="P2405">
        <v>3</v>
      </c>
      <c r="Q2405" t="str">
        <f t="shared" si="38"/>
        <v>134</v>
      </c>
    </row>
    <row r="2406" spans="1:17" x14ac:dyDescent="0.25">
      <c r="A2406">
        <v>2405</v>
      </c>
      <c r="B2406">
        <v>217.56679399999999</v>
      </c>
      <c r="C2406" s="4">
        <v>1</v>
      </c>
      <c r="D2406">
        <v>213.20681999999999</v>
      </c>
      <c r="E2406" s="2">
        <v>2</v>
      </c>
      <c r="F2406">
        <v>233.00076999999999</v>
      </c>
      <c r="G2406" s="3">
        <v>3</v>
      </c>
      <c r="H2406">
        <v>225.65837500000001</v>
      </c>
      <c r="I2406" s="5">
        <v>4</v>
      </c>
      <c r="P2406">
        <v>4</v>
      </c>
      <c r="Q2406" t="str">
        <f t="shared" si="38"/>
        <v>1234</v>
      </c>
    </row>
    <row r="2407" spans="1:17" x14ac:dyDescent="0.25">
      <c r="A2407">
        <v>2406</v>
      </c>
      <c r="B2407">
        <v>217.56679399999999</v>
      </c>
      <c r="C2407" s="4">
        <v>1</v>
      </c>
      <c r="D2407">
        <v>213.22130300000001</v>
      </c>
      <c r="E2407" s="2">
        <v>2</v>
      </c>
      <c r="F2407">
        <v>233.035201</v>
      </c>
      <c r="G2407" s="3">
        <v>3</v>
      </c>
      <c r="H2407">
        <v>225.65837500000001</v>
      </c>
      <c r="I2407" s="5">
        <v>4</v>
      </c>
      <c r="P2407">
        <v>4</v>
      </c>
      <c r="Q2407" t="str">
        <f t="shared" si="38"/>
        <v>1234</v>
      </c>
    </row>
    <row r="2408" spans="1:17" x14ac:dyDescent="0.25">
      <c r="A2408">
        <v>2407</v>
      </c>
      <c r="B2408">
        <v>217.56679399999999</v>
      </c>
      <c r="C2408" s="4">
        <v>1</v>
      </c>
      <c r="D2408">
        <v>213.22130300000001</v>
      </c>
      <c r="E2408" s="2">
        <v>2</v>
      </c>
      <c r="H2408">
        <v>225.65837500000001</v>
      </c>
      <c r="I2408" s="5">
        <v>4</v>
      </c>
      <c r="P2408">
        <v>3</v>
      </c>
      <c r="Q2408" t="str">
        <f t="shared" si="38"/>
        <v>124</v>
      </c>
    </row>
    <row r="2409" spans="1:17" x14ac:dyDescent="0.25">
      <c r="A2409">
        <v>2408</v>
      </c>
      <c r="B2409">
        <v>217.56679399999999</v>
      </c>
      <c r="C2409" s="4">
        <v>1</v>
      </c>
      <c r="D2409">
        <v>213.22130300000001</v>
      </c>
      <c r="E2409" s="2">
        <v>2</v>
      </c>
      <c r="H2409">
        <v>225.65837500000001</v>
      </c>
      <c r="I2409" s="5">
        <v>4</v>
      </c>
      <c r="P2409">
        <v>3</v>
      </c>
      <c r="Q2409" t="str">
        <f t="shared" si="38"/>
        <v>124</v>
      </c>
    </row>
    <row r="2410" spans="1:17" x14ac:dyDescent="0.25">
      <c r="A2410">
        <v>2409</v>
      </c>
      <c r="B2410">
        <v>217.56679399999999</v>
      </c>
      <c r="C2410" s="4">
        <v>1</v>
      </c>
      <c r="D2410">
        <v>213.22130300000001</v>
      </c>
      <c r="E2410" s="2">
        <v>2</v>
      </c>
      <c r="H2410">
        <v>225.65837500000001</v>
      </c>
      <c r="I2410" s="5">
        <v>4</v>
      </c>
      <c r="P2410">
        <v>3</v>
      </c>
      <c r="Q2410" t="str">
        <f t="shared" si="38"/>
        <v>124</v>
      </c>
    </row>
    <row r="2411" spans="1:17" x14ac:dyDescent="0.25">
      <c r="A2411">
        <v>2410</v>
      </c>
      <c r="B2411">
        <v>217.56679399999999</v>
      </c>
      <c r="C2411" s="4">
        <v>1</v>
      </c>
      <c r="D2411">
        <v>213.22130300000001</v>
      </c>
      <c r="E2411" s="2">
        <v>2</v>
      </c>
      <c r="H2411">
        <v>225.65837500000001</v>
      </c>
      <c r="I2411" s="5">
        <v>4</v>
      </c>
      <c r="P2411">
        <v>3</v>
      </c>
      <c r="Q2411" t="str">
        <f t="shared" si="38"/>
        <v>124</v>
      </c>
    </row>
    <row r="2412" spans="1:17" x14ac:dyDescent="0.25">
      <c r="A2412">
        <v>2411</v>
      </c>
      <c r="B2412">
        <v>217.633286</v>
      </c>
      <c r="C2412" s="4">
        <v>1</v>
      </c>
      <c r="D2412">
        <v>213.22130300000001</v>
      </c>
      <c r="E2412" s="2">
        <v>2</v>
      </c>
      <c r="H2412">
        <v>225.65837500000001</v>
      </c>
      <c r="I2412" s="5">
        <v>4</v>
      </c>
      <c r="P2412">
        <v>3</v>
      </c>
      <c r="Q2412" t="str">
        <f t="shared" si="38"/>
        <v>124</v>
      </c>
    </row>
    <row r="2413" spans="1:17" x14ac:dyDescent="0.25">
      <c r="A2413">
        <v>2412</v>
      </c>
      <c r="D2413">
        <v>213.22130300000001</v>
      </c>
      <c r="E2413" s="2">
        <v>2</v>
      </c>
      <c r="H2413">
        <v>225.65837500000001</v>
      </c>
      <c r="I2413" s="5">
        <v>4</v>
      </c>
      <c r="P2413">
        <v>2</v>
      </c>
      <c r="Q2413" t="str">
        <f t="shared" si="38"/>
        <v>24</v>
      </c>
    </row>
    <row r="2414" spans="1:17" x14ac:dyDescent="0.25">
      <c r="A2414">
        <v>2413</v>
      </c>
      <c r="D2414">
        <v>213.22130300000001</v>
      </c>
      <c r="E2414" s="2">
        <v>2</v>
      </c>
      <c r="H2414">
        <v>225.65837500000001</v>
      </c>
      <c r="I2414" s="5">
        <v>4</v>
      </c>
      <c r="P2414">
        <v>2</v>
      </c>
      <c r="Q2414" t="str">
        <f t="shared" si="38"/>
        <v>24</v>
      </c>
    </row>
    <row r="2415" spans="1:17" x14ac:dyDescent="0.25">
      <c r="A2415">
        <v>2414</v>
      </c>
      <c r="D2415">
        <v>213.22130300000001</v>
      </c>
      <c r="E2415" s="2">
        <v>2</v>
      </c>
      <c r="H2415">
        <v>225.65837500000001</v>
      </c>
      <c r="I2415" s="5">
        <v>4</v>
      </c>
      <c r="P2415">
        <v>2</v>
      </c>
      <c r="Q2415" t="str">
        <f t="shared" si="38"/>
        <v>24</v>
      </c>
    </row>
    <row r="2416" spans="1:17" x14ac:dyDescent="0.25">
      <c r="A2416">
        <v>2415</v>
      </c>
      <c r="D2416">
        <v>213.22130300000001</v>
      </c>
      <c r="E2416" s="2">
        <v>2</v>
      </c>
      <c r="H2416">
        <v>225.65837500000001</v>
      </c>
      <c r="I2416" s="5">
        <v>4</v>
      </c>
      <c r="P2416">
        <v>2</v>
      </c>
      <c r="Q2416" t="str">
        <f t="shared" si="38"/>
        <v>24</v>
      </c>
    </row>
    <row r="2417" spans="1:17" x14ac:dyDescent="0.25">
      <c r="A2417">
        <v>2416</v>
      </c>
      <c r="D2417">
        <v>213.22130300000001</v>
      </c>
      <c r="E2417" s="2">
        <v>2</v>
      </c>
      <c r="H2417">
        <v>225.65837500000001</v>
      </c>
      <c r="I2417" s="5">
        <v>4</v>
      </c>
      <c r="P2417">
        <v>2</v>
      </c>
      <c r="Q2417" t="str">
        <f t="shared" si="38"/>
        <v>24</v>
      </c>
    </row>
    <row r="2418" spans="1:17" x14ac:dyDescent="0.25">
      <c r="A2418">
        <v>2417</v>
      </c>
      <c r="D2418">
        <v>213.22130300000001</v>
      </c>
      <c r="E2418" s="2">
        <v>2</v>
      </c>
      <c r="H2418">
        <v>225.65837500000001</v>
      </c>
      <c r="I2418" s="5">
        <v>4</v>
      </c>
      <c r="P2418">
        <v>2</v>
      </c>
      <c r="Q2418" t="str">
        <f t="shared" si="38"/>
        <v>24</v>
      </c>
    </row>
    <row r="2419" spans="1:17" x14ac:dyDescent="0.25">
      <c r="A2419">
        <v>2418</v>
      </c>
      <c r="D2419">
        <v>213.22130300000001</v>
      </c>
      <c r="E2419" s="2">
        <v>2</v>
      </c>
      <c r="H2419">
        <v>225.65837500000001</v>
      </c>
      <c r="I2419" s="5">
        <v>4</v>
      </c>
      <c r="P2419">
        <v>2</v>
      </c>
      <c r="Q2419" t="str">
        <f t="shared" si="38"/>
        <v>24</v>
      </c>
    </row>
    <row r="2420" spans="1:17" x14ac:dyDescent="0.25">
      <c r="A2420">
        <v>2419</v>
      </c>
      <c r="D2420">
        <v>213.22130300000001</v>
      </c>
      <c r="E2420" s="2">
        <v>2</v>
      </c>
      <c r="H2420">
        <v>225.65837500000001</v>
      </c>
      <c r="I2420" s="5">
        <v>4</v>
      </c>
      <c r="P2420">
        <v>2</v>
      </c>
      <c r="Q2420" t="str">
        <f t="shared" si="38"/>
        <v>24</v>
      </c>
    </row>
    <row r="2421" spans="1:17" x14ac:dyDescent="0.25">
      <c r="A2421">
        <v>2420</v>
      </c>
      <c r="D2421">
        <v>213.22130300000001</v>
      </c>
      <c r="E2421" s="2">
        <v>2</v>
      </c>
      <c r="H2421">
        <v>225.65837500000001</v>
      </c>
      <c r="I2421" s="5">
        <v>4</v>
      </c>
      <c r="P2421">
        <v>2</v>
      </c>
      <c r="Q2421" t="str">
        <f t="shared" si="38"/>
        <v>24</v>
      </c>
    </row>
    <row r="2422" spans="1:17" x14ac:dyDescent="0.25">
      <c r="A2422">
        <v>2421</v>
      </c>
      <c r="D2422">
        <v>213.22130300000001</v>
      </c>
      <c r="E2422" s="2">
        <v>2</v>
      </c>
      <c r="H2422">
        <v>225.65837500000001</v>
      </c>
      <c r="I2422" s="5">
        <v>4</v>
      </c>
      <c r="P2422">
        <v>2</v>
      </c>
      <c r="Q2422" t="str">
        <f t="shared" si="38"/>
        <v>24</v>
      </c>
    </row>
    <row r="2423" spans="1:17" x14ac:dyDescent="0.25">
      <c r="A2423">
        <v>2422</v>
      </c>
      <c r="B2423">
        <v>204.93396999999999</v>
      </c>
      <c r="C2423" s="4">
        <v>1</v>
      </c>
      <c r="D2423">
        <v>213.22130300000001</v>
      </c>
      <c r="E2423" s="2">
        <v>2</v>
      </c>
      <c r="H2423">
        <v>225.67533299999999</v>
      </c>
      <c r="I2423" s="5">
        <v>4</v>
      </c>
      <c r="P2423">
        <v>3</v>
      </c>
      <c r="Q2423" t="str">
        <f t="shared" si="38"/>
        <v>124</v>
      </c>
    </row>
    <row r="2424" spans="1:17" x14ac:dyDescent="0.25">
      <c r="A2424">
        <v>2423</v>
      </c>
      <c r="B2424">
        <v>204.830455</v>
      </c>
      <c r="C2424" s="4">
        <v>1</v>
      </c>
      <c r="D2424">
        <v>213.22130300000001</v>
      </c>
      <c r="E2424" s="2">
        <v>2</v>
      </c>
      <c r="F2424">
        <v>217.93409500000001</v>
      </c>
      <c r="G2424" s="3">
        <v>3</v>
      </c>
      <c r="H2424">
        <v>225.67533299999999</v>
      </c>
      <c r="I2424" s="5">
        <v>4</v>
      </c>
      <c r="P2424">
        <v>4</v>
      </c>
      <c r="Q2424" t="str">
        <f t="shared" si="38"/>
        <v>1234</v>
      </c>
    </row>
    <row r="2425" spans="1:17" x14ac:dyDescent="0.25">
      <c r="A2425">
        <v>2424</v>
      </c>
      <c r="B2425">
        <v>204.830455</v>
      </c>
      <c r="C2425" s="4">
        <v>1</v>
      </c>
      <c r="D2425">
        <v>213.20681999999999</v>
      </c>
      <c r="E2425" s="2">
        <v>2</v>
      </c>
      <c r="F2425">
        <v>217.96636100000001</v>
      </c>
      <c r="G2425" s="3">
        <v>3</v>
      </c>
      <c r="P2425">
        <v>3</v>
      </c>
      <c r="Q2425" t="str">
        <f t="shared" si="38"/>
        <v>123</v>
      </c>
    </row>
    <row r="2426" spans="1:17" x14ac:dyDescent="0.25">
      <c r="A2426">
        <v>2425</v>
      </c>
      <c r="B2426">
        <v>204.830455</v>
      </c>
      <c r="C2426" s="4">
        <v>1</v>
      </c>
      <c r="F2426">
        <v>217.96636100000001</v>
      </c>
      <c r="G2426" s="3">
        <v>3</v>
      </c>
      <c r="P2426">
        <v>2</v>
      </c>
      <c r="Q2426" t="str">
        <f t="shared" si="38"/>
        <v>13</v>
      </c>
    </row>
    <row r="2427" spans="1:17" x14ac:dyDescent="0.25">
      <c r="A2427">
        <v>2426</v>
      </c>
      <c r="B2427">
        <v>204.830455</v>
      </c>
      <c r="C2427" s="4">
        <v>1</v>
      </c>
      <c r="F2427">
        <v>217.96636100000001</v>
      </c>
      <c r="G2427" s="3">
        <v>3</v>
      </c>
      <c r="P2427">
        <v>2</v>
      </c>
      <c r="Q2427" t="str">
        <f t="shared" si="38"/>
        <v>13</v>
      </c>
    </row>
    <row r="2428" spans="1:17" x14ac:dyDescent="0.25">
      <c r="A2428">
        <v>2427</v>
      </c>
      <c r="B2428">
        <v>204.830455</v>
      </c>
      <c r="C2428" s="4">
        <v>1</v>
      </c>
      <c r="F2428">
        <v>217.96636100000001</v>
      </c>
      <c r="G2428" s="3">
        <v>3</v>
      </c>
      <c r="P2428">
        <v>2</v>
      </c>
      <c r="Q2428" t="str">
        <f t="shared" si="38"/>
        <v>13</v>
      </c>
    </row>
    <row r="2429" spans="1:17" x14ac:dyDescent="0.25">
      <c r="A2429">
        <v>2428</v>
      </c>
      <c r="B2429">
        <v>204.830455</v>
      </c>
      <c r="C2429" s="4">
        <v>1</v>
      </c>
      <c r="F2429">
        <v>217.96636100000001</v>
      </c>
      <c r="G2429" s="3">
        <v>3</v>
      </c>
      <c r="P2429">
        <v>2</v>
      </c>
      <c r="Q2429" t="str">
        <f t="shared" si="38"/>
        <v>13</v>
      </c>
    </row>
    <row r="2430" spans="1:17" x14ac:dyDescent="0.25">
      <c r="A2430">
        <v>2429</v>
      </c>
      <c r="B2430">
        <v>204.830455</v>
      </c>
      <c r="C2430" s="4">
        <v>1</v>
      </c>
      <c r="F2430">
        <v>217.96636100000001</v>
      </c>
      <c r="G2430" s="3">
        <v>3</v>
      </c>
      <c r="P2430">
        <v>2</v>
      </c>
      <c r="Q2430" t="str">
        <f t="shared" si="38"/>
        <v>13</v>
      </c>
    </row>
    <row r="2431" spans="1:17" x14ac:dyDescent="0.25">
      <c r="A2431">
        <v>2430</v>
      </c>
      <c r="B2431">
        <v>204.830455</v>
      </c>
      <c r="C2431" s="4">
        <v>1</v>
      </c>
      <c r="F2431">
        <v>217.96636100000001</v>
      </c>
      <c r="G2431" s="3">
        <v>3</v>
      </c>
      <c r="P2431">
        <v>2</v>
      </c>
      <c r="Q2431" t="str">
        <f t="shared" si="38"/>
        <v>13</v>
      </c>
    </row>
    <row r="2432" spans="1:17" x14ac:dyDescent="0.25">
      <c r="A2432">
        <v>2431</v>
      </c>
      <c r="B2432">
        <v>204.830455</v>
      </c>
      <c r="C2432" s="4">
        <v>1</v>
      </c>
      <c r="F2432">
        <v>217.96636100000001</v>
      </c>
      <c r="G2432" s="3">
        <v>3</v>
      </c>
      <c r="P2432">
        <v>2</v>
      </c>
      <c r="Q2432" t="str">
        <f t="shared" si="38"/>
        <v>13</v>
      </c>
    </row>
    <row r="2433" spans="1:17" x14ac:dyDescent="0.25">
      <c r="A2433">
        <v>2432</v>
      </c>
      <c r="B2433">
        <v>204.830455</v>
      </c>
      <c r="C2433" s="4">
        <v>1</v>
      </c>
      <c r="F2433">
        <v>217.96636100000001</v>
      </c>
      <c r="G2433" s="3">
        <v>3</v>
      </c>
      <c r="P2433">
        <v>2</v>
      </c>
      <c r="Q2433" t="str">
        <f t="shared" si="38"/>
        <v>13</v>
      </c>
    </row>
    <row r="2434" spans="1:17" x14ac:dyDescent="0.25">
      <c r="A2434">
        <v>2433</v>
      </c>
      <c r="B2434">
        <v>204.830455</v>
      </c>
      <c r="C2434" s="4">
        <v>1</v>
      </c>
      <c r="F2434">
        <v>217.96636100000001</v>
      </c>
      <c r="G2434" s="3">
        <v>3</v>
      </c>
      <c r="P2434">
        <v>2</v>
      </c>
      <c r="Q2434" t="str">
        <f t="shared" ref="Q2434:Q2497" si="39">CONCATENATE(C2434,E2434,G2434,I2434)</f>
        <v>13</v>
      </c>
    </row>
    <row r="2435" spans="1:17" x14ac:dyDescent="0.25">
      <c r="A2435">
        <v>2434</v>
      </c>
      <c r="B2435">
        <v>204.830455</v>
      </c>
      <c r="C2435" s="4">
        <v>1</v>
      </c>
      <c r="F2435">
        <v>217.96636100000001</v>
      </c>
      <c r="G2435" s="3">
        <v>3</v>
      </c>
      <c r="P2435">
        <v>2</v>
      </c>
      <c r="Q2435" t="str">
        <f t="shared" si="39"/>
        <v>13</v>
      </c>
    </row>
    <row r="2436" spans="1:17" x14ac:dyDescent="0.25">
      <c r="A2436">
        <v>2435</v>
      </c>
      <c r="B2436">
        <v>204.830455</v>
      </c>
      <c r="C2436" s="4">
        <v>1</v>
      </c>
      <c r="F2436">
        <v>217.96636100000001</v>
      </c>
      <c r="G2436" s="3">
        <v>3</v>
      </c>
      <c r="P2436">
        <v>2</v>
      </c>
      <c r="Q2436" t="str">
        <f t="shared" si="39"/>
        <v>13</v>
      </c>
    </row>
    <row r="2437" spans="1:17" x14ac:dyDescent="0.25">
      <c r="A2437">
        <v>2436</v>
      </c>
      <c r="B2437">
        <v>204.830455</v>
      </c>
      <c r="C2437" s="4">
        <v>1</v>
      </c>
      <c r="F2437">
        <v>217.96636100000001</v>
      </c>
      <c r="G2437" s="3">
        <v>3</v>
      </c>
      <c r="P2437">
        <v>2</v>
      </c>
      <c r="Q2437" t="str">
        <f t="shared" si="39"/>
        <v>13</v>
      </c>
    </row>
    <row r="2438" spans="1:17" x14ac:dyDescent="0.25">
      <c r="A2438">
        <v>2437</v>
      </c>
      <c r="B2438">
        <v>204.830455</v>
      </c>
      <c r="C2438" s="4">
        <v>1</v>
      </c>
      <c r="F2438">
        <v>217.96636100000001</v>
      </c>
      <c r="G2438" s="3">
        <v>3</v>
      </c>
      <c r="P2438">
        <v>2</v>
      </c>
      <c r="Q2438" t="str">
        <f t="shared" si="39"/>
        <v>13</v>
      </c>
    </row>
    <row r="2439" spans="1:17" x14ac:dyDescent="0.25">
      <c r="A2439">
        <v>2438</v>
      </c>
      <c r="B2439">
        <v>204.830455</v>
      </c>
      <c r="C2439" s="4">
        <v>1</v>
      </c>
      <c r="F2439">
        <v>217.93409500000001</v>
      </c>
      <c r="G2439" s="3">
        <v>3</v>
      </c>
      <c r="P2439">
        <v>2</v>
      </c>
      <c r="Q2439" t="str">
        <f t="shared" si="39"/>
        <v>13</v>
      </c>
    </row>
    <row r="2440" spans="1:17" x14ac:dyDescent="0.25">
      <c r="A2440">
        <v>2439</v>
      </c>
      <c r="B2440">
        <v>204.830455</v>
      </c>
      <c r="C2440" s="4">
        <v>1</v>
      </c>
      <c r="D2440">
        <v>196.50008700000001</v>
      </c>
      <c r="E2440" s="2">
        <v>2</v>
      </c>
      <c r="P2440">
        <v>2</v>
      </c>
      <c r="Q2440" t="str">
        <f t="shared" si="39"/>
        <v>12</v>
      </c>
    </row>
    <row r="2441" spans="1:17" x14ac:dyDescent="0.25">
      <c r="A2441">
        <v>2440</v>
      </c>
      <c r="B2441">
        <v>204.93396999999999</v>
      </c>
      <c r="C2441" s="4">
        <v>1</v>
      </c>
      <c r="D2441">
        <v>196.463122</v>
      </c>
      <c r="E2441" s="2">
        <v>2</v>
      </c>
      <c r="P2441">
        <v>2</v>
      </c>
      <c r="Q2441" t="str">
        <f t="shared" si="39"/>
        <v>12</v>
      </c>
    </row>
    <row r="2442" spans="1:17" x14ac:dyDescent="0.25">
      <c r="A2442">
        <v>2441</v>
      </c>
      <c r="B2442">
        <v>204.93396999999999</v>
      </c>
      <c r="C2442" s="4">
        <v>1</v>
      </c>
      <c r="D2442">
        <v>196.463122</v>
      </c>
      <c r="E2442" s="2">
        <v>2</v>
      </c>
      <c r="H2442">
        <v>208.368876</v>
      </c>
      <c r="I2442" s="5">
        <v>4</v>
      </c>
      <c r="P2442">
        <v>3</v>
      </c>
      <c r="Q2442" t="str">
        <f t="shared" si="39"/>
        <v>124</v>
      </c>
    </row>
    <row r="2443" spans="1:17" x14ac:dyDescent="0.25">
      <c r="A2443">
        <v>2442</v>
      </c>
      <c r="D2443">
        <v>196.463122</v>
      </c>
      <c r="E2443" s="2">
        <v>2</v>
      </c>
      <c r="H2443">
        <v>208.157805</v>
      </c>
      <c r="I2443" s="5">
        <v>4</v>
      </c>
      <c r="P2443">
        <v>2</v>
      </c>
      <c r="Q2443" t="str">
        <f t="shared" si="39"/>
        <v>24</v>
      </c>
    </row>
    <row r="2444" spans="1:17" x14ac:dyDescent="0.25">
      <c r="A2444">
        <v>2443</v>
      </c>
      <c r="D2444">
        <v>196.463122</v>
      </c>
      <c r="E2444" s="2">
        <v>2</v>
      </c>
      <c r="H2444">
        <v>208.157805</v>
      </c>
      <c r="I2444" s="5">
        <v>4</v>
      </c>
      <c r="P2444">
        <v>2</v>
      </c>
      <c r="Q2444" t="str">
        <f t="shared" si="39"/>
        <v>24</v>
      </c>
    </row>
    <row r="2445" spans="1:17" x14ac:dyDescent="0.25">
      <c r="A2445">
        <v>2444</v>
      </c>
      <c r="D2445">
        <v>196.463122</v>
      </c>
      <c r="E2445" s="2">
        <v>2</v>
      </c>
      <c r="H2445">
        <v>208.157805</v>
      </c>
      <c r="I2445" s="5">
        <v>4</v>
      </c>
      <c r="P2445">
        <v>2</v>
      </c>
      <c r="Q2445" t="str">
        <f t="shared" si="39"/>
        <v>24</v>
      </c>
    </row>
    <row r="2446" spans="1:17" x14ac:dyDescent="0.25">
      <c r="A2446">
        <v>2445</v>
      </c>
      <c r="D2446">
        <v>196.463122</v>
      </c>
      <c r="E2446" s="2">
        <v>2</v>
      </c>
      <c r="H2446">
        <v>208.157805</v>
      </c>
      <c r="I2446" s="5">
        <v>4</v>
      </c>
      <c r="P2446">
        <v>2</v>
      </c>
      <c r="Q2446" t="str">
        <f t="shared" si="39"/>
        <v>24</v>
      </c>
    </row>
    <row r="2447" spans="1:17" x14ac:dyDescent="0.25">
      <c r="A2447">
        <v>2446</v>
      </c>
      <c r="D2447">
        <v>196.463122</v>
      </c>
      <c r="E2447" s="2">
        <v>2</v>
      </c>
      <c r="H2447">
        <v>208.157805</v>
      </c>
      <c r="I2447" s="5">
        <v>4</v>
      </c>
      <c r="P2447">
        <v>2</v>
      </c>
      <c r="Q2447" t="str">
        <f t="shared" si="39"/>
        <v>24</v>
      </c>
    </row>
    <row r="2448" spans="1:17" x14ac:dyDescent="0.25">
      <c r="A2448">
        <v>2447</v>
      </c>
      <c r="D2448">
        <v>196.463122</v>
      </c>
      <c r="E2448" s="2">
        <v>2</v>
      </c>
      <c r="H2448">
        <v>208.157805</v>
      </c>
      <c r="I2448" s="5">
        <v>4</v>
      </c>
      <c r="P2448">
        <v>2</v>
      </c>
      <c r="Q2448" t="str">
        <f t="shared" si="39"/>
        <v>24</v>
      </c>
    </row>
    <row r="2449" spans="1:17" x14ac:dyDescent="0.25">
      <c r="A2449">
        <v>2448</v>
      </c>
      <c r="D2449">
        <v>196.463122</v>
      </c>
      <c r="E2449" s="2">
        <v>2</v>
      </c>
      <c r="H2449">
        <v>208.157805</v>
      </c>
      <c r="I2449" s="5">
        <v>4</v>
      </c>
      <c r="P2449">
        <v>2</v>
      </c>
      <c r="Q2449" t="str">
        <f t="shared" si="39"/>
        <v>24</v>
      </c>
    </row>
    <row r="2450" spans="1:17" x14ac:dyDescent="0.25">
      <c r="A2450">
        <v>2449</v>
      </c>
      <c r="D2450">
        <v>196.463122</v>
      </c>
      <c r="E2450" s="2">
        <v>2</v>
      </c>
      <c r="H2450">
        <v>208.157805</v>
      </c>
      <c r="I2450" s="5">
        <v>4</v>
      </c>
      <c r="P2450">
        <v>2</v>
      </c>
      <c r="Q2450" t="str">
        <f t="shared" si="39"/>
        <v>24</v>
      </c>
    </row>
    <row r="2451" spans="1:17" x14ac:dyDescent="0.25">
      <c r="A2451">
        <v>2450</v>
      </c>
      <c r="D2451">
        <v>196.463122</v>
      </c>
      <c r="E2451" s="2">
        <v>2</v>
      </c>
      <c r="H2451">
        <v>208.157805</v>
      </c>
      <c r="I2451" s="5">
        <v>4</v>
      </c>
      <c r="P2451">
        <v>2</v>
      </c>
      <c r="Q2451" t="str">
        <f t="shared" si="39"/>
        <v>24</v>
      </c>
    </row>
    <row r="2452" spans="1:17" x14ac:dyDescent="0.25">
      <c r="A2452">
        <v>2451</v>
      </c>
      <c r="D2452">
        <v>196.463122</v>
      </c>
      <c r="E2452" s="2">
        <v>2</v>
      </c>
      <c r="H2452">
        <v>208.157805</v>
      </c>
      <c r="I2452" s="5">
        <v>4</v>
      </c>
      <c r="P2452">
        <v>2</v>
      </c>
      <c r="Q2452" t="str">
        <f t="shared" si="39"/>
        <v>24</v>
      </c>
    </row>
    <row r="2453" spans="1:17" x14ac:dyDescent="0.25">
      <c r="A2453">
        <v>2452</v>
      </c>
      <c r="D2453">
        <v>196.463122</v>
      </c>
      <c r="E2453" s="2">
        <v>2</v>
      </c>
      <c r="H2453">
        <v>208.157805</v>
      </c>
      <c r="I2453" s="5">
        <v>4</v>
      </c>
      <c r="P2453">
        <v>2</v>
      </c>
      <c r="Q2453" t="str">
        <f t="shared" si="39"/>
        <v>24</v>
      </c>
    </row>
    <row r="2454" spans="1:17" x14ac:dyDescent="0.25">
      <c r="A2454">
        <v>2453</v>
      </c>
      <c r="D2454">
        <v>196.463122</v>
      </c>
      <c r="E2454" s="2">
        <v>2</v>
      </c>
      <c r="F2454">
        <v>202.45023599999999</v>
      </c>
      <c r="G2454" s="3">
        <v>3</v>
      </c>
      <c r="H2454">
        <v>208.157805</v>
      </c>
      <c r="I2454" s="5">
        <v>4</v>
      </c>
      <c r="P2454">
        <v>3</v>
      </c>
      <c r="Q2454" t="str">
        <f t="shared" si="39"/>
        <v>234</v>
      </c>
    </row>
    <row r="2455" spans="1:17" x14ac:dyDescent="0.25">
      <c r="A2455">
        <v>2454</v>
      </c>
      <c r="D2455">
        <v>196.463122</v>
      </c>
      <c r="E2455" s="2">
        <v>2</v>
      </c>
      <c r="F2455">
        <v>202.43281100000002</v>
      </c>
      <c r="G2455" s="3">
        <v>3</v>
      </c>
      <c r="H2455">
        <v>208.157805</v>
      </c>
      <c r="I2455" s="5">
        <v>4</v>
      </c>
      <c r="P2455">
        <v>3</v>
      </c>
      <c r="Q2455" t="str">
        <f t="shared" si="39"/>
        <v>234</v>
      </c>
    </row>
    <row r="2456" spans="1:17" x14ac:dyDescent="0.25">
      <c r="A2456">
        <v>2455</v>
      </c>
      <c r="B2456">
        <v>187.18319600000001</v>
      </c>
      <c r="C2456" s="4">
        <v>1</v>
      </c>
      <c r="D2456">
        <v>196.50008700000001</v>
      </c>
      <c r="E2456" s="2">
        <v>2</v>
      </c>
      <c r="F2456">
        <v>202.43281100000002</v>
      </c>
      <c r="G2456" s="3">
        <v>3</v>
      </c>
      <c r="H2456">
        <v>208.157805</v>
      </c>
      <c r="I2456" s="5">
        <v>4</v>
      </c>
      <c r="P2456">
        <v>4</v>
      </c>
      <c r="Q2456" t="str">
        <f t="shared" si="39"/>
        <v>1234</v>
      </c>
    </row>
    <row r="2457" spans="1:17" x14ac:dyDescent="0.25">
      <c r="A2457">
        <v>2456</v>
      </c>
      <c r="B2457">
        <v>187.11720199999999</v>
      </c>
      <c r="C2457" s="4">
        <v>1</v>
      </c>
      <c r="F2457">
        <v>202.43281100000002</v>
      </c>
      <c r="G2457" s="3">
        <v>3</v>
      </c>
      <c r="H2457">
        <v>208.368876</v>
      </c>
      <c r="I2457" s="5">
        <v>4</v>
      </c>
      <c r="P2457">
        <v>3</v>
      </c>
      <c r="Q2457" t="str">
        <f t="shared" si="39"/>
        <v>134</v>
      </c>
    </row>
    <row r="2458" spans="1:17" x14ac:dyDescent="0.25">
      <c r="A2458">
        <v>2457</v>
      </c>
      <c r="B2458">
        <v>187.11720199999999</v>
      </c>
      <c r="C2458" s="4">
        <v>1</v>
      </c>
      <c r="F2458">
        <v>202.43281100000002</v>
      </c>
      <c r="G2458" s="3">
        <v>3</v>
      </c>
      <c r="H2458">
        <v>208.368876</v>
      </c>
      <c r="I2458" s="5">
        <v>4</v>
      </c>
      <c r="P2458">
        <v>3</v>
      </c>
      <c r="Q2458" t="str">
        <f t="shared" si="39"/>
        <v>134</v>
      </c>
    </row>
    <row r="2459" spans="1:17" x14ac:dyDescent="0.25">
      <c r="A2459">
        <v>2458</v>
      </c>
      <c r="B2459">
        <v>187.11720199999999</v>
      </c>
      <c r="C2459" s="4">
        <v>1</v>
      </c>
      <c r="F2459">
        <v>202.43281100000002</v>
      </c>
      <c r="G2459" s="3">
        <v>3</v>
      </c>
      <c r="P2459">
        <v>2</v>
      </c>
      <c r="Q2459" t="str">
        <f t="shared" si="39"/>
        <v>13</v>
      </c>
    </row>
    <row r="2460" spans="1:17" x14ac:dyDescent="0.25">
      <c r="A2460">
        <v>2459</v>
      </c>
      <c r="B2460">
        <v>187.11720199999999</v>
      </c>
      <c r="C2460" s="4">
        <v>1</v>
      </c>
      <c r="F2460">
        <v>202.43281100000002</v>
      </c>
      <c r="G2460" s="3">
        <v>3</v>
      </c>
      <c r="P2460">
        <v>2</v>
      </c>
      <c r="Q2460" t="str">
        <f t="shared" si="39"/>
        <v>13</v>
      </c>
    </row>
    <row r="2461" spans="1:17" x14ac:dyDescent="0.25">
      <c r="A2461">
        <v>2460</v>
      </c>
      <c r="B2461">
        <v>187.11720199999999</v>
      </c>
      <c r="C2461" s="4">
        <v>1</v>
      </c>
      <c r="F2461">
        <v>202.43281100000002</v>
      </c>
      <c r="G2461" s="3">
        <v>3</v>
      </c>
      <c r="P2461">
        <v>2</v>
      </c>
      <c r="Q2461" t="str">
        <f t="shared" si="39"/>
        <v>13</v>
      </c>
    </row>
    <row r="2462" spans="1:17" x14ac:dyDescent="0.25">
      <c r="A2462">
        <v>2461</v>
      </c>
      <c r="B2462">
        <v>187.11720199999999</v>
      </c>
      <c r="C2462" s="4">
        <v>1</v>
      </c>
      <c r="F2462">
        <v>202.43281100000002</v>
      </c>
      <c r="G2462" s="3">
        <v>3</v>
      </c>
      <c r="P2462">
        <v>2</v>
      </c>
      <c r="Q2462" t="str">
        <f t="shared" si="39"/>
        <v>13</v>
      </c>
    </row>
    <row r="2463" spans="1:17" x14ac:dyDescent="0.25">
      <c r="A2463">
        <v>2462</v>
      </c>
      <c r="B2463">
        <v>187.11720199999999</v>
      </c>
      <c r="C2463" s="4">
        <v>1</v>
      </c>
      <c r="F2463">
        <v>202.43281100000002</v>
      </c>
      <c r="G2463" s="3">
        <v>3</v>
      </c>
      <c r="P2463">
        <v>2</v>
      </c>
      <c r="Q2463" t="str">
        <f t="shared" si="39"/>
        <v>13</v>
      </c>
    </row>
    <row r="2464" spans="1:17" x14ac:dyDescent="0.25">
      <c r="A2464">
        <v>2463</v>
      </c>
      <c r="B2464">
        <v>187.11720199999999</v>
      </c>
      <c r="C2464" s="4">
        <v>1</v>
      </c>
      <c r="F2464">
        <v>202.43281100000002</v>
      </c>
      <c r="G2464" s="3">
        <v>3</v>
      </c>
      <c r="P2464">
        <v>2</v>
      </c>
      <c r="Q2464" t="str">
        <f t="shared" si="39"/>
        <v>13</v>
      </c>
    </row>
    <row r="2465" spans="1:17" x14ac:dyDescent="0.25">
      <c r="A2465">
        <v>2464</v>
      </c>
      <c r="B2465">
        <v>187.11720199999999</v>
      </c>
      <c r="C2465" s="4">
        <v>1</v>
      </c>
      <c r="F2465">
        <v>202.43281100000002</v>
      </c>
      <c r="G2465" s="3">
        <v>3</v>
      </c>
      <c r="P2465">
        <v>2</v>
      </c>
      <c r="Q2465" t="str">
        <f t="shared" si="39"/>
        <v>13</v>
      </c>
    </row>
    <row r="2466" spans="1:17" x14ac:dyDescent="0.25">
      <c r="A2466">
        <v>2465</v>
      </c>
      <c r="B2466">
        <v>187.11720199999999</v>
      </c>
      <c r="C2466" s="4">
        <v>1</v>
      </c>
      <c r="F2466">
        <v>202.43281100000002</v>
      </c>
      <c r="G2466" s="3">
        <v>3</v>
      </c>
      <c r="P2466">
        <v>2</v>
      </c>
      <c r="Q2466" t="str">
        <f t="shared" si="39"/>
        <v>13</v>
      </c>
    </row>
    <row r="2467" spans="1:17" x14ac:dyDescent="0.25">
      <c r="A2467">
        <v>2466</v>
      </c>
      <c r="B2467">
        <v>187.11720199999999</v>
      </c>
      <c r="C2467" s="4">
        <v>1</v>
      </c>
      <c r="F2467">
        <v>202.43281100000002</v>
      </c>
      <c r="G2467" s="3">
        <v>3</v>
      </c>
      <c r="P2467">
        <v>2</v>
      </c>
      <c r="Q2467" t="str">
        <f t="shared" si="39"/>
        <v>13</v>
      </c>
    </row>
    <row r="2468" spans="1:17" x14ac:dyDescent="0.25">
      <c r="A2468">
        <v>2467</v>
      </c>
      <c r="B2468">
        <v>187.11720199999999</v>
      </c>
      <c r="C2468" s="4">
        <v>1</v>
      </c>
      <c r="F2468">
        <v>202.43281100000002</v>
      </c>
      <c r="G2468" s="3">
        <v>3</v>
      </c>
      <c r="P2468">
        <v>2</v>
      </c>
      <c r="Q2468" t="str">
        <f t="shared" si="39"/>
        <v>13</v>
      </c>
    </row>
    <row r="2469" spans="1:17" x14ac:dyDescent="0.25">
      <c r="A2469">
        <v>2468</v>
      </c>
      <c r="B2469">
        <v>187.11720199999999</v>
      </c>
      <c r="C2469" s="4">
        <v>1</v>
      </c>
      <c r="F2469">
        <v>202.43281100000002</v>
      </c>
      <c r="G2469" s="3">
        <v>3</v>
      </c>
      <c r="P2469">
        <v>2</v>
      </c>
      <c r="Q2469" t="str">
        <f t="shared" si="39"/>
        <v>13</v>
      </c>
    </row>
    <row r="2470" spans="1:17" x14ac:dyDescent="0.25">
      <c r="A2470">
        <v>2469</v>
      </c>
      <c r="B2470">
        <v>187.11720199999999</v>
      </c>
      <c r="C2470" s="4">
        <v>1</v>
      </c>
      <c r="F2470">
        <v>202.45023599999999</v>
      </c>
      <c r="G2470" s="3">
        <v>3</v>
      </c>
      <c r="P2470">
        <v>2</v>
      </c>
      <c r="Q2470" t="str">
        <f t="shared" si="39"/>
        <v>13</v>
      </c>
    </row>
    <row r="2471" spans="1:17" x14ac:dyDescent="0.25">
      <c r="A2471">
        <v>2470</v>
      </c>
      <c r="B2471">
        <v>187.11720199999999</v>
      </c>
      <c r="C2471" s="4">
        <v>1</v>
      </c>
      <c r="D2471">
        <v>179.057332</v>
      </c>
      <c r="E2471" s="2">
        <v>2</v>
      </c>
      <c r="H2471">
        <v>192.74130500000001</v>
      </c>
      <c r="I2471" s="5">
        <v>4</v>
      </c>
      <c r="P2471">
        <v>3</v>
      </c>
      <c r="Q2471" t="str">
        <f t="shared" si="39"/>
        <v>124</v>
      </c>
    </row>
    <row r="2472" spans="1:17" x14ac:dyDescent="0.25">
      <c r="A2472">
        <v>2471</v>
      </c>
      <c r="B2472">
        <v>187.11720199999999</v>
      </c>
      <c r="C2472" s="4">
        <v>1</v>
      </c>
      <c r="D2472">
        <v>179.043496</v>
      </c>
      <c r="E2472" s="2">
        <v>2</v>
      </c>
      <c r="H2472">
        <v>192.64647600000001</v>
      </c>
      <c r="I2472" s="5">
        <v>4</v>
      </c>
      <c r="P2472">
        <v>3</v>
      </c>
      <c r="Q2472" t="str">
        <f t="shared" si="39"/>
        <v>124</v>
      </c>
    </row>
    <row r="2473" spans="1:17" x14ac:dyDescent="0.25">
      <c r="A2473">
        <v>2472</v>
      </c>
      <c r="B2473">
        <v>187.18319600000001</v>
      </c>
      <c r="C2473" s="4">
        <v>1</v>
      </c>
      <c r="D2473">
        <v>179.043496</v>
      </c>
      <c r="E2473" s="2">
        <v>2</v>
      </c>
      <c r="H2473">
        <v>192.64647600000001</v>
      </c>
      <c r="I2473" s="5">
        <v>4</v>
      </c>
      <c r="P2473">
        <v>3</v>
      </c>
      <c r="Q2473" t="str">
        <f t="shared" si="39"/>
        <v>124</v>
      </c>
    </row>
    <row r="2474" spans="1:17" x14ac:dyDescent="0.25">
      <c r="A2474">
        <v>2473</v>
      </c>
      <c r="D2474">
        <v>179.043496</v>
      </c>
      <c r="E2474" s="2">
        <v>2</v>
      </c>
      <c r="H2474">
        <v>192.64647600000001</v>
      </c>
      <c r="I2474" s="5">
        <v>4</v>
      </c>
      <c r="P2474">
        <v>2</v>
      </c>
      <c r="Q2474" t="str">
        <f t="shared" si="39"/>
        <v>24</v>
      </c>
    </row>
    <row r="2475" spans="1:17" x14ac:dyDescent="0.25">
      <c r="A2475">
        <v>2474</v>
      </c>
      <c r="D2475">
        <v>179.043496</v>
      </c>
      <c r="E2475" s="2">
        <v>2</v>
      </c>
      <c r="H2475">
        <v>192.64647600000001</v>
      </c>
      <c r="I2475" s="5">
        <v>4</v>
      </c>
      <c r="P2475">
        <v>2</v>
      </c>
      <c r="Q2475" t="str">
        <f t="shared" si="39"/>
        <v>24</v>
      </c>
    </row>
    <row r="2476" spans="1:17" x14ac:dyDescent="0.25">
      <c r="A2476">
        <v>2475</v>
      </c>
      <c r="D2476">
        <v>179.043496</v>
      </c>
      <c r="E2476" s="2">
        <v>2</v>
      </c>
      <c r="H2476">
        <v>192.64647600000001</v>
      </c>
      <c r="I2476" s="5">
        <v>4</v>
      </c>
      <c r="P2476">
        <v>2</v>
      </c>
      <c r="Q2476" t="str">
        <f t="shared" si="39"/>
        <v>24</v>
      </c>
    </row>
    <row r="2477" spans="1:17" x14ac:dyDescent="0.25">
      <c r="A2477">
        <v>2476</v>
      </c>
      <c r="D2477">
        <v>179.043496</v>
      </c>
      <c r="E2477" s="2">
        <v>2</v>
      </c>
      <c r="H2477">
        <v>192.64647600000001</v>
      </c>
      <c r="I2477" s="5">
        <v>4</v>
      </c>
      <c r="P2477">
        <v>2</v>
      </c>
      <c r="Q2477" t="str">
        <f t="shared" si="39"/>
        <v>24</v>
      </c>
    </row>
    <row r="2478" spans="1:17" x14ac:dyDescent="0.25">
      <c r="A2478">
        <v>2477</v>
      </c>
      <c r="D2478">
        <v>179.043496</v>
      </c>
      <c r="E2478" s="2">
        <v>2</v>
      </c>
      <c r="H2478">
        <v>192.64647600000001</v>
      </c>
      <c r="I2478" s="5">
        <v>4</v>
      </c>
      <c r="P2478">
        <v>2</v>
      </c>
      <c r="Q2478" t="str">
        <f t="shared" si="39"/>
        <v>24</v>
      </c>
    </row>
    <row r="2479" spans="1:17" x14ac:dyDescent="0.25">
      <c r="A2479">
        <v>2478</v>
      </c>
      <c r="D2479">
        <v>179.043496</v>
      </c>
      <c r="E2479" s="2">
        <v>2</v>
      </c>
      <c r="H2479">
        <v>192.64647600000001</v>
      </c>
      <c r="I2479" s="5">
        <v>4</v>
      </c>
      <c r="P2479">
        <v>2</v>
      </c>
      <c r="Q2479" t="str">
        <f t="shared" si="39"/>
        <v>24</v>
      </c>
    </row>
    <row r="2480" spans="1:17" x14ac:dyDescent="0.25">
      <c r="A2480">
        <v>2479</v>
      </c>
      <c r="D2480">
        <v>179.043496</v>
      </c>
      <c r="E2480" s="2">
        <v>2</v>
      </c>
      <c r="H2480">
        <v>192.64647600000001</v>
      </c>
      <c r="I2480" s="5">
        <v>4</v>
      </c>
      <c r="P2480">
        <v>2</v>
      </c>
      <c r="Q2480" t="str">
        <f t="shared" si="39"/>
        <v>24</v>
      </c>
    </row>
    <row r="2481" spans="1:17" x14ac:dyDescent="0.25">
      <c r="A2481">
        <v>2480</v>
      </c>
      <c r="D2481">
        <v>179.043496</v>
      </c>
      <c r="E2481" s="2">
        <v>2</v>
      </c>
      <c r="H2481">
        <v>192.64647600000001</v>
      </c>
      <c r="I2481" s="5">
        <v>4</v>
      </c>
      <c r="P2481">
        <v>2</v>
      </c>
      <c r="Q2481" t="str">
        <f t="shared" si="39"/>
        <v>24</v>
      </c>
    </row>
    <row r="2482" spans="1:17" x14ac:dyDescent="0.25">
      <c r="A2482">
        <v>2481</v>
      </c>
      <c r="D2482">
        <v>179.043496</v>
      </c>
      <c r="E2482" s="2">
        <v>2</v>
      </c>
      <c r="H2482">
        <v>192.64647600000001</v>
      </c>
      <c r="I2482" s="5">
        <v>4</v>
      </c>
      <c r="P2482">
        <v>2</v>
      </c>
      <c r="Q2482" t="str">
        <f t="shared" si="39"/>
        <v>24</v>
      </c>
    </row>
    <row r="2483" spans="1:17" x14ac:dyDescent="0.25">
      <c r="A2483">
        <v>2482</v>
      </c>
      <c r="D2483">
        <v>179.043496</v>
      </c>
      <c r="E2483" s="2">
        <v>2</v>
      </c>
      <c r="H2483">
        <v>192.64647600000001</v>
      </c>
      <c r="I2483" s="5">
        <v>4</v>
      </c>
      <c r="P2483">
        <v>2</v>
      </c>
      <c r="Q2483" t="str">
        <f t="shared" si="39"/>
        <v>24</v>
      </c>
    </row>
    <row r="2484" spans="1:17" x14ac:dyDescent="0.25">
      <c r="A2484">
        <v>2483</v>
      </c>
      <c r="D2484">
        <v>179.043496</v>
      </c>
      <c r="E2484" s="2">
        <v>2</v>
      </c>
      <c r="H2484">
        <v>192.64647600000001</v>
      </c>
      <c r="I2484" s="5">
        <v>4</v>
      </c>
      <c r="P2484">
        <v>2</v>
      </c>
      <c r="Q2484" t="str">
        <f t="shared" si="39"/>
        <v>24</v>
      </c>
    </row>
    <row r="2485" spans="1:17" x14ac:dyDescent="0.25">
      <c r="A2485">
        <v>2484</v>
      </c>
      <c r="D2485">
        <v>179.043496</v>
      </c>
      <c r="E2485" s="2">
        <v>2</v>
      </c>
      <c r="H2485">
        <v>192.64647600000001</v>
      </c>
      <c r="I2485" s="5">
        <v>4</v>
      </c>
      <c r="P2485">
        <v>2</v>
      </c>
      <c r="Q2485" t="str">
        <f t="shared" si="39"/>
        <v>24</v>
      </c>
    </row>
    <row r="2486" spans="1:17" x14ac:dyDescent="0.25">
      <c r="A2486">
        <v>2485</v>
      </c>
      <c r="D2486">
        <v>179.043496</v>
      </c>
      <c r="E2486" s="2">
        <v>2</v>
      </c>
      <c r="H2486">
        <v>192.74130500000001</v>
      </c>
      <c r="I2486" s="5">
        <v>4</v>
      </c>
      <c r="P2486">
        <v>2</v>
      </c>
      <c r="Q2486" t="str">
        <f t="shared" si="39"/>
        <v>24</v>
      </c>
    </row>
    <row r="2487" spans="1:17" x14ac:dyDescent="0.25">
      <c r="A2487">
        <v>2486</v>
      </c>
      <c r="D2487">
        <v>179.057332</v>
      </c>
      <c r="E2487" s="2">
        <v>2</v>
      </c>
      <c r="H2487">
        <v>192.74130500000001</v>
      </c>
      <c r="I2487" s="5">
        <v>4</v>
      </c>
      <c r="P2487">
        <v>2</v>
      </c>
      <c r="Q2487" t="str">
        <f t="shared" si="39"/>
        <v>24</v>
      </c>
    </row>
    <row r="2488" spans="1:17" x14ac:dyDescent="0.25">
      <c r="A2488">
        <v>2487</v>
      </c>
      <c r="B2488">
        <v>170.07876099999999</v>
      </c>
      <c r="C2488" s="4">
        <v>1</v>
      </c>
      <c r="D2488">
        <v>179.057332</v>
      </c>
      <c r="E2488" s="2">
        <v>2</v>
      </c>
      <c r="F2488">
        <v>183.894172</v>
      </c>
      <c r="G2488" s="3">
        <v>3</v>
      </c>
      <c r="P2488">
        <v>3</v>
      </c>
      <c r="Q2488" t="str">
        <f t="shared" si="39"/>
        <v>123</v>
      </c>
    </row>
    <row r="2489" spans="1:17" x14ac:dyDescent="0.25">
      <c r="A2489">
        <v>2488</v>
      </c>
      <c r="B2489">
        <v>169.942172</v>
      </c>
      <c r="C2489" s="4">
        <v>1</v>
      </c>
      <c r="F2489">
        <v>183.887709</v>
      </c>
      <c r="G2489" s="3">
        <v>3</v>
      </c>
      <c r="P2489">
        <v>2</v>
      </c>
      <c r="Q2489" t="str">
        <f t="shared" si="39"/>
        <v>13</v>
      </c>
    </row>
    <row r="2490" spans="1:17" x14ac:dyDescent="0.25">
      <c r="A2490">
        <v>2489</v>
      </c>
      <c r="B2490">
        <v>169.942172</v>
      </c>
      <c r="C2490" s="4">
        <v>1</v>
      </c>
      <c r="F2490">
        <v>183.887709</v>
      </c>
      <c r="G2490" s="3">
        <v>3</v>
      </c>
      <c r="P2490">
        <v>2</v>
      </c>
      <c r="Q2490" t="str">
        <f t="shared" si="39"/>
        <v>13</v>
      </c>
    </row>
    <row r="2491" spans="1:17" x14ac:dyDescent="0.25">
      <c r="A2491">
        <v>2490</v>
      </c>
      <c r="B2491">
        <v>169.942172</v>
      </c>
      <c r="C2491" s="4">
        <v>1</v>
      </c>
      <c r="F2491">
        <v>183.887709</v>
      </c>
      <c r="G2491" s="3">
        <v>3</v>
      </c>
      <c r="P2491">
        <v>2</v>
      </c>
      <c r="Q2491" t="str">
        <f t="shared" si="39"/>
        <v>13</v>
      </c>
    </row>
    <row r="2492" spans="1:17" x14ac:dyDescent="0.25">
      <c r="A2492">
        <v>2491</v>
      </c>
      <c r="B2492">
        <v>169.942172</v>
      </c>
      <c r="C2492" s="4">
        <v>1</v>
      </c>
      <c r="F2492">
        <v>183.887709</v>
      </c>
      <c r="G2492" s="3">
        <v>3</v>
      </c>
      <c r="P2492">
        <v>2</v>
      </c>
      <c r="Q2492" t="str">
        <f t="shared" si="39"/>
        <v>13</v>
      </c>
    </row>
    <row r="2493" spans="1:17" x14ac:dyDescent="0.25">
      <c r="A2493">
        <v>2492</v>
      </c>
      <c r="B2493">
        <v>169.942172</v>
      </c>
      <c r="C2493" s="4">
        <v>1</v>
      </c>
      <c r="F2493">
        <v>183.887709</v>
      </c>
      <c r="G2493" s="3">
        <v>3</v>
      </c>
      <c r="P2493">
        <v>2</v>
      </c>
      <c r="Q2493" t="str">
        <f t="shared" si="39"/>
        <v>13</v>
      </c>
    </row>
    <row r="2494" spans="1:17" x14ac:dyDescent="0.25">
      <c r="A2494">
        <v>2493</v>
      </c>
      <c r="B2494">
        <v>169.942172</v>
      </c>
      <c r="C2494" s="4">
        <v>1</v>
      </c>
      <c r="F2494">
        <v>183.887709</v>
      </c>
      <c r="G2494" s="3">
        <v>3</v>
      </c>
      <c r="P2494">
        <v>2</v>
      </c>
      <c r="Q2494" t="str">
        <f t="shared" si="39"/>
        <v>13</v>
      </c>
    </row>
    <row r="2495" spans="1:17" x14ac:dyDescent="0.25">
      <c r="A2495">
        <v>2494</v>
      </c>
      <c r="B2495">
        <v>169.942172</v>
      </c>
      <c r="C2495" s="4">
        <v>1</v>
      </c>
      <c r="F2495">
        <v>183.887709</v>
      </c>
      <c r="G2495" s="3">
        <v>3</v>
      </c>
      <c r="P2495">
        <v>2</v>
      </c>
      <c r="Q2495" t="str">
        <f t="shared" si="39"/>
        <v>13</v>
      </c>
    </row>
    <row r="2496" spans="1:17" x14ac:dyDescent="0.25">
      <c r="A2496">
        <v>2495</v>
      </c>
      <c r="B2496">
        <v>169.942172</v>
      </c>
      <c r="C2496" s="4">
        <v>1</v>
      </c>
      <c r="F2496">
        <v>183.887709</v>
      </c>
      <c r="G2496" s="3">
        <v>3</v>
      </c>
      <c r="P2496">
        <v>2</v>
      </c>
      <c r="Q2496" t="str">
        <f t="shared" si="39"/>
        <v>13</v>
      </c>
    </row>
    <row r="2497" spans="1:17" x14ac:dyDescent="0.25">
      <c r="A2497">
        <v>2496</v>
      </c>
      <c r="B2497">
        <v>169.942172</v>
      </c>
      <c r="C2497" s="4">
        <v>1</v>
      </c>
      <c r="F2497">
        <v>183.887709</v>
      </c>
      <c r="G2497" s="3">
        <v>3</v>
      </c>
      <c r="P2497">
        <v>2</v>
      </c>
      <c r="Q2497" t="str">
        <f t="shared" si="39"/>
        <v>13</v>
      </c>
    </row>
    <row r="2498" spans="1:17" x14ac:dyDescent="0.25">
      <c r="A2498">
        <v>2497</v>
      </c>
      <c r="B2498">
        <v>169.942172</v>
      </c>
      <c r="C2498" s="4">
        <v>1</v>
      </c>
      <c r="F2498">
        <v>183.887709</v>
      </c>
      <c r="G2498" s="3">
        <v>3</v>
      </c>
      <c r="P2498">
        <v>2</v>
      </c>
      <c r="Q2498" t="str">
        <f t="shared" ref="Q2498:Q2561" si="40">CONCATENATE(C2498,E2498,G2498,I2498)</f>
        <v>13</v>
      </c>
    </row>
    <row r="2499" spans="1:17" x14ac:dyDescent="0.25">
      <c r="A2499">
        <v>2498</v>
      </c>
      <c r="B2499">
        <v>169.942172</v>
      </c>
      <c r="C2499" s="4">
        <v>1</v>
      </c>
      <c r="F2499">
        <v>183.887709</v>
      </c>
      <c r="G2499" s="3">
        <v>3</v>
      </c>
      <c r="H2499">
        <v>176.299813</v>
      </c>
      <c r="I2499" s="5">
        <v>4</v>
      </c>
      <c r="P2499">
        <v>3</v>
      </c>
      <c r="Q2499" t="str">
        <f t="shared" si="40"/>
        <v>134</v>
      </c>
    </row>
    <row r="2500" spans="1:17" x14ac:dyDescent="0.25">
      <c r="A2500">
        <v>2499</v>
      </c>
      <c r="B2500">
        <v>169.942172</v>
      </c>
      <c r="C2500" s="4">
        <v>1</v>
      </c>
      <c r="F2500">
        <v>183.887709</v>
      </c>
      <c r="G2500" s="3">
        <v>3</v>
      </c>
      <c r="H2500">
        <v>176.254367</v>
      </c>
      <c r="I2500" s="5">
        <v>4</v>
      </c>
      <c r="P2500">
        <v>3</v>
      </c>
      <c r="Q2500" t="str">
        <f t="shared" si="40"/>
        <v>134</v>
      </c>
    </row>
    <row r="2501" spans="1:17" x14ac:dyDescent="0.25">
      <c r="A2501">
        <v>2500</v>
      </c>
      <c r="B2501">
        <v>169.942172</v>
      </c>
      <c r="C2501" s="4">
        <v>1</v>
      </c>
      <c r="D2501">
        <v>163.407444</v>
      </c>
      <c r="E2501" s="2">
        <v>2</v>
      </c>
      <c r="F2501">
        <v>183.894172</v>
      </c>
      <c r="G2501" s="3">
        <v>3</v>
      </c>
      <c r="H2501">
        <v>176.254367</v>
      </c>
      <c r="I2501" s="5">
        <v>4</v>
      </c>
      <c r="P2501">
        <v>4</v>
      </c>
      <c r="Q2501" t="str">
        <f t="shared" si="40"/>
        <v>1234</v>
      </c>
    </row>
    <row r="2502" spans="1:17" x14ac:dyDescent="0.25">
      <c r="A2502">
        <v>2501</v>
      </c>
      <c r="B2502">
        <v>169.942172</v>
      </c>
      <c r="C2502" s="4">
        <v>1</v>
      </c>
      <c r="D2502">
        <v>163.38532800000002</v>
      </c>
      <c r="E2502" s="2">
        <v>2</v>
      </c>
      <c r="H2502">
        <v>176.254367</v>
      </c>
      <c r="I2502" s="5">
        <v>4</v>
      </c>
      <c r="P2502">
        <v>3</v>
      </c>
      <c r="Q2502" t="str">
        <f t="shared" si="40"/>
        <v>124</v>
      </c>
    </row>
    <row r="2503" spans="1:17" x14ac:dyDescent="0.25">
      <c r="A2503">
        <v>2502</v>
      </c>
      <c r="B2503">
        <v>170.07876099999999</v>
      </c>
      <c r="C2503" s="4">
        <v>1</v>
      </c>
      <c r="D2503">
        <v>163.38532800000002</v>
      </c>
      <c r="E2503" s="2">
        <v>2</v>
      </c>
      <c r="H2503">
        <v>176.254367</v>
      </c>
      <c r="I2503" s="5">
        <v>4</v>
      </c>
      <c r="P2503">
        <v>3</v>
      </c>
      <c r="Q2503" t="str">
        <f t="shared" si="40"/>
        <v>124</v>
      </c>
    </row>
    <row r="2504" spans="1:17" x14ac:dyDescent="0.25">
      <c r="A2504">
        <v>2503</v>
      </c>
      <c r="D2504">
        <v>163.38532800000002</v>
      </c>
      <c r="E2504" s="2">
        <v>2</v>
      </c>
      <c r="H2504">
        <v>176.254367</v>
      </c>
      <c r="I2504" s="5">
        <v>4</v>
      </c>
      <c r="P2504">
        <v>2</v>
      </c>
      <c r="Q2504" t="str">
        <f t="shared" si="40"/>
        <v>24</v>
      </c>
    </row>
    <row r="2505" spans="1:17" x14ac:dyDescent="0.25">
      <c r="A2505">
        <v>2504</v>
      </c>
      <c r="D2505">
        <v>163.38532800000002</v>
      </c>
      <c r="E2505" s="2">
        <v>2</v>
      </c>
      <c r="H2505">
        <v>176.254367</v>
      </c>
      <c r="I2505" s="5">
        <v>4</v>
      </c>
      <c r="P2505">
        <v>2</v>
      </c>
      <c r="Q2505" t="str">
        <f t="shared" si="40"/>
        <v>24</v>
      </c>
    </row>
    <row r="2506" spans="1:17" x14ac:dyDescent="0.25">
      <c r="A2506">
        <v>2505</v>
      </c>
      <c r="D2506">
        <v>163.38532800000002</v>
      </c>
      <c r="E2506" s="2">
        <v>2</v>
      </c>
      <c r="H2506">
        <v>176.254367</v>
      </c>
      <c r="I2506" s="5">
        <v>4</v>
      </c>
      <c r="P2506">
        <v>2</v>
      </c>
      <c r="Q2506" t="str">
        <f t="shared" si="40"/>
        <v>24</v>
      </c>
    </row>
    <row r="2507" spans="1:17" x14ac:dyDescent="0.25">
      <c r="A2507">
        <v>2506</v>
      </c>
      <c r="D2507">
        <v>163.38532800000002</v>
      </c>
      <c r="E2507" s="2">
        <v>2</v>
      </c>
      <c r="H2507">
        <v>176.254367</v>
      </c>
      <c r="I2507" s="5">
        <v>4</v>
      </c>
      <c r="P2507">
        <v>2</v>
      </c>
      <c r="Q2507" t="str">
        <f t="shared" si="40"/>
        <v>24</v>
      </c>
    </row>
    <row r="2508" spans="1:17" x14ac:dyDescent="0.25">
      <c r="A2508">
        <v>2507</v>
      </c>
      <c r="D2508">
        <v>163.38532800000002</v>
      </c>
      <c r="E2508" s="2">
        <v>2</v>
      </c>
      <c r="H2508">
        <v>176.254367</v>
      </c>
      <c r="I2508" s="5">
        <v>4</v>
      </c>
      <c r="P2508">
        <v>2</v>
      </c>
      <c r="Q2508" t="str">
        <f t="shared" si="40"/>
        <v>24</v>
      </c>
    </row>
    <row r="2509" spans="1:17" x14ac:dyDescent="0.25">
      <c r="A2509">
        <v>2508</v>
      </c>
      <c r="D2509">
        <v>163.38532800000002</v>
      </c>
      <c r="E2509" s="2">
        <v>2</v>
      </c>
      <c r="H2509">
        <v>176.254367</v>
      </c>
      <c r="I2509" s="5">
        <v>4</v>
      </c>
      <c r="P2509">
        <v>2</v>
      </c>
      <c r="Q2509" t="str">
        <f t="shared" si="40"/>
        <v>24</v>
      </c>
    </row>
    <row r="2510" spans="1:17" x14ac:dyDescent="0.25">
      <c r="A2510">
        <v>2509</v>
      </c>
      <c r="D2510">
        <v>163.38532800000002</v>
      </c>
      <c r="E2510" s="2">
        <v>2</v>
      </c>
      <c r="H2510">
        <v>176.254367</v>
      </c>
      <c r="I2510" s="5">
        <v>4</v>
      </c>
      <c r="P2510">
        <v>2</v>
      </c>
      <c r="Q2510" t="str">
        <f t="shared" si="40"/>
        <v>24</v>
      </c>
    </row>
    <row r="2511" spans="1:17" x14ac:dyDescent="0.25">
      <c r="A2511">
        <v>2510</v>
      </c>
      <c r="D2511">
        <v>163.38532800000002</v>
      </c>
      <c r="E2511" s="2">
        <v>2</v>
      </c>
      <c r="H2511">
        <v>176.254367</v>
      </c>
      <c r="I2511" s="5">
        <v>4</v>
      </c>
      <c r="P2511">
        <v>2</v>
      </c>
      <c r="Q2511" t="str">
        <f t="shared" si="40"/>
        <v>24</v>
      </c>
    </row>
    <row r="2512" spans="1:17" x14ac:dyDescent="0.25">
      <c r="A2512">
        <v>2511</v>
      </c>
      <c r="D2512">
        <v>163.38532800000002</v>
      </c>
      <c r="E2512" s="2">
        <v>2</v>
      </c>
      <c r="H2512">
        <v>176.254367</v>
      </c>
      <c r="I2512" s="5">
        <v>4</v>
      </c>
      <c r="P2512">
        <v>2</v>
      </c>
      <c r="Q2512" t="str">
        <f t="shared" si="40"/>
        <v>24</v>
      </c>
    </row>
    <row r="2513" spans="1:17" x14ac:dyDescent="0.25">
      <c r="A2513">
        <v>2512</v>
      </c>
      <c r="D2513">
        <v>163.38532800000002</v>
      </c>
      <c r="E2513" s="2">
        <v>2</v>
      </c>
      <c r="H2513">
        <v>176.254367</v>
      </c>
      <c r="I2513" s="5">
        <v>4</v>
      </c>
      <c r="P2513">
        <v>2</v>
      </c>
      <c r="Q2513" t="str">
        <f t="shared" si="40"/>
        <v>24</v>
      </c>
    </row>
    <row r="2514" spans="1:17" x14ac:dyDescent="0.25">
      <c r="A2514">
        <v>2513</v>
      </c>
      <c r="D2514">
        <v>163.38532800000002</v>
      </c>
      <c r="E2514" s="2">
        <v>2</v>
      </c>
      <c r="H2514">
        <v>176.254367</v>
      </c>
      <c r="I2514" s="5">
        <v>4</v>
      </c>
      <c r="P2514">
        <v>2</v>
      </c>
      <c r="Q2514" t="str">
        <f t="shared" si="40"/>
        <v>24</v>
      </c>
    </row>
    <row r="2515" spans="1:17" x14ac:dyDescent="0.25">
      <c r="A2515">
        <v>2514</v>
      </c>
      <c r="D2515">
        <v>163.38532800000002</v>
      </c>
      <c r="E2515" s="2">
        <v>2</v>
      </c>
      <c r="H2515">
        <v>176.254367</v>
      </c>
      <c r="I2515" s="5">
        <v>4</v>
      </c>
      <c r="P2515">
        <v>2</v>
      </c>
      <c r="Q2515" t="str">
        <f t="shared" si="40"/>
        <v>24</v>
      </c>
    </row>
    <row r="2516" spans="1:17" x14ac:dyDescent="0.25">
      <c r="A2516">
        <v>2515</v>
      </c>
      <c r="D2516">
        <v>163.38532800000002</v>
      </c>
      <c r="E2516" s="2">
        <v>2</v>
      </c>
      <c r="H2516">
        <v>176.254367</v>
      </c>
      <c r="I2516" s="5">
        <v>4</v>
      </c>
      <c r="P2516">
        <v>2</v>
      </c>
      <c r="Q2516" t="str">
        <f t="shared" si="40"/>
        <v>24</v>
      </c>
    </row>
    <row r="2517" spans="1:17" x14ac:dyDescent="0.25">
      <c r="A2517">
        <v>2516</v>
      </c>
      <c r="B2517">
        <v>156.56732499999998</v>
      </c>
      <c r="C2517" s="4">
        <v>1</v>
      </c>
      <c r="D2517">
        <v>163.38532800000002</v>
      </c>
      <c r="E2517" s="2">
        <v>2</v>
      </c>
      <c r="F2517">
        <v>167.98191500000001</v>
      </c>
      <c r="G2517" s="3">
        <v>3</v>
      </c>
      <c r="H2517">
        <v>176.254367</v>
      </c>
      <c r="I2517" s="5">
        <v>4</v>
      </c>
      <c r="P2517">
        <v>4</v>
      </c>
      <c r="Q2517" t="str">
        <f t="shared" si="40"/>
        <v>1234</v>
      </c>
    </row>
    <row r="2518" spans="1:17" x14ac:dyDescent="0.25">
      <c r="A2518">
        <v>2517</v>
      </c>
      <c r="B2518">
        <v>156.632767</v>
      </c>
      <c r="C2518" s="4">
        <v>1</v>
      </c>
      <c r="D2518">
        <v>163.407444</v>
      </c>
      <c r="E2518" s="2">
        <v>2</v>
      </c>
      <c r="F2518">
        <v>167.98494599999998</v>
      </c>
      <c r="G2518" s="3">
        <v>3</v>
      </c>
      <c r="H2518">
        <v>176.299813</v>
      </c>
      <c r="I2518" s="5">
        <v>4</v>
      </c>
      <c r="P2518">
        <v>4</v>
      </c>
      <c r="Q2518" t="str">
        <f t="shared" si="40"/>
        <v>1234</v>
      </c>
    </row>
    <row r="2519" spans="1:17" x14ac:dyDescent="0.25">
      <c r="A2519">
        <v>2518</v>
      </c>
      <c r="B2519">
        <v>156.632767</v>
      </c>
      <c r="C2519" s="4">
        <v>1</v>
      </c>
      <c r="F2519">
        <v>167.98494599999998</v>
      </c>
      <c r="G2519" s="3">
        <v>3</v>
      </c>
      <c r="H2519">
        <v>176.299813</v>
      </c>
      <c r="I2519" s="5">
        <v>4</v>
      </c>
      <c r="P2519">
        <v>3</v>
      </c>
      <c r="Q2519" t="str">
        <f t="shared" si="40"/>
        <v>134</v>
      </c>
    </row>
    <row r="2520" spans="1:17" x14ac:dyDescent="0.25">
      <c r="A2520">
        <v>2519</v>
      </c>
      <c r="B2520">
        <v>156.632767</v>
      </c>
      <c r="C2520" s="4">
        <v>1</v>
      </c>
      <c r="F2520">
        <v>167.98494599999998</v>
      </c>
      <c r="G2520" s="3">
        <v>3</v>
      </c>
      <c r="P2520">
        <v>2</v>
      </c>
      <c r="Q2520" t="str">
        <f t="shared" si="40"/>
        <v>13</v>
      </c>
    </row>
    <row r="2521" spans="1:17" x14ac:dyDescent="0.25">
      <c r="A2521">
        <v>2520</v>
      </c>
      <c r="B2521">
        <v>156.632767</v>
      </c>
      <c r="C2521" s="4">
        <v>1</v>
      </c>
      <c r="F2521">
        <v>167.98494599999998</v>
      </c>
      <c r="G2521" s="3">
        <v>3</v>
      </c>
      <c r="P2521">
        <v>2</v>
      </c>
      <c r="Q2521" t="str">
        <f t="shared" si="40"/>
        <v>13</v>
      </c>
    </row>
    <row r="2522" spans="1:17" x14ac:dyDescent="0.25">
      <c r="A2522">
        <v>2521</v>
      </c>
      <c r="B2522">
        <v>156.632767</v>
      </c>
      <c r="C2522" s="4">
        <v>1</v>
      </c>
      <c r="F2522">
        <v>167.98494599999998</v>
      </c>
      <c r="G2522" s="3">
        <v>3</v>
      </c>
      <c r="P2522">
        <v>2</v>
      </c>
      <c r="Q2522" t="str">
        <f t="shared" si="40"/>
        <v>13</v>
      </c>
    </row>
    <row r="2523" spans="1:17" x14ac:dyDescent="0.25">
      <c r="A2523">
        <v>2522</v>
      </c>
      <c r="B2523">
        <v>156.632767</v>
      </c>
      <c r="C2523" s="4">
        <v>1</v>
      </c>
      <c r="F2523">
        <v>167.98494599999998</v>
      </c>
      <c r="G2523" s="3">
        <v>3</v>
      </c>
      <c r="P2523">
        <v>2</v>
      </c>
      <c r="Q2523" t="str">
        <f t="shared" si="40"/>
        <v>13</v>
      </c>
    </row>
    <row r="2524" spans="1:17" x14ac:dyDescent="0.25">
      <c r="A2524">
        <v>2523</v>
      </c>
      <c r="B2524">
        <v>156.632767</v>
      </c>
      <c r="C2524" s="4">
        <v>1</v>
      </c>
      <c r="F2524">
        <v>167.98494599999998</v>
      </c>
      <c r="G2524" s="3">
        <v>3</v>
      </c>
      <c r="P2524">
        <v>2</v>
      </c>
      <c r="Q2524" t="str">
        <f t="shared" si="40"/>
        <v>13</v>
      </c>
    </row>
    <row r="2525" spans="1:17" x14ac:dyDescent="0.25">
      <c r="A2525">
        <v>2524</v>
      </c>
      <c r="B2525">
        <v>156.632767</v>
      </c>
      <c r="C2525" s="4">
        <v>1</v>
      </c>
      <c r="F2525">
        <v>167.98494599999998</v>
      </c>
      <c r="G2525" s="3">
        <v>3</v>
      </c>
      <c r="P2525">
        <v>2</v>
      </c>
      <c r="Q2525" t="str">
        <f t="shared" si="40"/>
        <v>13</v>
      </c>
    </row>
    <row r="2526" spans="1:17" x14ac:dyDescent="0.25">
      <c r="A2526">
        <v>2525</v>
      </c>
      <c r="B2526">
        <v>156.632767</v>
      </c>
      <c r="C2526" s="4">
        <v>1</v>
      </c>
      <c r="F2526">
        <v>167.98494599999998</v>
      </c>
      <c r="G2526" s="3">
        <v>3</v>
      </c>
      <c r="P2526">
        <v>2</v>
      </c>
      <c r="Q2526" t="str">
        <f t="shared" si="40"/>
        <v>13</v>
      </c>
    </row>
    <row r="2527" spans="1:17" x14ac:dyDescent="0.25">
      <c r="A2527">
        <v>2526</v>
      </c>
      <c r="B2527">
        <v>156.632767</v>
      </c>
      <c r="C2527" s="4">
        <v>1</v>
      </c>
      <c r="F2527">
        <v>167.98494599999998</v>
      </c>
      <c r="G2527" s="3">
        <v>3</v>
      </c>
      <c r="P2527">
        <v>2</v>
      </c>
      <c r="Q2527" t="str">
        <f t="shared" si="40"/>
        <v>13</v>
      </c>
    </row>
    <row r="2528" spans="1:17" x14ac:dyDescent="0.25">
      <c r="A2528">
        <v>2527</v>
      </c>
      <c r="B2528">
        <v>156.632767</v>
      </c>
      <c r="C2528" s="4">
        <v>1</v>
      </c>
      <c r="F2528">
        <v>167.98494599999998</v>
      </c>
      <c r="G2528" s="3">
        <v>3</v>
      </c>
      <c r="P2528">
        <v>2</v>
      </c>
      <c r="Q2528" t="str">
        <f t="shared" si="40"/>
        <v>13</v>
      </c>
    </row>
    <row r="2529" spans="1:17" x14ac:dyDescent="0.25">
      <c r="A2529">
        <v>2528</v>
      </c>
      <c r="B2529">
        <v>156.632767</v>
      </c>
      <c r="C2529" s="4">
        <v>1</v>
      </c>
      <c r="F2529">
        <v>167.98494599999998</v>
      </c>
      <c r="G2529" s="3">
        <v>3</v>
      </c>
      <c r="P2529">
        <v>2</v>
      </c>
      <c r="Q2529" t="str">
        <f t="shared" si="40"/>
        <v>13</v>
      </c>
    </row>
    <row r="2530" spans="1:17" x14ac:dyDescent="0.25">
      <c r="A2530">
        <v>2529</v>
      </c>
      <c r="B2530">
        <v>156.632767</v>
      </c>
      <c r="C2530" s="4">
        <v>1</v>
      </c>
      <c r="F2530">
        <v>167.98494599999998</v>
      </c>
      <c r="G2530" s="3">
        <v>3</v>
      </c>
      <c r="P2530">
        <v>2</v>
      </c>
      <c r="Q2530" t="str">
        <f t="shared" si="40"/>
        <v>13</v>
      </c>
    </row>
    <row r="2531" spans="1:17" x14ac:dyDescent="0.25">
      <c r="A2531">
        <v>2530</v>
      </c>
      <c r="B2531">
        <v>156.632767</v>
      </c>
      <c r="C2531" s="4">
        <v>1</v>
      </c>
      <c r="F2531">
        <v>167.98494599999998</v>
      </c>
      <c r="G2531" s="3">
        <v>3</v>
      </c>
      <c r="P2531">
        <v>2</v>
      </c>
      <c r="Q2531" t="str">
        <f t="shared" si="40"/>
        <v>13</v>
      </c>
    </row>
    <row r="2532" spans="1:17" x14ac:dyDescent="0.25">
      <c r="A2532">
        <v>2531</v>
      </c>
      <c r="B2532">
        <v>156.632767</v>
      </c>
      <c r="C2532" s="4">
        <v>1</v>
      </c>
      <c r="D2532">
        <v>151.10364300000001</v>
      </c>
      <c r="E2532" s="2">
        <v>2</v>
      </c>
      <c r="F2532">
        <v>167.98494599999998</v>
      </c>
      <c r="G2532" s="3">
        <v>3</v>
      </c>
      <c r="P2532">
        <v>3</v>
      </c>
      <c r="Q2532" t="str">
        <f t="shared" si="40"/>
        <v>123</v>
      </c>
    </row>
    <row r="2533" spans="1:17" x14ac:dyDescent="0.25">
      <c r="A2533">
        <v>2532</v>
      </c>
      <c r="B2533">
        <v>156.56732499999998</v>
      </c>
      <c r="C2533" s="4">
        <v>1</v>
      </c>
      <c r="D2533">
        <v>151.10349099999999</v>
      </c>
      <c r="E2533" s="2">
        <v>2</v>
      </c>
      <c r="F2533">
        <v>167.98191500000001</v>
      </c>
      <c r="G2533" s="3">
        <v>3</v>
      </c>
      <c r="P2533">
        <v>3</v>
      </c>
      <c r="Q2533" t="str">
        <f t="shared" si="40"/>
        <v>123</v>
      </c>
    </row>
    <row r="2534" spans="1:17" x14ac:dyDescent="0.25">
      <c r="A2534">
        <v>2533</v>
      </c>
      <c r="B2534">
        <v>156.56732499999998</v>
      </c>
      <c r="C2534" s="4">
        <v>1</v>
      </c>
      <c r="D2534">
        <v>151.10349099999999</v>
      </c>
      <c r="E2534" s="2">
        <v>2</v>
      </c>
      <c r="P2534">
        <v>2</v>
      </c>
      <c r="Q2534" t="str">
        <f t="shared" si="40"/>
        <v>12</v>
      </c>
    </row>
    <row r="2535" spans="1:17" x14ac:dyDescent="0.25">
      <c r="A2535">
        <v>2534</v>
      </c>
      <c r="D2535">
        <v>151.10349099999999</v>
      </c>
      <c r="E2535" s="2">
        <v>2</v>
      </c>
      <c r="H2535">
        <v>159.59524299999998</v>
      </c>
      <c r="I2535" s="5">
        <v>4</v>
      </c>
      <c r="P2535">
        <v>2</v>
      </c>
      <c r="Q2535" t="str">
        <f t="shared" si="40"/>
        <v>24</v>
      </c>
    </row>
    <row r="2536" spans="1:17" x14ac:dyDescent="0.25">
      <c r="A2536">
        <v>2535</v>
      </c>
      <c r="D2536">
        <v>151.10349099999999</v>
      </c>
      <c r="E2536" s="2">
        <v>2</v>
      </c>
      <c r="H2536">
        <v>159.568682</v>
      </c>
      <c r="I2536" s="5">
        <v>4</v>
      </c>
      <c r="P2536">
        <v>2</v>
      </c>
      <c r="Q2536" t="str">
        <f t="shared" si="40"/>
        <v>24</v>
      </c>
    </row>
    <row r="2537" spans="1:17" x14ac:dyDescent="0.25">
      <c r="A2537">
        <v>2536</v>
      </c>
      <c r="D2537">
        <v>151.10349099999999</v>
      </c>
      <c r="E2537" s="2">
        <v>2</v>
      </c>
      <c r="H2537">
        <v>159.568682</v>
      </c>
      <c r="I2537" s="5">
        <v>4</v>
      </c>
      <c r="P2537">
        <v>2</v>
      </c>
      <c r="Q2537" t="str">
        <f t="shared" si="40"/>
        <v>24</v>
      </c>
    </row>
    <row r="2538" spans="1:17" x14ac:dyDescent="0.25">
      <c r="A2538">
        <v>2537</v>
      </c>
      <c r="D2538">
        <v>151.10349099999999</v>
      </c>
      <c r="E2538" s="2">
        <v>2</v>
      </c>
      <c r="H2538">
        <v>159.568682</v>
      </c>
      <c r="I2538" s="5">
        <v>4</v>
      </c>
      <c r="P2538">
        <v>2</v>
      </c>
      <c r="Q2538" t="str">
        <f t="shared" si="40"/>
        <v>24</v>
      </c>
    </row>
    <row r="2539" spans="1:17" x14ac:dyDescent="0.25">
      <c r="A2539">
        <v>2538</v>
      </c>
      <c r="D2539">
        <v>151.10349099999999</v>
      </c>
      <c r="E2539" s="2">
        <v>2</v>
      </c>
      <c r="H2539">
        <v>159.568682</v>
      </c>
      <c r="I2539" s="5">
        <v>4</v>
      </c>
      <c r="P2539">
        <v>2</v>
      </c>
      <c r="Q2539" t="str">
        <f t="shared" si="40"/>
        <v>24</v>
      </c>
    </row>
    <row r="2540" spans="1:17" x14ac:dyDescent="0.25">
      <c r="A2540">
        <v>2539</v>
      </c>
      <c r="D2540">
        <v>151.10349099999999</v>
      </c>
      <c r="E2540" s="2">
        <v>2</v>
      </c>
      <c r="H2540">
        <v>159.568682</v>
      </c>
      <c r="I2540" s="5">
        <v>4</v>
      </c>
      <c r="P2540">
        <v>2</v>
      </c>
      <c r="Q2540" t="str">
        <f t="shared" si="40"/>
        <v>24</v>
      </c>
    </row>
    <row r="2541" spans="1:17" x14ac:dyDescent="0.25">
      <c r="A2541">
        <v>2540</v>
      </c>
      <c r="D2541">
        <v>151.10349099999999</v>
      </c>
      <c r="E2541" s="2">
        <v>2</v>
      </c>
      <c r="H2541">
        <v>159.568682</v>
      </c>
      <c r="I2541" s="5">
        <v>4</v>
      </c>
      <c r="P2541">
        <v>2</v>
      </c>
      <c r="Q2541" t="str">
        <f t="shared" si="40"/>
        <v>24</v>
      </c>
    </row>
    <row r="2542" spans="1:17" x14ac:dyDescent="0.25">
      <c r="A2542">
        <v>2541</v>
      </c>
      <c r="D2542">
        <v>151.10349099999999</v>
      </c>
      <c r="E2542" s="2">
        <v>2</v>
      </c>
      <c r="H2542">
        <v>159.568682</v>
      </c>
      <c r="I2542" s="5">
        <v>4</v>
      </c>
      <c r="P2542">
        <v>2</v>
      </c>
      <c r="Q2542" t="str">
        <f t="shared" si="40"/>
        <v>24</v>
      </c>
    </row>
    <row r="2543" spans="1:17" x14ac:dyDescent="0.25">
      <c r="A2543">
        <v>2542</v>
      </c>
      <c r="D2543">
        <v>151.10349099999999</v>
      </c>
      <c r="E2543" s="2">
        <v>2</v>
      </c>
      <c r="H2543">
        <v>159.568682</v>
      </c>
      <c r="I2543" s="5">
        <v>4</v>
      </c>
      <c r="P2543">
        <v>2</v>
      </c>
      <c r="Q2543" t="str">
        <f t="shared" si="40"/>
        <v>24</v>
      </c>
    </row>
    <row r="2544" spans="1:17" x14ac:dyDescent="0.25">
      <c r="A2544">
        <v>2543</v>
      </c>
      <c r="D2544">
        <v>151.10349099999999</v>
      </c>
      <c r="E2544" s="2">
        <v>2</v>
      </c>
      <c r="H2544">
        <v>159.568682</v>
      </c>
      <c r="I2544" s="5">
        <v>4</v>
      </c>
      <c r="P2544">
        <v>2</v>
      </c>
      <c r="Q2544" t="str">
        <f t="shared" si="40"/>
        <v>24</v>
      </c>
    </row>
    <row r="2545" spans="1:17" x14ac:dyDescent="0.25">
      <c r="A2545">
        <v>2544</v>
      </c>
      <c r="B2545">
        <v>133.87791300000001</v>
      </c>
      <c r="C2545" s="4">
        <v>1</v>
      </c>
      <c r="D2545">
        <v>151.10349099999999</v>
      </c>
      <c r="E2545" s="2">
        <v>2</v>
      </c>
      <c r="H2545">
        <v>159.568682</v>
      </c>
      <c r="I2545" s="5">
        <v>4</v>
      </c>
      <c r="P2545">
        <v>3</v>
      </c>
      <c r="Q2545" t="str">
        <f t="shared" si="40"/>
        <v>124</v>
      </c>
    </row>
    <row r="2546" spans="1:17" x14ac:dyDescent="0.25">
      <c r="A2546">
        <v>2545</v>
      </c>
      <c r="B2546">
        <v>133.82485100000002</v>
      </c>
      <c r="C2546" s="4">
        <v>1</v>
      </c>
      <c r="D2546">
        <v>151.10349099999999</v>
      </c>
      <c r="E2546" s="2">
        <v>2</v>
      </c>
      <c r="H2546">
        <v>159.568682</v>
      </c>
      <c r="I2546" s="5">
        <v>4</v>
      </c>
      <c r="P2546">
        <v>3</v>
      </c>
      <c r="Q2546" t="str">
        <f t="shared" si="40"/>
        <v>124</v>
      </c>
    </row>
    <row r="2547" spans="1:17" x14ac:dyDescent="0.25">
      <c r="A2547">
        <v>2546</v>
      </c>
      <c r="B2547">
        <v>133.82485100000002</v>
      </c>
      <c r="C2547" s="4">
        <v>1</v>
      </c>
      <c r="D2547">
        <v>151.10349099999999</v>
      </c>
      <c r="E2547" s="2">
        <v>2</v>
      </c>
      <c r="H2547">
        <v>159.568682</v>
      </c>
      <c r="I2547" s="5">
        <v>4</v>
      </c>
      <c r="P2547">
        <v>3</v>
      </c>
      <c r="Q2547" t="str">
        <f t="shared" si="40"/>
        <v>124</v>
      </c>
    </row>
    <row r="2548" spans="1:17" x14ac:dyDescent="0.25">
      <c r="A2548">
        <v>2547</v>
      </c>
      <c r="B2548">
        <v>133.82485100000002</v>
      </c>
      <c r="C2548" s="4">
        <v>1</v>
      </c>
      <c r="D2548">
        <v>151.10364300000001</v>
      </c>
      <c r="E2548" s="2">
        <v>2</v>
      </c>
      <c r="H2548">
        <v>159.568682</v>
      </c>
      <c r="I2548" s="5">
        <v>4</v>
      </c>
      <c r="P2548">
        <v>3</v>
      </c>
      <c r="Q2548" t="str">
        <f t="shared" si="40"/>
        <v>124</v>
      </c>
    </row>
    <row r="2549" spans="1:17" x14ac:dyDescent="0.25">
      <c r="A2549">
        <v>2548</v>
      </c>
      <c r="B2549">
        <v>133.82485100000002</v>
      </c>
      <c r="C2549" s="4">
        <v>1</v>
      </c>
      <c r="D2549">
        <v>151.10364300000001</v>
      </c>
      <c r="E2549" s="2">
        <v>2</v>
      </c>
      <c r="F2549">
        <v>154.50769500000001</v>
      </c>
      <c r="G2549" s="3">
        <v>3</v>
      </c>
      <c r="H2549">
        <v>159.568682</v>
      </c>
      <c r="I2549" s="5">
        <v>4</v>
      </c>
      <c r="P2549">
        <v>4</v>
      </c>
      <c r="Q2549" t="str">
        <f t="shared" si="40"/>
        <v>1234</v>
      </c>
    </row>
    <row r="2550" spans="1:17" x14ac:dyDescent="0.25">
      <c r="A2550">
        <v>2549</v>
      </c>
      <c r="B2550">
        <v>133.82485100000002</v>
      </c>
      <c r="C2550" s="4">
        <v>1</v>
      </c>
      <c r="F2550">
        <v>154.479772</v>
      </c>
      <c r="G2550" s="3">
        <v>3</v>
      </c>
      <c r="H2550">
        <v>159.568682</v>
      </c>
      <c r="I2550" s="5">
        <v>4</v>
      </c>
      <c r="P2550">
        <v>3</v>
      </c>
      <c r="Q2550" t="str">
        <f t="shared" si="40"/>
        <v>134</v>
      </c>
    </row>
    <row r="2551" spans="1:17" x14ac:dyDescent="0.25">
      <c r="A2551">
        <v>2550</v>
      </c>
      <c r="B2551">
        <v>133.82485100000002</v>
      </c>
      <c r="C2551" s="4">
        <v>1</v>
      </c>
      <c r="F2551">
        <v>154.479772</v>
      </c>
      <c r="G2551" s="3">
        <v>3</v>
      </c>
      <c r="H2551">
        <v>159.568682</v>
      </c>
      <c r="I2551" s="5">
        <v>4</v>
      </c>
      <c r="P2551">
        <v>3</v>
      </c>
      <c r="Q2551" t="str">
        <f t="shared" si="40"/>
        <v>134</v>
      </c>
    </row>
    <row r="2552" spans="1:17" x14ac:dyDescent="0.25">
      <c r="A2552">
        <v>2551</v>
      </c>
      <c r="B2552">
        <v>133.82485100000002</v>
      </c>
      <c r="C2552" s="4">
        <v>1</v>
      </c>
      <c r="F2552">
        <v>154.479772</v>
      </c>
      <c r="G2552" s="3">
        <v>3</v>
      </c>
      <c r="H2552">
        <v>159.59524299999998</v>
      </c>
      <c r="I2552" s="5">
        <v>4</v>
      </c>
      <c r="P2552">
        <v>3</v>
      </c>
      <c r="Q2552" t="str">
        <f t="shared" si="40"/>
        <v>134</v>
      </c>
    </row>
    <row r="2553" spans="1:17" x14ac:dyDescent="0.25">
      <c r="A2553">
        <v>2552</v>
      </c>
      <c r="B2553">
        <v>133.82485100000002</v>
      </c>
      <c r="C2553" s="4">
        <v>1</v>
      </c>
      <c r="F2553">
        <v>154.479772</v>
      </c>
      <c r="G2553" s="3">
        <v>3</v>
      </c>
      <c r="H2553">
        <v>159.59524299999998</v>
      </c>
      <c r="I2553" s="5">
        <v>4</v>
      </c>
      <c r="P2553">
        <v>3</v>
      </c>
      <c r="Q2553" t="str">
        <f t="shared" si="40"/>
        <v>134</v>
      </c>
    </row>
    <row r="2554" spans="1:17" x14ac:dyDescent="0.25">
      <c r="A2554">
        <v>2553</v>
      </c>
      <c r="B2554">
        <v>133.82485100000002</v>
      </c>
      <c r="C2554" s="4">
        <v>1</v>
      </c>
      <c r="F2554">
        <v>154.479772</v>
      </c>
      <c r="G2554" s="3">
        <v>3</v>
      </c>
      <c r="P2554">
        <v>2</v>
      </c>
      <c r="Q2554" t="str">
        <f t="shared" si="40"/>
        <v>13</v>
      </c>
    </row>
    <row r="2555" spans="1:17" x14ac:dyDescent="0.25">
      <c r="A2555">
        <v>2554</v>
      </c>
      <c r="B2555">
        <v>133.82485100000002</v>
      </c>
      <c r="C2555" s="4">
        <v>1</v>
      </c>
      <c r="F2555">
        <v>154.479772</v>
      </c>
      <c r="G2555" s="3">
        <v>3</v>
      </c>
      <c r="P2555">
        <v>2</v>
      </c>
      <c r="Q2555" t="str">
        <f t="shared" si="40"/>
        <v>13</v>
      </c>
    </row>
    <row r="2556" spans="1:17" x14ac:dyDescent="0.25">
      <c r="A2556">
        <v>2555</v>
      </c>
      <c r="B2556">
        <v>133.82485100000002</v>
      </c>
      <c r="C2556" s="4">
        <v>1</v>
      </c>
      <c r="F2556">
        <v>154.479772</v>
      </c>
      <c r="G2556" s="3">
        <v>3</v>
      </c>
      <c r="P2556">
        <v>2</v>
      </c>
      <c r="Q2556" t="str">
        <f t="shared" si="40"/>
        <v>13</v>
      </c>
    </row>
    <row r="2557" spans="1:17" x14ac:dyDescent="0.25">
      <c r="A2557">
        <v>2556</v>
      </c>
      <c r="B2557">
        <v>133.82485100000002</v>
      </c>
      <c r="C2557" s="4">
        <v>1</v>
      </c>
      <c r="F2557">
        <v>154.479772</v>
      </c>
      <c r="G2557" s="3">
        <v>3</v>
      </c>
      <c r="P2557">
        <v>2</v>
      </c>
      <c r="Q2557" t="str">
        <f t="shared" si="40"/>
        <v>13</v>
      </c>
    </row>
    <row r="2558" spans="1:17" x14ac:dyDescent="0.25">
      <c r="A2558">
        <v>2557</v>
      </c>
      <c r="B2558">
        <v>133.82485100000002</v>
      </c>
      <c r="C2558" s="4">
        <v>1</v>
      </c>
      <c r="F2558">
        <v>154.479772</v>
      </c>
      <c r="G2558" s="3">
        <v>3</v>
      </c>
      <c r="P2558">
        <v>2</v>
      </c>
      <c r="Q2558" t="str">
        <f t="shared" si="40"/>
        <v>13</v>
      </c>
    </row>
    <row r="2559" spans="1:17" x14ac:dyDescent="0.25">
      <c r="A2559">
        <v>2558</v>
      </c>
      <c r="B2559">
        <v>133.82485100000002</v>
      </c>
      <c r="C2559" s="4">
        <v>1</v>
      </c>
      <c r="F2559">
        <v>154.479772</v>
      </c>
      <c r="G2559" s="3">
        <v>3</v>
      </c>
      <c r="P2559">
        <v>2</v>
      </c>
      <c r="Q2559" t="str">
        <f t="shared" si="40"/>
        <v>13</v>
      </c>
    </row>
    <row r="2560" spans="1:17" x14ac:dyDescent="0.25">
      <c r="A2560">
        <v>2559</v>
      </c>
      <c r="B2560">
        <v>133.82485100000002</v>
      </c>
      <c r="C2560" s="4">
        <v>1</v>
      </c>
      <c r="D2560">
        <v>127.134387</v>
      </c>
      <c r="E2560" s="2">
        <v>2</v>
      </c>
      <c r="F2560">
        <v>154.479772</v>
      </c>
      <c r="G2560" s="3">
        <v>3</v>
      </c>
      <c r="P2560">
        <v>3</v>
      </c>
      <c r="Q2560" t="str">
        <f t="shared" si="40"/>
        <v>123</v>
      </c>
    </row>
    <row r="2561" spans="1:17" x14ac:dyDescent="0.25">
      <c r="A2561">
        <v>2560</v>
      </c>
      <c r="B2561">
        <v>133.82485100000002</v>
      </c>
      <c r="C2561" s="4">
        <v>1</v>
      </c>
      <c r="D2561">
        <v>127.05142800000002</v>
      </c>
      <c r="E2561" s="2">
        <v>2</v>
      </c>
      <c r="F2561">
        <v>154.479772</v>
      </c>
      <c r="G2561" s="3">
        <v>3</v>
      </c>
      <c r="P2561">
        <v>3</v>
      </c>
      <c r="Q2561" t="str">
        <f t="shared" si="40"/>
        <v>123</v>
      </c>
    </row>
    <row r="2562" spans="1:17" x14ac:dyDescent="0.25">
      <c r="A2562">
        <v>2561</v>
      </c>
      <c r="B2562">
        <v>133.87791300000001</v>
      </c>
      <c r="C2562" s="4">
        <v>1</v>
      </c>
      <c r="D2562">
        <v>127.05142800000002</v>
      </c>
      <c r="E2562" s="2">
        <v>2</v>
      </c>
      <c r="F2562">
        <v>154.479772</v>
      </c>
      <c r="G2562" s="3">
        <v>3</v>
      </c>
      <c r="P2562">
        <v>3</v>
      </c>
      <c r="Q2562" t="str">
        <f t="shared" ref="Q2562:Q2625" si="41">CONCATENATE(C2562,E2562,G2562,I2562)</f>
        <v>123</v>
      </c>
    </row>
    <row r="2563" spans="1:17" x14ac:dyDescent="0.25">
      <c r="A2563">
        <v>2562</v>
      </c>
      <c r="D2563">
        <v>127.05142800000002</v>
      </c>
      <c r="E2563" s="2">
        <v>2</v>
      </c>
      <c r="F2563">
        <v>154.479772</v>
      </c>
      <c r="G2563" s="3">
        <v>3</v>
      </c>
      <c r="P2563">
        <v>2</v>
      </c>
      <c r="Q2563" t="str">
        <f t="shared" si="41"/>
        <v>23</v>
      </c>
    </row>
    <row r="2564" spans="1:17" x14ac:dyDescent="0.25">
      <c r="A2564">
        <v>2563</v>
      </c>
      <c r="D2564">
        <v>127.05142800000002</v>
      </c>
      <c r="E2564" s="2">
        <v>2</v>
      </c>
      <c r="F2564">
        <v>154.479772</v>
      </c>
      <c r="G2564" s="3">
        <v>3</v>
      </c>
      <c r="P2564">
        <v>2</v>
      </c>
      <c r="Q2564" t="str">
        <f t="shared" si="41"/>
        <v>23</v>
      </c>
    </row>
    <row r="2565" spans="1:17" x14ac:dyDescent="0.25">
      <c r="A2565">
        <v>2564</v>
      </c>
      <c r="D2565">
        <v>127.05142800000002</v>
      </c>
      <c r="E2565" s="2">
        <v>2</v>
      </c>
      <c r="F2565">
        <v>154.50769500000001</v>
      </c>
      <c r="G2565" s="3">
        <v>3</v>
      </c>
      <c r="P2565">
        <v>2</v>
      </c>
      <c r="Q2565" t="str">
        <f t="shared" si="41"/>
        <v>23</v>
      </c>
    </row>
    <row r="2566" spans="1:17" x14ac:dyDescent="0.25">
      <c r="A2566">
        <v>2565</v>
      </c>
      <c r="D2566">
        <v>127.05142800000002</v>
      </c>
      <c r="E2566" s="2">
        <v>2</v>
      </c>
      <c r="F2566">
        <v>154.50769500000001</v>
      </c>
      <c r="G2566" s="3">
        <v>3</v>
      </c>
      <c r="P2566">
        <v>2</v>
      </c>
      <c r="Q2566" t="str">
        <f t="shared" si="41"/>
        <v>23</v>
      </c>
    </row>
    <row r="2567" spans="1:17" x14ac:dyDescent="0.25">
      <c r="A2567">
        <v>2566</v>
      </c>
      <c r="D2567">
        <v>127.05142800000002</v>
      </c>
      <c r="E2567" s="2">
        <v>2</v>
      </c>
      <c r="H2567">
        <v>136.10464400000001</v>
      </c>
      <c r="I2567" s="5">
        <v>4</v>
      </c>
      <c r="P2567">
        <v>2</v>
      </c>
      <c r="Q2567" t="str">
        <f t="shared" si="41"/>
        <v>24</v>
      </c>
    </row>
    <row r="2568" spans="1:17" x14ac:dyDescent="0.25">
      <c r="A2568">
        <v>2567</v>
      </c>
      <c r="D2568">
        <v>127.05142800000002</v>
      </c>
      <c r="E2568" s="2">
        <v>2</v>
      </c>
      <c r="H2568">
        <v>136.000258</v>
      </c>
      <c r="I2568" s="5">
        <v>4</v>
      </c>
      <c r="P2568">
        <v>2</v>
      </c>
      <c r="Q2568" t="str">
        <f t="shared" si="41"/>
        <v>24</v>
      </c>
    </row>
    <row r="2569" spans="1:17" x14ac:dyDescent="0.25">
      <c r="A2569">
        <v>2568</v>
      </c>
      <c r="D2569">
        <v>127.05142800000002</v>
      </c>
      <c r="E2569" s="2">
        <v>2</v>
      </c>
      <c r="H2569">
        <v>136.000258</v>
      </c>
      <c r="I2569" s="5">
        <v>4</v>
      </c>
      <c r="P2569">
        <v>2</v>
      </c>
      <c r="Q2569" t="str">
        <f t="shared" si="41"/>
        <v>24</v>
      </c>
    </row>
    <row r="2570" spans="1:17" x14ac:dyDescent="0.25">
      <c r="A2570">
        <v>2569</v>
      </c>
      <c r="D2570">
        <v>127.05142800000002</v>
      </c>
      <c r="E2570" s="2">
        <v>2</v>
      </c>
      <c r="H2570">
        <v>136.000258</v>
      </c>
      <c r="I2570" s="5">
        <v>4</v>
      </c>
      <c r="P2570">
        <v>2</v>
      </c>
      <c r="Q2570" t="str">
        <f t="shared" si="41"/>
        <v>24</v>
      </c>
    </row>
    <row r="2571" spans="1:17" x14ac:dyDescent="0.25">
      <c r="A2571">
        <v>2570</v>
      </c>
      <c r="D2571">
        <v>127.05142800000002</v>
      </c>
      <c r="E2571" s="2">
        <v>2</v>
      </c>
      <c r="H2571">
        <v>136.000258</v>
      </c>
      <c r="I2571" s="5">
        <v>4</v>
      </c>
      <c r="P2571">
        <v>2</v>
      </c>
      <c r="Q2571" t="str">
        <f t="shared" si="41"/>
        <v>24</v>
      </c>
    </row>
    <row r="2572" spans="1:17" x14ac:dyDescent="0.25">
      <c r="A2572">
        <v>2571</v>
      </c>
      <c r="D2572">
        <v>127.05142800000002</v>
      </c>
      <c r="E2572" s="2">
        <v>2</v>
      </c>
      <c r="H2572">
        <v>136.000258</v>
      </c>
      <c r="I2572" s="5">
        <v>4</v>
      </c>
      <c r="P2572">
        <v>2</v>
      </c>
      <c r="Q2572" t="str">
        <f t="shared" si="41"/>
        <v>24</v>
      </c>
    </row>
    <row r="2573" spans="1:17" x14ac:dyDescent="0.25">
      <c r="A2573">
        <v>2572</v>
      </c>
      <c r="D2573">
        <v>127.05142800000002</v>
      </c>
      <c r="E2573" s="2">
        <v>2</v>
      </c>
      <c r="H2573">
        <v>136.000258</v>
      </c>
      <c r="I2573" s="5">
        <v>4</v>
      </c>
      <c r="P2573">
        <v>2</v>
      </c>
      <c r="Q2573" t="str">
        <f t="shared" si="41"/>
        <v>24</v>
      </c>
    </row>
    <row r="2574" spans="1:17" x14ac:dyDescent="0.25">
      <c r="A2574">
        <v>2573</v>
      </c>
      <c r="D2574">
        <v>127.05142800000002</v>
      </c>
      <c r="E2574" s="2">
        <v>2</v>
      </c>
      <c r="H2574">
        <v>136.000258</v>
      </c>
      <c r="I2574" s="5">
        <v>4</v>
      </c>
      <c r="P2574">
        <v>2</v>
      </c>
      <c r="Q2574" t="str">
        <f t="shared" si="41"/>
        <v>24</v>
      </c>
    </row>
    <row r="2575" spans="1:17" x14ac:dyDescent="0.25">
      <c r="A2575">
        <v>2574</v>
      </c>
      <c r="D2575">
        <v>127.05142800000002</v>
      </c>
      <c r="E2575" s="2">
        <v>2</v>
      </c>
      <c r="H2575">
        <v>136.000258</v>
      </c>
      <c r="I2575" s="5">
        <v>4</v>
      </c>
      <c r="P2575">
        <v>2</v>
      </c>
      <c r="Q2575" t="str">
        <f t="shared" si="41"/>
        <v>24</v>
      </c>
    </row>
    <row r="2576" spans="1:17" x14ac:dyDescent="0.25">
      <c r="A2576">
        <v>2575</v>
      </c>
      <c r="D2576">
        <v>127.05142800000002</v>
      </c>
      <c r="E2576" s="2">
        <v>2</v>
      </c>
      <c r="H2576">
        <v>136.000258</v>
      </c>
      <c r="I2576" s="5">
        <v>4</v>
      </c>
      <c r="P2576">
        <v>2</v>
      </c>
      <c r="Q2576" t="str">
        <f t="shared" si="41"/>
        <v>24</v>
      </c>
    </row>
    <row r="2577" spans="1:17" x14ac:dyDescent="0.25">
      <c r="A2577">
        <v>2576</v>
      </c>
      <c r="B2577">
        <v>118.42586800000001</v>
      </c>
      <c r="C2577" s="4">
        <v>1</v>
      </c>
      <c r="D2577">
        <v>127.134387</v>
      </c>
      <c r="E2577" s="2">
        <v>2</v>
      </c>
      <c r="H2577">
        <v>136.000258</v>
      </c>
      <c r="I2577" s="5">
        <v>4</v>
      </c>
      <c r="P2577">
        <v>3</v>
      </c>
      <c r="Q2577" t="str">
        <f t="shared" si="41"/>
        <v>124</v>
      </c>
    </row>
    <row r="2578" spans="1:17" x14ac:dyDescent="0.25">
      <c r="A2578">
        <v>2577</v>
      </c>
      <c r="B2578">
        <v>118.399237</v>
      </c>
      <c r="C2578" s="4">
        <v>1</v>
      </c>
      <c r="H2578">
        <v>136.000258</v>
      </c>
      <c r="I2578" s="5">
        <v>4</v>
      </c>
      <c r="P2578">
        <v>2</v>
      </c>
      <c r="Q2578" t="str">
        <f t="shared" si="41"/>
        <v>14</v>
      </c>
    </row>
    <row r="2579" spans="1:17" x14ac:dyDescent="0.25">
      <c r="A2579">
        <v>2578</v>
      </c>
      <c r="B2579">
        <v>118.399237</v>
      </c>
      <c r="C2579" s="4">
        <v>1</v>
      </c>
      <c r="H2579">
        <v>136.000258</v>
      </c>
      <c r="I2579" s="5">
        <v>4</v>
      </c>
      <c r="P2579">
        <v>2</v>
      </c>
      <c r="Q2579" t="str">
        <f t="shared" si="41"/>
        <v>14</v>
      </c>
    </row>
    <row r="2580" spans="1:17" x14ac:dyDescent="0.25">
      <c r="A2580">
        <v>2579</v>
      </c>
      <c r="B2580">
        <v>118.399237</v>
      </c>
      <c r="C2580" s="4">
        <v>1</v>
      </c>
      <c r="H2580">
        <v>136.000258</v>
      </c>
      <c r="I2580" s="5">
        <v>4</v>
      </c>
      <c r="P2580">
        <v>2</v>
      </c>
      <c r="Q2580" t="str">
        <f t="shared" si="41"/>
        <v>14</v>
      </c>
    </row>
    <row r="2581" spans="1:17" x14ac:dyDescent="0.25">
      <c r="A2581">
        <v>2580</v>
      </c>
      <c r="B2581">
        <v>118.399237</v>
      </c>
      <c r="C2581" s="4">
        <v>1</v>
      </c>
      <c r="H2581">
        <v>136.000258</v>
      </c>
      <c r="I2581" s="5">
        <v>4</v>
      </c>
      <c r="P2581">
        <v>2</v>
      </c>
      <c r="Q2581" t="str">
        <f t="shared" si="41"/>
        <v>14</v>
      </c>
    </row>
    <row r="2582" spans="1:17" x14ac:dyDescent="0.25">
      <c r="A2582">
        <v>2581</v>
      </c>
      <c r="B2582">
        <v>118.399237</v>
      </c>
      <c r="C2582" s="4">
        <v>1</v>
      </c>
      <c r="H2582">
        <v>136.000258</v>
      </c>
      <c r="I2582" s="5">
        <v>4</v>
      </c>
      <c r="P2582">
        <v>2</v>
      </c>
      <c r="Q2582" t="str">
        <f t="shared" si="41"/>
        <v>14</v>
      </c>
    </row>
    <row r="2583" spans="1:17" x14ac:dyDescent="0.25">
      <c r="A2583">
        <v>2582</v>
      </c>
      <c r="B2583">
        <v>118.399237</v>
      </c>
      <c r="C2583" s="4">
        <v>1</v>
      </c>
      <c r="H2583">
        <v>136.000258</v>
      </c>
      <c r="I2583" s="5">
        <v>4</v>
      </c>
      <c r="P2583">
        <v>2</v>
      </c>
      <c r="Q2583" t="str">
        <f t="shared" si="41"/>
        <v>14</v>
      </c>
    </row>
    <row r="2584" spans="1:17" x14ac:dyDescent="0.25">
      <c r="A2584">
        <v>2583</v>
      </c>
      <c r="B2584">
        <v>118.399237</v>
      </c>
      <c r="C2584" s="4">
        <v>1</v>
      </c>
      <c r="F2584">
        <v>128.95449300000001</v>
      </c>
      <c r="G2584" s="3">
        <v>3</v>
      </c>
      <c r="H2584">
        <v>136.000258</v>
      </c>
      <c r="I2584" s="5">
        <v>4</v>
      </c>
      <c r="P2584">
        <v>3</v>
      </c>
      <c r="Q2584" t="str">
        <f t="shared" si="41"/>
        <v>134</v>
      </c>
    </row>
    <row r="2585" spans="1:17" x14ac:dyDescent="0.25">
      <c r="A2585">
        <v>2584</v>
      </c>
      <c r="B2585">
        <v>118.399237</v>
      </c>
      <c r="C2585" s="4">
        <v>1</v>
      </c>
      <c r="F2585">
        <v>128.880717</v>
      </c>
      <c r="G2585" s="3">
        <v>3</v>
      </c>
      <c r="H2585">
        <v>136.10464400000001</v>
      </c>
      <c r="I2585" s="5">
        <v>4</v>
      </c>
      <c r="P2585">
        <v>3</v>
      </c>
      <c r="Q2585" t="str">
        <f t="shared" si="41"/>
        <v>134</v>
      </c>
    </row>
    <row r="2586" spans="1:17" x14ac:dyDescent="0.25">
      <c r="A2586">
        <v>2585</v>
      </c>
      <c r="B2586">
        <v>118.399237</v>
      </c>
      <c r="C2586" s="4">
        <v>1</v>
      </c>
      <c r="F2586">
        <v>128.880717</v>
      </c>
      <c r="G2586" s="3">
        <v>3</v>
      </c>
      <c r="H2586">
        <v>136.10464400000001</v>
      </c>
      <c r="I2586" s="5">
        <v>4</v>
      </c>
      <c r="P2586">
        <v>3</v>
      </c>
      <c r="Q2586" t="str">
        <f t="shared" si="41"/>
        <v>134</v>
      </c>
    </row>
    <row r="2587" spans="1:17" x14ac:dyDescent="0.25">
      <c r="A2587">
        <v>2586</v>
      </c>
      <c r="B2587">
        <v>118.399237</v>
      </c>
      <c r="C2587" s="4">
        <v>1</v>
      </c>
      <c r="F2587">
        <v>128.880717</v>
      </c>
      <c r="G2587" s="3">
        <v>3</v>
      </c>
      <c r="H2587">
        <v>136.10464400000001</v>
      </c>
      <c r="I2587" s="5">
        <v>4</v>
      </c>
      <c r="P2587">
        <v>3</v>
      </c>
      <c r="Q2587" t="str">
        <f t="shared" si="41"/>
        <v>134</v>
      </c>
    </row>
    <row r="2588" spans="1:17" x14ac:dyDescent="0.25">
      <c r="A2588">
        <v>2587</v>
      </c>
      <c r="B2588">
        <v>118.399237</v>
      </c>
      <c r="C2588" s="4">
        <v>1</v>
      </c>
      <c r="F2588">
        <v>128.880717</v>
      </c>
      <c r="G2588" s="3">
        <v>3</v>
      </c>
      <c r="P2588">
        <v>2</v>
      </c>
      <c r="Q2588" t="str">
        <f t="shared" si="41"/>
        <v>13</v>
      </c>
    </row>
    <row r="2589" spans="1:17" x14ac:dyDescent="0.25">
      <c r="A2589">
        <v>2588</v>
      </c>
      <c r="B2589">
        <v>118.399237</v>
      </c>
      <c r="C2589" s="4">
        <v>1</v>
      </c>
      <c r="F2589">
        <v>128.880717</v>
      </c>
      <c r="G2589" s="3">
        <v>3</v>
      </c>
      <c r="P2589">
        <v>2</v>
      </c>
      <c r="Q2589" t="str">
        <f t="shared" si="41"/>
        <v>13</v>
      </c>
    </row>
    <row r="2590" spans="1:17" x14ac:dyDescent="0.25">
      <c r="A2590">
        <v>2589</v>
      </c>
      <c r="B2590">
        <v>118.399237</v>
      </c>
      <c r="C2590" s="4">
        <v>1</v>
      </c>
      <c r="D2590">
        <v>110.97224700000001</v>
      </c>
      <c r="E2590" s="2">
        <v>2</v>
      </c>
      <c r="F2590">
        <v>128.880717</v>
      </c>
      <c r="G2590" s="3">
        <v>3</v>
      </c>
      <c r="P2590">
        <v>3</v>
      </c>
      <c r="Q2590" t="str">
        <f t="shared" si="41"/>
        <v>123</v>
      </c>
    </row>
    <row r="2591" spans="1:17" x14ac:dyDescent="0.25">
      <c r="A2591">
        <v>2590</v>
      </c>
      <c r="B2591">
        <v>118.399237</v>
      </c>
      <c r="C2591" s="4">
        <v>1</v>
      </c>
      <c r="D2591">
        <v>110.98306500000001</v>
      </c>
      <c r="E2591" s="2">
        <v>2</v>
      </c>
      <c r="F2591">
        <v>128.880717</v>
      </c>
      <c r="G2591" s="3">
        <v>3</v>
      </c>
      <c r="P2591">
        <v>3</v>
      </c>
      <c r="Q2591" t="str">
        <f t="shared" si="41"/>
        <v>123</v>
      </c>
    </row>
    <row r="2592" spans="1:17" x14ac:dyDescent="0.25">
      <c r="A2592">
        <v>2591</v>
      </c>
      <c r="B2592">
        <v>118.399237</v>
      </c>
      <c r="C2592" s="4">
        <v>1</v>
      </c>
      <c r="D2592">
        <v>110.98306500000001</v>
      </c>
      <c r="E2592" s="2">
        <v>2</v>
      </c>
      <c r="F2592">
        <v>128.880717</v>
      </c>
      <c r="G2592" s="3">
        <v>3</v>
      </c>
      <c r="P2592">
        <v>3</v>
      </c>
      <c r="Q2592" t="str">
        <f t="shared" si="41"/>
        <v>123</v>
      </c>
    </row>
    <row r="2593" spans="1:17" x14ac:dyDescent="0.25">
      <c r="A2593">
        <v>2592</v>
      </c>
      <c r="B2593">
        <v>118.42586800000001</v>
      </c>
      <c r="C2593" s="4">
        <v>1</v>
      </c>
      <c r="D2593">
        <v>110.98306500000001</v>
      </c>
      <c r="E2593" s="2">
        <v>2</v>
      </c>
      <c r="F2593">
        <v>128.880717</v>
      </c>
      <c r="G2593" s="3">
        <v>3</v>
      </c>
      <c r="P2593">
        <v>3</v>
      </c>
      <c r="Q2593" t="str">
        <f t="shared" si="41"/>
        <v>123</v>
      </c>
    </row>
    <row r="2594" spans="1:17" x14ac:dyDescent="0.25">
      <c r="A2594">
        <v>2593</v>
      </c>
      <c r="B2594">
        <v>118.42586800000001</v>
      </c>
      <c r="C2594" s="4">
        <v>1</v>
      </c>
      <c r="D2594">
        <v>110.98306500000001</v>
      </c>
      <c r="E2594" s="2">
        <v>2</v>
      </c>
      <c r="F2594">
        <v>128.880717</v>
      </c>
      <c r="G2594" s="3">
        <v>3</v>
      </c>
      <c r="P2594">
        <v>3</v>
      </c>
      <c r="Q2594" t="str">
        <f t="shared" si="41"/>
        <v>123</v>
      </c>
    </row>
    <row r="2595" spans="1:17" x14ac:dyDescent="0.25">
      <c r="A2595">
        <v>2594</v>
      </c>
      <c r="D2595">
        <v>110.98306500000001</v>
      </c>
      <c r="E2595" s="2">
        <v>2</v>
      </c>
      <c r="F2595">
        <v>128.880717</v>
      </c>
      <c r="G2595" s="3">
        <v>3</v>
      </c>
      <c r="P2595">
        <v>2</v>
      </c>
      <c r="Q2595" t="str">
        <f t="shared" si="41"/>
        <v>23</v>
      </c>
    </row>
    <row r="2596" spans="1:17" x14ac:dyDescent="0.25">
      <c r="A2596">
        <v>2595</v>
      </c>
      <c r="D2596">
        <v>110.98306500000001</v>
      </c>
      <c r="E2596" s="2">
        <v>2</v>
      </c>
      <c r="F2596">
        <v>128.880717</v>
      </c>
      <c r="G2596" s="3">
        <v>3</v>
      </c>
      <c r="P2596">
        <v>2</v>
      </c>
      <c r="Q2596" t="str">
        <f t="shared" si="41"/>
        <v>23</v>
      </c>
    </row>
    <row r="2597" spans="1:17" x14ac:dyDescent="0.25">
      <c r="A2597">
        <v>2596</v>
      </c>
      <c r="D2597">
        <v>110.98306500000001</v>
      </c>
      <c r="E2597" s="2">
        <v>2</v>
      </c>
      <c r="F2597">
        <v>128.880717</v>
      </c>
      <c r="G2597" s="3">
        <v>3</v>
      </c>
      <c r="P2597">
        <v>2</v>
      </c>
      <c r="Q2597" t="str">
        <f t="shared" si="41"/>
        <v>23</v>
      </c>
    </row>
    <row r="2598" spans="1:17" x14ac:dyDescent="0.25">
      <c r="A2598">
        <v>2597</v>
      </c>
      <c r="D2598">
        <v>110.98306500000001</v>
      </c>
      <c r="E2598" s="2">
        <v>2</v>
      </c>
      <c r="F2598">
        <v>128.880717</v>
      </c>
      <c r="G2598" s="3">
        <v>3</v>
      </c>
      <c r="P2598">
        <v>2</v>
      </c>
      <c r="Q2598" t="str">
        <f t="shared" si="41"/>
        <v>23</v>
      </c>
    </row>
    <row r="2599" spans="1:17" x14ac:dyDescent="0.25">
      <c r="A2599">
        <v>2598</v>
      </c>
      <c r="D2599">
        <v>110.98306500000001</v>
      </c>
      <c r="E2599" s="2">
        <v>2</v>
      </c>
      <c r="F2599">
        <v>128.95449300000001</v>
      </c>
      <c r="G2599" s="3">
        <v>3</v>
      </c>
      <c r="P2599">
        <v>2</v>
      </c>
      <c r="Q2599" t="str">
        <f t="shared" si="41"/>
        <v>23</v>
      </c>
    </row>
    <row r="2600" spans="1:17" x14ac:dyDescent="0.25">
      <c r="A2600">
        <v>2599</v>
      </c>
      <c r="D2600">
        <v>110.98306500000001</v>
      </c>
      <c r="E2600" s="2">
        <v>2</v>
      </c>
      <c r="P2600">
        <v>1</v>
      </c>
      <c r="Q2600" t="str">
        <f t="shared" si="41"/>
        <v>2</v>
      </c>
    </row>
    <row r="2601" spans="1:17" x14ac:dyDescent="0.25">
      <c r="A2601">
        <v>2600</v>
      </c>
      <c r="D2601">
        <v>110.98306500000001</v>
      </c>
      <c r="E2601" s="2">
        <v>2</v>
      </c>
      <c r="P2601">
        <v>1</v>
      </c>
      <c r="Q2601" t="str">
        <f t="shared" si="41"/>
        <v>2</v>
      </c>
    </row>
    <row r="2602" spans="1:17" x14ac:dyDescent="0.25">
      <c r="A2602">
        <v>2601</v>
      </c>
      <c r="D2602">
        <v>110.98306500000001</v>
      </c>
      <c r="E2602" s="2">
        <v>2</v>
      </c>
      <c r="P2602">
        <v>1</v>
      </c>
      <c r="Q2602" t="str">
        <f t="shared" si="41"/>
        <v>2</v>
      </c>
    </row>
    <row r="2603" spans="1:17" x14ac:dyDescent="0.25">
      <c r="A2603">
        <v>2602</v>
      </c>
      <c r="D2603">
        <v>110.98306500000001</v>
      </c>
      <c r="E2603" s="2">
        <v>2</v>
      </c>
      <c r="P2603">
        <v>1</v>
      </c>
      <c r="Q2603" t="str">
        <f t="shared" si="41"/>
        <v>2</v>
      </c>
    </row>
    <row r="2604" spans="1:17" x14ac:dyDescent="0.25">
      <c r="A2604">
        <v>2603</v>
      </c>
      <c r="D2604">
        <v>110.98306500000001</v>
      </c>
      <c r="E2604" s="2">
        <v>2</v>
      </c>
      <c r="P2604">
        <v>1</v>
      </c>
      <c r="Q2604" t="str">
        <f t="shared" si="41"/>
        <v>2</v>
      </c>
    </row>
    <row r="2605" spans="1:17" x14ac:dyDescent="0.25">
      <c r="A2605">
        <v>2604</v>
      </c>
      <c r="D2605">
        <v>110.98306500000001</v>
      </c>
      <c r="E2605" s="2">
        <v>2</v>
      </c>
      <c r="I2605" s="5" t="s">
        <v>233</v>
      </c>
      <c r="N2605">
        <v>118.93857400000002</v>
      </c>
      <c r="O2605">
        <v>2604</v>
      </c>
      <c r="P2605">
        <v>2</v>
      </c>
      <c r="Q2605" t="str">
        <f t="shared" si="41"/>
        <v>24D</v>
      </c>
    </row>
    <row r="2606" spans="1:17" x14ac:dyDescent="0.25">
      <c r="A2606">
        <v>2605</v>
      </c>
      <c r="D2606">
        <v>110.98306500000001</v>
      </c>
      <c r="E2606" s="2">
        <v>2</v>
      </c>
      <c r="I2606" s="5" t="s">
        <v>233</v>
      </c>
      <c r="N2606">
        <v>118.99255200000002</v>
      </c>
      <c r="P2606">
        <v>2</v>
      </c>
      <c r="Q2606" t="str">
        <f t="shared" si="41"/>
        <v>24D</v>
      </c>
    </row>
    <row r="2607" spans="1:17" x14ac:dyDescent="0.25">
      <c r="A2607">
        <v>2606</v>
      </c>
      <c r="B2607">
        <v>102.41337100000001</v>
      </c>
      <c r="C2607" s="4">
        <v>1</v>
      </c>
      <c r="D2607">
        <v>110.98306500000001</v>
      </c>
      <c r="E2607" s="2">
        <v>2</v>
      </c>
      <c r="I2607" s="5" t="s">
        <v>233</v>
      </c>
      <c r="N2607">
        <v>118.99255200000002</v>
      </c>
      <c r="P2607">
        <v>3</v>
      </c>
      <c r="Q2607" t="str">
        <f t="shared" si="41"/>
        <v>124D</v>
      </c>
    </row>
    <row r="2608" spans="1:17" x14ac:dyDescent="0.25">
      <c r="A2608">
        <v>2607</v>
      </c>
      <c r="B2608">
        <v>102.380358</v>
      </c>
      <c r="C2608" s="4">
        <v>1</v>
      </c>
      <c r="D2608">
        <v>110.98306500000001</v>
      </c>
      <c r="E2608" s="2">
        <v>2</v>
      </c>
      <c r="I2608" s="5" t="s">
        <v>233</v>
      </c>
      <c r="N2608">
        <v>118.99255200000002</v>
      </c>
      <c r="P2608">
        <v>3</v>
      </c>
      <c r="Q2608" t="str">
        <f t="shared" si="41"/>
        <v>124D</v>
      </c>
    </row>
    <row r="2609" spans="1:17" x14ac:dyDescent="0.25">
      <c r="A2609">
        <v>2608</v>
      </c>
      <c r="B2609">
        <v>102.380358</v>
      </c>
      <c r="C2609" s="4">
        <v>1</v>
      </c>
      <c r="D2609">
        <v>110.97224700000001</v>
      </c>
      <c r="E2609" s="2">
        <v>2</v>
      </c>
      <c r="I2609" s="5" t="s">
        <v>233</v>
      </c>
      <c r="N2609">
        <v>118.99255200000002</v>
      </c>
      <c r="P2609">
        <v>3</v>
      </c>
      <c r="Q2609" t="str">
        <f t="shared" si="41"/>
        <v>124D</v>
      </c>
    </row>
    <row r="2610" spans="1:17" x14ac:dyDescent="0.25">
      <c r="A2610">
        <v>2609</v>
      </c>
      <c r="B2610">
        <v>102.380358</v>
      </c>
      <c r="C2610" s="4">
        <v>1</v>
      </c>
      <c r="I2610" s="5" t="s">
        <v>233</v>
      </c>
      <c r="N2610">
        <v>118.99255200000002</v>
      </c>
      <c r="P2610">
        <v>2</v>
      </c>
      <c r="Q2610" t="str">
        <f t="shared" si="41"/>
        <v>14D</v>
      </c>
    </row>
    <row r="2611" spans="1:17" x14ac:dyDescent="0.25">
      <c r="A2611">
        <v>2610</v>
      </c>
      <c r="B2611">
        <v>102.380358</v>
      </c>
      <c r="C2611" s="4">
        <v>1</v>
      </c>
      <c r="I2611" s="5" t="s">
        <v>233</v>
      </c>
      <c r="N2611">
        <v>118.99255200000002</v>
      </c>
      <c r="P2611">
        <v>2</v>
      </c>
      <c r="Q2611" t="str">
        <f t="shared" si="41"/>
        <v>14D</v>
      </c>
    </row>
    <row r="2612" spans="1:17" x14ac:dyDescent="0.25">
      <c r="A2612">
        <v>2611</v>
      </c>
      <c r="B2612">
        <v>102.380358</v>
      </c>
      <c r="C2612" s="4">
        <v>1</v>
      </c>
      <c r="F2612">
        <v>115.31684000000001</v>
      </c>
      <c r="G2612" s="3">
        <v>3</v>
      </c>
      <c r="I2612" s="5" t="s">
        <v>233</v>
      </c>
      <c r="N2612">
        <v>118.99255200000002</v>
      </c>
      <c r="P2612">
        <v>3</v>
      </c>
      <c r="Q2612" t="str">
        <f t="shared" si="41"/>
        <v>134D</v>
      </c>
    </row>
    <row r="2613" spans="1:17" x14ac:dyDescent="0.25">
      <c r="A2613">
        <v>2612</v>
      </c>
      <c r="B2613">
        <v>102.380358</v>
      </c>
      <c r="C2613" s="4">
        <v>1</v>
      </c>
      <c r="F2613">
        <v>115.23499900000002</v>
      </c>
      <c r="G2613" s="3">
        <v>3</v>
      </c>
      <c r="I2613" s="5" t="s">
        <v>233</v>
      </c>
      <c r="N2613">
        <v>118.99255200000002</v>
      </c>
      <c r="P2613">
        <v>3</v>
      </c>
      <c r="Q2613" t="str">
        <f t="shared" si="41"/>
        <v>134D</v>
      </c>
    </row>
    <row r="2614" spans="1:17" x14ac:dyDescent="0.25">
      <c r="A2614">
        <v>2613</v>
      </c>
      <c r="B2614">
        <v>102.380358</v>
      </c>
      <c r="C2614" s="4">
        <v>1</v>
      </c>
      <c r="F2614">
        <v>115.23499900000002</v>
      </c>
      <c r="G2614" s="3">
        <v>3</v>
      </c>
      <c r="I2614" s="5" t="s">
        <v>233</v>
      </c>
      <c r="N2614">
        <v>118.99255200000002</v>
      </c>
      <c r="P2614">
        <v>3</v>
      </c>
      <c r="Q2614" t="str">
        <f t="shared" si="41"/>
        <v>134D</v>
      </c>
    </row>
    <row r="2615" spans="1:17" x14ac:dyDescent="0.25">
      <c r="A2615">
        <v>2614</v>
      </c>
      <c r="B2615">
        <v>102.380358</v>
      </c>
      <c r="C2615" s="4">
        <v>1</v>
      </c>
      <c r="F2615">
        <v>115.23499900000002</v>
      </c>
      <c r="G2615" s="3">
        <v>3</v>
      </c>
      <c r="I2615" s="5" t="s">
        <v>233</v>
      </c>
      <c r="N2615">
        <v>118.99255200000002</v>
      </c>
      <c r="P2615">
        <v>3</v>
      </c>
      <c r="Q2615" t="str">
        <f t="shared" si="41"/>
        <v>134D</v>
      </c>
    </row>
    <row r="2616" spans="1:17" x14ac:dyDescent="0.25">
      <c r="A2616">
        <v>2615</v>
      </c>
      <c r="B2616">
        <v>102.380358</v>
      </c>
      <c r="C2616" s="4">
        <v>1</v>
      </c>
      <c r="F2616">
        <v>115.23499900000002</v>
      </c>
      <c r="G2616" s="3">
        <v>3</v>
      </c>
      <c r="I2616" s="5" t="s">
        <v>233</v>
      </c>
      <c r="N2616">
        <v>118.99255200000002</v>
      </c>
      <c r="P2616">
        <v>3</v>
      </c>
      <c r="Q2616" t="str">
        <f t="shared" si="41"/>
        <v>134D</v>
      </c>
    </row>
    <row r="2617" spans="1:17" x14ac:dyDescent="0.25">
      <c r="A2617">
        <v>2616</v>
      </c>
      <c r="B2617">
        <v>102.380358</v>
      </c>
      <c r="C2617" s="4">
        <v>1</v>
      </c>
      <c r="F2617">
        <v>115.23499900000002</v>
      </c>
      <c r="G2617" s="3">
        <v>3</v>
      </c>
      <c r="I2617" s="5" t="s">
        <v>233</v>
      </c>
      <c r="N2617">
        <v>118.99255200000002</v>
      </c>
      <c r="P2617">
        <v>3</v>
      </c>
      <c r="Q2617" t="str">
        <f t="shared" si="41"/>
        <v>134D</v>
      </c>
    </row>
    <row r="2618" spans="1:17" x14ac:dyDescent="0.25">
      <c r="A2618">
        <v>2617</v>
      </c>
      <c r="B2618">
        <v>102.380358</v>
      </c>
      <c r="C2618" s="4">
        <v>1</v>
      </c>
      <c r="F2618">
        <v>115.23499900000002</v>
      </c>
      <c r="G2618" s="3">
        <v>3</v>
      </c>
      <c r="I2618" s="5" t="s">
        <v>233</v>
      </c>
      <c r="N2618">
        <v>118.99255200000002</v>
      </c>
      <c r="P2618">
        <v>3</v>
      </c>
      <c r="Q2618" t="str">
        <f t="shared" si="41"/>
        <v>134D</v>
      </c>
    </row>
    <row r="2619" spans="1:17" x14ac:dyDescent="0.25">
      <c r="A2619">
        <v>2618</v>
      </c>
      <c r="B2619">
        <v>102.380358</v>
      </c>
      <c r="C2619" s="4">
        <v>1</v>
      </c>
      <c r="F2619">
        <v>115.23499900000002</v>
      </c>
      <c r="G2619" s="3">
        <v>3</v>
      </c>
      <c r="I2619" s="5" t="s">
        <v>233</v>
      </c>
      <c r="N2619">
        <v>118.99255200000002</v>
      </c>
      <c r="P2619">
        <v>3</v>
      </c>
      <c r="Q2619" t="str">
        <f t="shared" si="41"/>
        <v>134D</v>
      </c>
    </row>
    <row r="2620" spans="1:17" x14ac:dyDescent="0.25">
      <c r="A2620">
        <v>2619</v>
      </c>
      <c r="B2620">
        <v>102.380358</v>
      </c>
      <c r="C2620" s="4">
        <v>1</v>
      </c>
      <c r="F2620">
        <v>115.23499900000002</v>
      </c>
      <c r="G2620" s="3">
        <v>3</v>
      </c>
      <c r="I2620" s="5" t="s">
        <v>233</v>
      </c>
      <c r="N2620">
        <v>118.93857400000002</v>
      </c>
      <c r="P2620">
        <v>3</v>
      </c>
      <c r="Q2620" t="str">
        <f t="shared" si="41"/>
        <v>134D</v>
      </c>
    </row>
    <row r="2621" spans="1:17" x14ac:dyDescent="0.25">
      <c r="A2621">
        <v>2620</v>
      </c>
      <c r="B2621">
        <v>102.380358</v>
      </c>
      <c r="C2621" s="4">
        <v>1</v>
      </c>
      <c r="F2621">
        <v>115.23499900000002</v>
      </c>
      <c r="G2621" s="3">
        <v>3</v>
      </c>
      <c r="I2621" s="5" t="s">
        <v>233</v>
      </c>
      <c r="N2621">
        <v>118.93857400000002</v>
      </c>
      <c r="O2621">
        <v>2620</v>
      </c>
      <c r="P2621">
        <v>3</v>
      </c>
      <c r="Q2621" t="str">
        <f t="shared" si="41"/>
        <v>134D</v>
      </c>
    </row>
    <row r="2622" spans="1:17" x14ac:dyDescent="0.25">
      <c r="A2622">
        <v>2621</v>
      </c>
      <c r="B2622">
        <v>102.380358</v>
      </c>
      <c r="C2622" s="4">
        <v>1</v>
      </c>
      <c r="F2622">
        <v>115.23499900000002</v>
      </c>
      <c r="G2622" s="3">
        <v>3</v>
      </c>
      <c r="P2622">
        <v>2</v>
      </c>
      <c r="Q2622" t="str">
        <f t="shared" si="41"/>
        <v>13</v>
      </c>
    </row>
    <row r="2623" spans="1:17" x14ac:dyDescent="0.25">
      <c r="A2623">
        <v>2622</v>
      </c>
      <c r="B2623">
        <v>102.380358</v>
      </c>
      <c r="C2623" s="4">
        <v>1</v>
      </c>
      <c r="D2623">
        <v>96.593625000000003</v>
      </c>
      <c r="E2623" s="2">
        <v>2</v>
      </c>
      <c r="F2623">
        <v>115.23499900000002</v>
      </c>
      <c r="G2623" s="3">
        <v>3</v>
      </c>
      <c r="P2623">
        <v>3</v>
      </c>
      <c r="Q2623" t="str">
        <f t="shared" si="41"/>
        <v>123</v>
      </c>
    </row>
    <row r="2624" spans="1:17" x14ac:dyDescent="0.25">
      <c r="A2624">
        <v>2623</v>
      </c>
      <c r="B2624">
        <v>102.380358</v>
      </c>
      <c r="C2624" s="4">
        <v>1</v>
      </c>
      <c r="D2624">
        <v>96.546278999999998</v>
      </c>
      <c r="E2624" s="2">
        <v>2</v>
      </c>
      <c r="F2624">
        <v>115.23499900000002</v>
      </c>
      <c r="G2624" s="3">
        <v>3</v>
      </c>
      <c r="P2624">
        <v>3</v>
      </c>
      <c r="Q2624" t="str">
        <f t="shared" si="41"/>
        <v>123</v>
      </c>
    </row>
    <row r="2625" spans="1:17" x14ac:dyDescent="0.25">
      <c r="A2625">
        <v>2624</v>
      </c>
      <c r="B2625">
        <v>102.380358</v>
      </c>
      <c r="C2625" s="4">
        <v>1</v>
      </c>
      <c r="D2625">
        <v>96.546278999999998</v>
      </c>
      <c r="E2625" s="2">
        <v>2</v>
      </c>
      <c r="F2625">
        <v>115.23499900000002</v>
      </c>
      <c r="G2625" s="3">
        <v>3</v>
      </c>
      <c r="P2625">
        <v>3</v>
      </c>
      <c r="Q2625" t="str">
        <f t="shared" si="41"/>
        <v>123</v>
      </c>
    </row>
    <row r="2626" spans="1:17" x14ac:dyDescent="0.25">
      <c r="A2626">
        <v>2625</v>
      </c>
      <c r="B2626">
        <v>102.380358</v>
      </c>
      <c r="C2626" s="4">
        <v>1</v>
      </c>
      <c r="D2626">
        <v>96.546278999999998</v>
      </c>
      <c r="E2626" s="2">
        <v>2</v>
      </c>
      <c r="F2626">
        <v>115.23499900000002</v>
      </c>
      <c r="G2626" s="3">
        <v>3</v>
      </c>
      <c r="P2626">
        <v>3</v>
      </c>
      <c r="Q2626" t="str">
        <f t="shared" ref="Q2626:Q2689" si="42">CONCATENATE(C2626,E2626,G2626,I2626)</f>
        <v>123</v>
      </c>
    </row>
    <row r="2627" spans="1:17" x14ac:dyDescent="0.25">
      <c r="A2627">
        <v>2626</v>
      </c>
      <c r="B2627">
        <v>102.380358</v>
      </c>
      <c r="C2627" s="4">
        <v>1</v>
      </c>
      <c r="D2627">
        <v>96.546278999999998</v>
      </c>
      <c r="E2627" s="2">
        <v>2</v>
      </c>
      <c r="F2627">
        <v>115.23499900000002</v>
      </c>
      <c r="G2627" s="3">
        <v>3</v>
      </c>
      <c r="P2627">
        <v>3</v>
      </c>
      <c r="Q2627" t="str">
        <f t="shared" si="42"/>
        <v>123</v>
      </c>
    </row>
    <row r="2628" spans="1:17" x14ac:dyDescent="0.25">
      <c r="A2628">
        <v>2627</v>
      </c>
      <c r="B2628">
        <v>102.380358</v>
      </c>
      <c r="C2628" s="4">
        <v>1</v>
      </c>
      <c r="D2628">
        <v>96.546278999999998</v>
      </c>
      <c r="E2628" s="2">
        <v>2</v>
      </c>
      <c r="F2628">
        <v>115.23499900000002</v>
      </c>
      <c r="G2628" s="3">
        <v>3</v>
      </c>
      <c r="P2628">
        <v>3</v>
      </c>
      <c r="Q2628" t="str">
        <f t="shared" si="42"/>
        <v>123</v>
      </c>
    </row>
    <row r="2629" spans="1:17" x14ac:dyDescent="0.25">
      <c r="A2629">
        <v>2628</v>
      </c>
      <c r="B2629">
        <v>102.41337100000001</v>
      </c>
      <c r="C2629" s="4">
        <v>1</v>
      </c>
      <c r="D2629">
        <v>96.546278999999998</v>
      </c>
      <c r="E2629" s="2">
        <v>2</v>
      </c>
      <c r="F2629">
        <v>115.23499900000002</v>
      </c>
      <c r="G2629" s="3">
        <v>3</v>
      </c>
      <c r="P2629">
        <v>3</v>
      </c>
      <c r="Q2629" t="str">
        <f t="shared" si="42"/>
        <v>123</v>
      </c>
    </row>
    <row r="2630" spans="1:17" x14ac:dyDescent="0.25">
      <c r="A2630">
        <v>2629</v>
      </c>
      <c r="D2630">
        <v>96.546278999999998</v>
      </c>
      <c r="E2630" s="2">
        <v>2</v>
      </c>
      <c r="F2630">
        <v>115.23499900000002</v>
      </c>
      <c r="G2630" s="3">
        <v>3</v>
      </c>
      <c r="P2630">
        <v>2</v>
      </c>
      <c r="Q2630" t="str">
        <f t="shared" si="42"/>
        <v>23</v>
      </c>
    </row>
    <row r="2631" spans="1:17" x14ac:dyDescent="0.25">
      <c r="A2631">
        <v>2630</v>
      </c>
      <c r="D2631">
        <v>96.546278999999998</v>
      </c>
      <c r="E2631" s="2">
        <v>2</v>
      </c>
      <c r="F2631">
        <v>115.23499900000002</v>
      </c>
      <c r="G2631" s="3">
        <v>3</v>
      </c>
      <c r="P2631">
        <v>2</v>
      </c>
      <c r="Q2631" t="str">
        <f t="shared" si="42"/>
        <v>23</v>
      </c>
    </row>
    <row r="2632" spans="1:17" x14ac:dyDescent="0.25">
      <c r="A2632">
        <v>2631</v>
      </c>
      <c r="D2632">
        <v>96.546278999999998</v>
      </c>
      <c r="E2632" s="2">
        <v>2</v>
      </c>
      <c r="F2632">
        <v>115.23499900000002</v>
      </c>
      <c r="G2632" s="3">
        <v>3</v>
      </c>
      <c r="P2632">
        <v>2</v>
      </c>
      <c r="Q2632" t="str">
        <f t="shared" si="42"/>
        <v>23</v>
      </c>
    </row>
    <row r="2633" spans="1:17" x14ac:dyDescent="0.25">
      <c r="A2633">
        <v>2632</v>
      </c>
      <c r="D2633">
        <v>96.546278999999998</v>
      </c>
      <c r="E2633" s="2">
        <v>2</v>
      </c>
      <c r="F2633">
        <v>115.23499900000002</v>
      </c>
      <c r="G2633" s="3">
        <v>3</v>
      </c>
      <c r="P2633">
        <v>2</v>
      </c>
      <c r="Q2633" t="str">
        <f t="shared" si="42"/>
        <v>23</v>
      </c>
    </row>
    <row r="2634" spans="1:17" x14ac:dyDescent="0.25">
      <c r="A2634">
        <v>2633</v>
      </c>
      <c r="D2634">
        <v>96.546278999999998</v>
      </c>
      <c r="E2634" s="2">
        <v>2</v>
      </c>
      <c r="F2634">
        <v>115.31684000000001</v>
      </c>
      <c r="G2634" s="3">
        <v>3</v>
      </c>
      <c r="H2634">
        <v>105.60433800000001</v>
      </c>
      <c r="I2634" s="5">
        <v>4</v>
      </c>
      <c r="P2634">
        <v>3</v>
      </c>
      <c r="Q2634" t="str">
        <f t="shared" si="42"/>
        <v>234</v>
      </c>
    </row>
    <row r="2635" spans="1:17" x14ac:dyDescent="0.25">
      <c r="A2635">
        <v>2634</v>
      </c>
      <c r="D2635">
        <v>96.546278999999998</v>
      </c>
      <c r="E2635" s="2">
        <v>2</v>
      </c>
      <c r="F2635">
        <v>115.31684000000001</v>
      </c>
      <c r="G2635" s="3">
        <v>3</v>
      </c>
      <c r="H2635">
        <v>105.49510400000001</v>
      </c>
      <c r="I2635" s="5">
        <v>4</v>
      </c>
      <c r="P2635">
        <v>3</v>
      </c>
      <c r="Q2635" t="str">
        <f t="shared" si="42"/>
        <v>234</v>
      </c>
    </row>
    <row r="2636" spans="1:17" x14ac:dyDescent="0.25">
      <c r="A2636">
        <v>2635</v>
      </c>
      <c r="D2636">
        <v>96.546278999999998</v>
      </c>
      <c r="E2636" s="2">
        <v>2</v>
      </c>
      <c r="F2636">
        <v>115.31684000000001</v>
      </c>
      <c r="G2636" s="3">
        <v>3</v>
      </c>
      <c r="H2636">
        <v>105.49510400000001</v>
      </c>
      <c r="I2636" s="5">
        <v>4</v>
      </c>
      <c r="P2636">
        <v>3</v>
      </c>
      <c r="Q2636" t="str">
        <f t="shared" si="42"/>
        <v>234</v>
      </c>
    </row>
    <row r="2637" spans="1:17" x14ac:dyDescent="0.25">
      <c r="A2637">
        <v>2636</v>
      </c>
      <c r="D2637">
        <v>96.546278999999998</v>
      </c>
      <c r="E2637" s="2">
        <v>2</v>
      </c>
      <c r="F2637">
        <v>115.31684000000001</v>
      </c>
      <c r="G2637" s="3">
        <v>3</v>
      </c>
      <c r="H2637">
        <v>105.49510400000001</v>
      </c>
      <c r="I2637" s="5">
        <v>4</v>
      </c>
      <c r="P2637">
        <v>3</v>
      </c>
      <c r="Q2637" t="str">
        <f t="shared" si="42"/>
        <v>234</v>
      </c>
    </row>
    <row r="2638" spans="1:17" x14ac:dyDescent="0.25">
      <c r="A2638">
        <v>2637</v>
      </c>
      <c r="D2638">
        <v>96.546278999999998</v>
      </c>
      <c r="E2638" s="2">
        <v>2</v>
      </c>
      <c r="H2638">
        <v>105.49510400000001</v>
      </c>
      <c r="I2638" s="5">
        <v>4</v>
      </c>
      <c r="P2638">
        <v>2</v>
      </c>
      <c r="Q2638" t="str">
        <f t="shared" si="42"/>
        <v>24</v>
      </c>
    </row>
    <row r="2639" spans="1:17" x14ac:dyDescent="0.25">
      <c r="A2639">
        <v>2638</v>
      </c>
      <c r="D2639">
        <v>96.546278999999998</v>
      </c>
      <c r="E2639" s="2">
        <v>2</v>
      </c>
      <c r="H2639">
        <v>105.49510400000001</v>
      </c>
      <c r="I2639" s="5">
        <v>4</v>
      </c>
      <c r="P2639">
        <v>2</v>
      </c>
      <c r="Q2639" t="str">
        <f t="shared" si="42"/>
        <v>24</v>
      </c>
    </row>
    <row r="2640" spans="1:17" x14ac:dyDescent="0.25">
      <c r="A2640">
        <v>2639</v>
      </c>
      <c r="D2640">
        <v>96.546278999999998</v>
      </c>
      <c r="E2640" s="2">
        <v>2</v>
      </c>
      <c r="H2640">
        <v>105.49510400000001</v>
      </c>
      <c r="I2640" s="5">
        <v>4</v>
      </c>
      <c r="P2640">
        <v>2</v>
      </c>
      <c r="Q2640" t="str">
        <f t="shared" si="42"/>
        <v>24</v>
      </c>
    </row>
    <row r="2641" spans="1:17" x14ac:dyDescent="0.25">
      <c r="A2641">
        <v>2640</v>
      </c>
      <c r="B2641">
        <v>88.876839000000004</v>
      </c>
      <c r="C2641" s="4">
        <v>1</v>
      </c>
      <c r="D2641">
        <v>96.546278999999998</v>
      </c>
      <c r="E2641" s="2">
        <v>2</v>
      </c>
      <c r="H2641">
        <v>105.49510400000001</v>
      </c>
      <c r="I2641" s="5">
        <v>4</v>
      </c>
      <c r="P2641">
        <v>3</v>
      </c>
      <c r="Q2641" t="str">
        <f t="shared" si="42"/>
        <v>124</v>
      </c>
    </row>
    <row r="2642" spans="1:17" x14ac:dyDescent="0.25">
      <c r="A2642">
        <v>2641</v>
      </c>
      <c r="B2642">
        <v>88.882960000000011</v>
      </c>
      <c r="C2642" s="4">
        <v>1</v>
      </c>
      <c r="D2642">
        <v>96.546278999999998</v>
      </c>
      <c r="E2642" s="2">
        <v>2</v>
      </c>
      <c r="H2642">
        <v>105.49510400000001</v>
      </c>
      <c r="I2642" s="5">
        <v>4</v>
      </c>
      <c r="P2642">
        <v>3</v>
      </c>
      <c r="Q2642" t="str">
        <f t="shared" si="42"/>
        <v>124</v>
      </c>
    </row>
    <row r="2643" spans="1:17" x14ac:dyDescent="0.25">
      <c r="A2643">
        <v>2642</v>
      </c>
      <c r="B2643">
        <v>88.882960000000011</v>
      </c>
      <c r="C2643" s="4">
        <v>1</v>
      </c>
      <c r="D2643">
        <v>96.546278999999998</v>
      </c>
      <c r="E2643" s="2">
        <v>2</v>
      </c>
      <c r="H2643">
        <v>105.49510400000001</v>
      </c>
      <c r="I2643" s="5">
        <v>4</v>
      </c>
      <c r="P2643">
        <v>3</v>
      </c>
      <c r="Q2643" t="str">
        <f t="shared" si="42"/>
        <v>124</v>
      </c>
    </row>
    <row r="2644" spans="1:17" x14ac:dyDescent="0.25">
      <c r="A2644">
        <v>2643</v>
      </c>
      <c r="B2644">
        <v>88.882960000000011</v>
      </c>
      <c r="C2644" s="4">
        <v>1</v>
      </c>
      <c r="D2644">
        <v>96.593625000000003</v>
      </c>
      <c r="E2644" s="2">
        <v>2</v>
      </c>
      <c r="H2644">
        <v>105.49510400000001</v>
      </c>
      <c r="I2644" s="5">
        <v>4</v>
      </c>
      <c r="P2644">
        <v>3</v>
      </c>
      <c r="Q2644" t="str">
        <f t="shared" si="42"/>
        <v>124</v>
      </c>
    </row>
    <row r="2645" spans="1:17" x14ac:dyDescent="0.25">
      <c r="A2645">
        <v>2644</v>
      </c>
      <c r="B2645">
        <v>88.882960000000011</v>
      </c>
      <c r="C2645" s="4">
        <v>1</v>
      </c>
      <c r="H2645">
        <v>105.49510400000001</v>
      </c>
      <c r="I2645" s="5">
        <v>4</v>
      </c>
      <c r="P2645">
        <v>2</v>
      </c>
      <c r="Q2645" t="str">
        <f t="shared" si="42"/>
        <v>14</v>
      </c>
    </row>
    <row r="2646" spans="1:17" x14ac:dyDescent="0.25">
      <c r="A2646">
        <v>2645</v>
      </c>
      <c r="B2646">
        <v>88.882960000000011</v>
      </c>
      <c r="C2646" s="4">
        <v>1</v>
      </c>
      <c r="H2646">
        <v>105.49510400000001</v>
      </c>
      <c r="I2646" s="5">
        <v>4</v>
      </c>
      <c r="P2646">
        <v>2</v>
      </c>
      <c r="Q2646" t="str">
        <f t="shared" si="42"/>
        <v>14</v>
      </c>
    </row>
    <row r="2647" spans="1:17" x14ac:dyDescent="0.25">
      <c r="A2647">
        <v>2646</v>
      </c>
      <c r="B2647">
        <v>88.882960000000011</v>
      </c>
      <c r="C2647" s="4">
        <v>1</v>
      </c>
      <c r="H2647">
        <v>105.49510400000001</v>
      </c>
      <c r="I2647" s="5">
        <v>4</v>
      </c>
      <c r="P2647">
        <v>2</v>
      </c>
      <c r="Q2647" t="str">
        <f t="shared" si="42"/>
        <v>14</v>
      </c>
    </row>
    <row r="2648" spans="1:17" x14ac:dyDescent="0.25">
      <c r="A2648">
        <v>2647</v>
      </c>
      <c r="B2648">
        <v>88.882960000000011</v>
      </c>
      <c r="C2648" s="4">
        <v>1</v>
      </c>
      <c r="H2648">
        <v>105.49510400000001</v>
      </c>
      <c r="I2648" s="5">
        <v>4</v>
      </c>
      <c r="P2648">
        <v>2</v>
      </c>
      <c r="Q2648" t="str">
        <f t="shared" si="42"/>
        <v>14</v>
      </c>
    </row>
    <row r="2649" spans="1:17" x14ac:dyDescent="0.25">
      <c r="A2649">
        <v>2648</v>
      </c>
      <c r="B2649">
        <v>88.882960000000011</v>
      </c>
      <c r="C2649" s="4">
        <v>1</v>
      </c>
      <c r="H2649">
        <v>105.49510400000001</v>
      </c>
      <c r="I2649" s="5">
        <v>4</v>
      </c>
      <c r="P2649">
        <v>2</v>
      </c>
      <c r="Q2649" t="str">
        <f t="shared" si="42"/>
        <v>14</v>
      </c>
    </row>
    <row r="2650" spans="1:17" x14ac:dyDescent="0.25">
      <c r="A2650">
        <v>2649</v>
      </c>
      <c r="B2650">
        <v>88.882960000000011</v>
      </c>
      <c r="C2650" s="4">
        <v>1</v>
      </c>
      <c r="H2650">
        <v>105.49510400000001</v>
      </c>
      <c r="I2650" s="5">
        <v>4</v>
      </c>
      <c r="P2650">
        <v>2</v>
      </c>
      <c r="Q2650" t="str">
        <f t="shared" si="42"/>
        <v>14</v>
      </c>
    </row>
    <row r="2651" spans="1:17" x14ac:dyDescent="0.25">
      <c r="A2651">
        <v>2650</v>
      </c>
      <c r="B2651">
        <v>88.882960000000011</v>
      </c>
      <c r="C2651" s="4">
        <v>1</v>
      </c>
      <c r="H2651">
        <v>105.49510400000001</v>
      </c>
      <c r="I2651" s="5">
        <v>4</v>
      </c>
      <c r="P2651">
        <v>2</v>
      </c>
      <c r="Q2651" t="str">
        <f t="shared" si="42"/>
        <v>14</v>
      </c>
    </row>
    <row r="2652" spans="1:17" x14ac:dyDescent="0.25">
      <c r="A2652">
        <v>2651</v>
      </c>
      <c r="B2652">
        <v>88.882960000000011</v>
      </c>
      <c r="C2652" s="4">
        <v>1</v>
      </c>
      <c r="H2652">
        <v>105.49510400000001</v>
      </c>
      <c r="I2652" s="5">
        <v>4</v>
      </c>
      <c r="P2652">
        <v>2</v>
      </c>
      <c r="Q2652" t="str">
        <f t="shared" si="42"/>
        <v>14</v>
      </c>
    </row>
    <row r="2653" spans="1:17" x14ac:dyDescent="0.25">
      <c r="A2653">
        <v>2652</v>
      </c>
      <c r="B2653">
        <v>88.882960000000011</v>
      </c>
      <c r="C2653" s="4">
        <v>1</v>
      </c>
      <c r="F2653">
        <v>97.360665000000012</v>
      </c>
      <c r="G2653" s="3">
        <v>3</v>
      </c>
      <c r="H2653">
        <v>105.49510400000001</v>
      </c>
      <c r="I2653" s="5">
        <v>4</v>
      </c>
      <c r="P2653">
        <v>3</v>
      </c>
      <c r="Q2653" t="str">
        <f t="shared" si="42"/>
        <v>134</v>
      </c>
    </row>
    <row r="2654" spans="1:17" x14ac:dyDescent="0.25">
      <c r="A2654">
        <v>2653</v>
      </c>
      <c r="B2654">
        <v>88.882960000000011</v>
      </c>
      <c r="C2654" s="4">
        <v>1</v>
      </c>
      <c r="F2654">
        <v>97.337350000000015</v>
      </c>
      <c r="G2654" s="3">
        <v>3</v>
      </c>
      <c r="H2654">
        <v>105.49510400000001</v>
      </c>
      <c r="I2654" s="5">
        <v>4</v>
      </c>
      <c r="P2654">
        <v>3</v>
      </c>
      <c r="Q2654" t="str">
        <f t="shared" si="42"/>
        <v>134</v>
      </c>
    </row>
    <row r="2655" spans="1:17" x14ac:dyDescent="0.25">
      <c r="A2655">
        <v>2654</v>
      </c>
      <c r="B2655">
        <v>88.882960000000011</v>
      </c>
      <c r="C2655" s="4">
        <v>1</v>
      </c>
      <c r="F2655">
        <v>97.337350000000015</v>
      </c>
      <c r="G2655" s="3">
        <v>3</v>
      </c>
      <c r="H2655">
        <v>105.49510400000001</v>
      </c>
      <c r="I2655" s="5">
        <v>4</v>
      </c>
      <c r="P2655">
        <v>3</v>
      </c>
      <c r="Q2655" t="str">
        <f t="shared" si="42"/>
        <v>134</v>
      </c>
    </row>
    <row r="2656" spans="1:17" x14ac:dyDescent="0.25">
      <c r="A2656">
        <v>2655</v>
      </c>
      <c r="B2656">
        <v>88.882960000000011</v>
      </c>
      <c r="C2656" s="4">
        <v>1</v>
      </c>
      <c r="F2656">
        <v>97.337350000000015</v>
      </c>
      <c r="G2656" s="3">
        <v>3</v>
      </c>
      <c r="H2656">
        <v>105.60433800000001</v>
      </c>
      <c r="I2656" s="5">
        <v>4</v>
      </c>
      <c r="P2656">
        <v>3</v>
      </c>
      <c r="Q2656" t="str">
        <f t="shared" si="42"/>
        <v>134</v>
      </c>
    </row>
    <row r="2657" spans="1:17" x14ac:dyDescent="0.25">
      <c r="A2657">
        <v>2656</v>
      </c>
      <c r="B2657">
        <v>88.882960000000011</v>
      </c>
      <c r="C2657" s="4">
        <v>1</v>
      </c>
      <c r="F2657">
        <v>97.337350000000015</v>
      </c>
      <c r="G2657" s="3">
        <v>3</v>
      </c>
      <c r="P2657">
        <v>2</v>
      </c>
      <c r="Q2657" t="str">
        <f t="shared" si="42"/>
        <v>13</v>
      </c>
    </row>
    <row r="2658" spans="1:17" x14ac:dyDescent="0.25">
      <c r="A2658">
        <v>2657</v>
      </c>
      <c r="B2658">
        <v>88.882960000000011</v>
      </c>
      <c r="C2658" s="4">
        <v>1</v>
      </c>
      <c r="D2658">
        <v>81.575307000000009</v>
      </c>
      <c r="E2658" s="2">
        <v>2</v>
      </c>
      <c r="F2658">
        <v>97.337350000000015</v>
      </c>
      <c r="G2658" s="3">
        <v>3</v>
      </c>
      <c r="P2658">
        <v>3</v>
      </c>
      <c r="Q2658" t="str">
        <f t="shared" si="42"/>
        <v>123</v>
      </c>
    </row>
    <row r="2659" spans="1:17" x14ac:dyDescent="0.25">
      <c r="A2659">
        <v>2658</v>
      </c>
      <c r="B2659">
        <v>88.876839000000004</v>
      </c>
      <c r="C2659" s="4">
        <v>1</v>
      </c>
      <c r="D2659">
        <v>81.516226000000003</v>
      </c>
      <c r="E2659" s="2">
        <v>2</v>
      </c>
      <c r="F2659">
        <v>97.337350000000015</v>
      </c>
      <c r="G2659" s="3">
        <v>3</v>
      </c>
      <c r="P2659">
        <v>3</v>
      </c>
      <c r="Q2659" t="str">
        <f t="shared" si="42"/>
        <v>123</v>
      </c>
    </row>
    <row r="2660" spans="1:17" x14ac:dyDescent="0.25">
      <c r="A2660">
        <v>2659</v>
      </c>
      <c r="B2660">
        <v>88.876839000000004</v>
      </c>
      <c r="C2660" s="4">
        <v>1</v>
      </c>
      <c r="D2660">
        <v>81.516226000000003</v>
      </c>
      <c r="E2660" s="2">
        <v>2</v>
      </c>
      <c r="F2660">
        <v>97.337350000000015</v>
      </c>
      <c r="G2660" s="3">
        <v>3</v>
      </c>
      <c r="P2660">
        <v>3</v>
      </c>
      <c r="Q2660" t="str">
        <f t="shared" si="42"/>
        <v>123</v>
      </c>
    </row>
    <row r="2661" spans="1:17" x14ac:dyDescent="0.25">
      <c r="A2661">
        <v>2660</v>
      </c>
      <c r="D2661">
        <v>81.516226000000003</v>
      </c>
      <c r="E2661" s="2">
        <v>2</v>
      </c>
      <c r="F2661">
        <v>97.337350000000015</v>
      </c>
      <c r="G2661" s="3">
        <v>3</v>
      </c>
      <c r="P2661">
        <v>2</v>
      </c>
      <c r="Q2661" t="str">
        <f t="shared" si="42"/>
        <v>23</v>
      </c>
    </row>
    <row r="2662" spans="1:17" x14ac:dyDescent="0.25">
      <c r="A2662">
        <v>2661</v>
      </c>
      <c r="D2662">
        <v>81.516226000000003</v>
      </c>
      <c r="E2662" s="2">
        <v>2</v>
      </c>
      <c r="F2662">
        <v>97.337350000000015</v>
      </c>
      <c r="G2662" s="3">
        <v>3</v>
      </c>
      <c r="P2662">
        <v>2</v>
      </c>
      <c r="Q2662" t="str">
        <f t="shared" si="42"/>
        <v>23</v>
      </c>
    </row>
    <row r="2663" spans="1:17" x14ac:dyDescent="0.25">
      <c r="A2663">
        <v>2662</v>
      </c>
      <c r="D2663">
        <v>81.516226000000003</v>
      </c>
      <c r="E2663" s="2">
        <v>2</v>
      </c>
      <c r="F2663">
        <v>97.337350000000015</v>
      </c>
      <c r="G2663" s="3">
        <v>3</v>
      </c>
      <c r="P2663">
        <v>2</v>
      </c>
      <c r="Q2663" t="str">
        <f t="shared" si="42"/>
        <v>23</v>
      </c>
    </row>
    <row r="2664" spans="1:17" x14ac:dyDescent="0.25">
      <c r="A2664">
        <v>2663</v>
      </c>
      <c r="D2664">
        <v>81.516226000000003</v>
      </c>
      <c r="E2664" s="2">
        <v>2</v>
      </c>
      <c r="F2664">
        <v>97.337350000000015</v>
      </c>
      <c r="G2664" s="3">
        <v>3</v>
      </c>
      <c r="P2664">
        <v>2</v>
      </c>
      <c r="Q2664" t="str">
        <f t="shared" si="42"/>
        <v>23</v>
      </c>
    </row>
    <row r="2665" spans="1:17" x14ac:dyDescent="0.25">
      <c r="A2665">
        <v>2664</v>
      </c>
      <c r="D2665">
        <v>81.516226000000003</v>
      </c>
      <c r="E2665" s="2">
        <v>2</v>
      </c>
      <c r="F2665">
        <v>97.337350000000015</v>
      </c>
      <c r="G2665" s="3">
        <v>3</v>
      </c>
      <c r="P2665">
        <v>2</v>
      </c>
      <c r="Q2665" t="str">
        <f t="shared" si="42"/>
        <v>23</v>
      </c>
    </row>
    <row r="2666" spans="1:17" x14ac:dyDescent="0.25">
      <c r="A2666">
        <v>2665</v>
      </c>
      <c r="D2666">
        <v>81.516226000000003</v>
      </c>
      <c r="E2666" s="2">
        <v>2</v>
      </c>
      <c r="F2666">
        <v>97.337350000000015</v>
      </c>
      <c r="G2666" s="3">
        <v>3</v>
      </c>
      <c r="P2666">
        <v>2</v>
      </c>
      <c r="Q2666" t="str">
        <f t="shared" si="42"/>
        <v>23</v>
      </c>
    </row>
    <row r="2667" spans="1:17" x14ac:dyDescent="0.25">
      <c r="A2667">
        <v>2666</v>
      </c>
      <c r="D2667">
        <v>81.516226000000003</v>
      </c>
      <c r="E2667" s="2">
        <v>2</v>
      </c>
      <c r="F2667">
        <v>97.337350000000015</v>
      </c>
      <c r="G2667" s="3">
        <v>3</v>
      </c>
      <c r="P2667">
        <v>2</v>
      </c>
      <c r="Q2667" t="str">
        <f t="shared" si="42"/>
        <v>23</v>
      </c>
    </row>
    <row r="2668" spans="1:17" x14ac:dyDescent="0.25">
      <c r="A2668">
        <v>2667</v>
      </c>
      <c r="D2668">
        <v>81.516226000000003</v>
      </c>
      <c r="E2668" s="2">
        <v>2</v>
      </c>
      <c r="F2668">
        <v>97.337350000000015</v>
      </c>
      <c r="G2668" s="3">
        <v>3</v>
      </c>
      <c r="P2668">
        <v>2</v>
      </c>
      <c r="Q2668" t="str">
        <f t="shared" si="42"/>
        <v>23</v>
      </c>
    </row>
    <row r="2669" spans="1:17" x14ac:dyDescent="0.25">
      <c r="A2669">
        <v>2668</v>
      </c>
      <c r="D2669">
        <v>81.516226000000003</v>
      </c>
      <c r="E2669" s="2">
        <v>2</v>
      </c>
      <c r="F2669">
        <v>97.360665000000012</v>
      </c>
      <c r="G2669" s="3">
        <v>3</v>
      </c>
      <c r="P2669">
        <v>2</v>
      </c>
      <c r="Q2669" t="str">
        <f t="shared" si="42"/>
        <v>23</v>
      </c>
    </row>
    <row r="2670" spans="1:17" x14ac:dyDescent="0.25">
      <c r="A2670">
        <v>2669</v>
      </c>
      <c r="D2670">
        <v>81.516226000000003</v>
      </c>
      <c r="E2670" s="2">
        <v>2</v>
      </c>
      <c r="F2670">
        <v>97.360665000000012</v>
      </c>
      <c r="G2670" s="3">
        <v>3</v>
      </c>
      <c r="P2670">
        <v>2</v>
      </c>
      <c r="Q2670" t="str">
        <f t="shared" si="42"/>
        <v>23</v>
      </c>
    </row>
    <row r="2671" spans="1:17" x14ac:dyDescent="0.25">
      <c r="A2671">
        <v>2670</v>
      </c>
      <c r="D2671">
        <v>81.516226000000003</v>
      </c>
      <c r="E2671" s="2">
        <v>2</v>
      </c>
      <c r="F2671">
        <v>97.360665000000012</v>
      </c>
      <c r="G2671" s="3">
        <v>3</v>
      </c>
      <c r="H2671">
        <v>87.590512000000004</v>
      </c>
      <c r="I2671" s="5">
        <v>4</v>
      </c>
      <c r="P2671">
        <v>3</v>
      </c>
      <c r="Q2671" t="str">
        <f t="shared" si="42"/>
        <v>234</v>
      </c>
    </row>
    <row r="2672" spans="1:17" x14ac:dyDescent="0.25">
      <c r="A2672">
        <v>2671</v>
      </c>
      <c r="B2672">
        <v>75.492858000000012</v>
      </c>
      <c r="C2672" s="4">
        <v>1</v>
      </c>
      <c r="D2672">
        <v>81.516226000000003</v>
      </c>
      <c r="E2672" s="2">
        <v>2</v>
      </c>
      <c r="F2672">
        <v>97.360665000000012</v>
      </c>
      <c r="G2672" s="3">
        <v>3</v>
      </c>
      <c r="H2672">
        <v>87.49857200000001</v>
      </c>
      <c r="I2672" s="5">
        <v>4</v>
      </c>
      <c r="P2672">
        <v>4</v>
      </c>
      <c r="Q2672" t="str">
        <f t="shared" si="42"/>
        <v>1234</v>
      </c>
    </row>
    <row r="2673" spans="1:17" x14ac:dyDescent="0.25">
      <c r="A2673">
        <v>2672</v>
      </c>
      <c r="B2673">
        <v>75.434950000000001</v>
      </c>
      <c r="C2673" s="4">
        <v>1</v>
      </c>
      <c r="D2673">
        <v>81.516226000000003</v>
      </c>
      <c r="E2673" s="2">
        <v>2</v>
      </c>
      <c r="H2673">
        <v>87.49857200000001</v>
      </c>
      <c r="I2673" s="5">
        <v>4</v>
      </c>
      <c r="P2673">
        <v>3</v>
      </c>
      <c r="Q2673" t="str">
        <f t="shared" si="42"/>
        <v>124</v>
      </c>
    </row>
    <row r="2674" spans="1:17" x14ac:dyDescent="0.25">
      <c r="A2674">
        <v>2673</v>
      </c>
      <c r="B2674">
        <v>75.434950000000001</v>
      </c>
      <c r="C2674" s="4">
        <v>1</v>
      </c>
      <c r="D2674">
        <v>81.516226000000003</v>
      </c>
      <c r="E2674" s="2">
        <v>2</v>
      </c>
      <c r="H2674">
        <v>87.49857200000001</v>
      </c>
      <c r="I2674" s="5">
        <v>4</v>
      </c>
      <c r="P2674">
        <v>3</v>
      </c>
      <c r="Q2674" t="str">
        <f t="shared" si="42"/>
        <v>124</v>
      </c>
    </row>
    <row r="2675" spans="1:17" x14ac:dyDescent="0.25">
      <c r="A2675">
        <v>2674</v>
      </c>
      <c r="B2675">
        <v>75.434950000000001</v>
      </c>
      <c r="C2675" s="4">
        <v>1</v>
      </c>
      <c r="D2675">
        <v>81.575307000000009</v>
      </c>
      <c r="E2675" s="2">
        <v>2</v>
      </c>
      <c r="H2675">
        <v>87.49857200000001</v>
      </c>
      <c r="I2675" s="5">
        <v>4</v>
      </c>
      <c r="P2675">
        <v>3</v>
      </c>
      <c r="Q2675" t="str">
        <f t="shared" si="42"/>
        <v>124</v>
      </c>
    </row>
    <row r="2676" spans="1:17" x14ac:dyDescent="0.25">
      <c r="A2676">
        <v>2675</v>
      </c>
      <c r="B2676">
        <v>75.434950000000001</v>
      </c>
      <c r="C2676" s="4">
        <v>1</v>
      </c>
      <c r="H2676">
        <v>87.49857200000001</v>
      </c>
      <c r="I2676" s="5">
        <v>4</v>
      </c>
      <c r="P2676">
        <v>2</v>
      </c>
      <c r="Q2676" t="str">
        <f t="shared" si="42"/>
        <v>14</v>
      </c>
    </row>
    <row r="2677" spans="1:17" x14ac:dyDescent="0.25">
      <c r="A2677">
        <v>2676</v>
      </c>
      <c r="B2677">
        <v>75.434950000000001</v>
      </c>
      <c r="C2677" s="4">
        <v>1</v>
      </c>
      <c r="H2677">
        <v>87.49857200000001</v>
      </c>
      <c r="I2677" s="5">
        <v>4</v>
      </c>
      <c r="P2677">
        <v>2</v>
      </c>
      <c r="Q2677" t="str">
        <f t="shared" si="42"/>
        <v>14</v>
      </c>
    </row>
    <row r="2678" spans="1:17" x14ac:dyDescent="0.25">
      <c r="A2678">
        <v>2677</v>
      </c>
      <c r="B2678">
        <v>75.434950000000001</v>
      </c>
      <c r="C2678" s="4">
        <v>1</v>
      </c>
      <c r="H2678">
        <v>87.49857200000001</v>
      </c>
      <c r="I2678" s="5">
        <v>4</v>
      </c>
      <c r="P2678">
        <v>2</v>
      </c>
      <c r="Q2678" t="str">
        <f t="shared" si="42"/>
        <v>14</v>
      </c>
    </row>
    <row r="2679" spans="1:17" x14ac:dyDescent="0.25">
      <c r="A2679">
        <v>2678</v>
      </c>
      <c r="B2679">
        <v>75.434950000000001</v>
      </c>
      <c r="C2679" s="4">
        <v>1</v>
      </c>
      <c r="H2679">
        <v>87.49857200000001</v>
      </c>
      <c r="I2679" s="5">
        <v>4</v>
      </c>
      <c r="P2679">
        <v>2</v>
      </c>
      <c r="Q2679" t="str">
        <f t="shared" si="42"/>
        <v>14</v>
      </c>
    </row>
    <row r="2680" spans="1:17" x14ac:dyDescent="0.25">
      <c r="A2680">
        <v>2679</v>
      </c>
      <c r="B2680">
        <v>75.434950000000001</v>
      </c>
      <c r="C2680" s="4">
        <v>1</v>
      </c>
      <c r="H2680">
        <v>87.49857200000001</v>
      </c>
      <c r="I2680" s="5">
        <v>4</v>
      </c>
      <c r="P2680">
        <v>2</v>
      </c>
      <c r="Q2680" t="str">
        <f t="shared" si="42"/>
        <v>14</v>
      </c>
    </row>
    <row r="2681" spans="1:17" x14ac:dyDescent="0.25">
      <c r="A2681">
        <v>2680</v>
      </c>
      <c r="B2681">
        <v>75.434950000000001</v>
      </c>
      <c r="C2681" s="4">
        <v>1</v>
      </c>
      <c r="H2681">
        <v>87.49857200000001</v>
      </c>
      <c r="I2681" s="5">
        <v>4</v>
      </c>
      <c r="P2681">
        <v>2</v>
      </c>
      <c r="Q2681" t="str">
        <f t="shared" si="42"/>
        <v>14</v>
      </c>
    </row>
    <row r="2682" spans="1:17" x14ac:dyDescent="0.25">
      <c r="A2682">
        <v>2681</v>
      </c>
      <c r="B2682">
        <v>75.434950000000001</v>
      </c>
      <c r="C2682" s="4">
        <v>1</v>
      </c>
      <c r="H2682">
        <v>87.49857200000001</v>
      </c>
      <c r="I2682" s="5">
        <v>4</v>
      </c>
      <c r="P2682">
        <v>2</v>
      </c>
      <c r="Q2682" t="str">
        <f t="shared" si="42"/>
        <v>14</v>
      </c>
    </row>
    <row r="2683" spans="1:17" x14ac:dyDescent="0.25">
      <c r="A2683">
        <v>2682</v>
      </c>
      <c r="B2683">
        <v>75.434950000000001</v>
      </c>
      <c r="C2683" s="4">
        <v>1</v>
      </c>
      <c r="H2683">
        <v>87.49857200000001</v>
      </c>
      <c r="I2683" s="5">
        <v>4</v>
      </c>
      <c r="P2683">
        <v>2</v>
      </c>
      <c r="Q2683" t="str">
        <f t="shared" si="42"/>
        <v>14</v>
      </c>
    </row>
    <row r="2684" spans="1:17" x14ac:dyDescent="0.25">
      <c r="A2684">
        <v>2683</v>
      </c>
      <c r="B2684">
        <v>75.434950000000001</v>
      </c>
      <c r="C2684" s="4">
        <v>1</v>
      </c>
      <c r="H2684">
        <v>87.49857200000001</v>
      </c>
      <c r="I2684" s="5">
        <v>4</v>
      </c>
      <c r="P2684">
        <v>2</v>
      </c>
      <c r="Q2684" t="str">
        <f t="shared" si="42"/>
        <v>14</v>
      </c>
    </row>
    <row r="2685" spans="1:17" x14ac:dyDescent="0.25">
      <c r="A2685">
        <v>2684</v>
      </c>
      <c r="B2685">
        <v>75.434950000000001</v>
      </c>
      <c r="C2685" s="4">
        <v>1</v>
      </c>
      <c r="H2685">
        <v>87.49857200000001</v>
      </c>
      <c r="I2685" s="5">
        <v>4</v>
      </c>
      <c r="P2685">
        <v>2</v>
      </c>
      <c r="Q2685" t="str">
        <f t="shared" si="42"/>
        <v>14</v>
      </c>
    </row>
    <row r="2686" spans="1:17" x14ac:dyDescent="0.25">
      <c r="A2686">
        <v>2685</v>
      </c>
      <c r="B2686">
        <v>75.434950000000001</v>
      </c>
      <c r="C2686" s="4">
        <v>1</v>
      </c>
      <c r="H2686">
        <v>87.49857200000001</v>
      </c>
      <c r="I2686" s="5">
        <v>4</v>
      </c>
      <c r="P2686">
        <v>2</v>
      </c>
      <c r="Q2686" t="str">
        <f t="shared" si="42"/>
        <v>14</v>
      </c>
    </row>
    <row r="2687" spans="1:17" x14ac:dyDescent="0.25">
      <c r="A2687">
        <v>2686</v>
      </c>
      <c r="B2687">
        <v>75.434950000000001</v>
      </c>
      <c r="C2687" s="4">
        <v>1</v>
      </c>
      <c r="D2687">
        <v>69.822500000000005</v>
      </c>
      <c r="E2687" s="2">
        <v>2</v>
      </c>
      <c r="H2687">
        <v>87.590512000000004</v>
      </c>
      <c r="I2687" s="5">
        <v>4</v>
      </c>
      <c r="P2687">
        <v>3</v>
      </c>
      <c r="Q2687" t="str">
        <f t="shared" si="42"/>
        <v>124</v>
      </c>
    </row>
    <row r="2688" spans="1:17" x14ac:dyDescent="0.25">
      <c r="A2688">
        <v>2687</v>
      </c>
      <c r="B2688">
        <v>75.434950000000001</v>
      </c>
      <c r="C2688" s="4">
        <v>1</v>
      </c>
      <c r="D2688">
        <v>69.798674000000005</v>
      </c>
      <c r="E2688" s="2">
        <v>2</v>
      </c>
      <c r="F2688">
        <v>79.275204000000002</v>
      </c>
      <c r="G2688" s="3">
        <v>3</v>
      </c>
      <c r="H2688">
        <v>87.590512000000004</v>
      </c>
      <c r="I2688" s="5">
        <v>4</v>
      </c>
      <c r="P2688">
        <v>4</v>
      </c>
      <c r="Q2688" t="str">
        <f t="shared" si="42"/>
        <v>1234</v>
      </c>
    </row>
    <row r="2689" spans="1:17" x14ac:dyDescent="0.25">
      <c r="A2689">
        <v>2688</v>
      </c>
      <c r="B2689">
        <v>75.492858000000012</v>
      </c>
      <c r="C2689" s="4">
        <v>1</v>
      </c>
      <c r="D2689">
        <v>69.798674000000005</v>
      </c>
      <c r="E2689" s="2">
        <v>2</v>
      </c>
      <c r="F2689">
        <v>79.143062</v>
      </c>
      <c r="G2689" s="3">
        <v>3</v>
      </c>
      <c r="P2689">
        <v>3</v>
      </c>
      <c r="Q2689" t="str">
        <f t="shared" si="42"/>
        <v>123</v>
      </c>
    </row>
    <row r="2690" spans="1:17" x14ac:dyDescent="0.25">
      <c r="A2690">
        <v>2689</v>
      </c>
      <c r="D2690">
        <v>69.798674000000005</v>
      </c>
      <c r="E2690" s="2">
        <v>2</v>
      </c>
      <c r="F2690">
        <v>79.143062</v>
      </c>
      <c r="G2690" s="3">
        <v>3</v>
      </c>
      <c r="P2690">
        <v>2</v>
      </c>
      <c r="Q2690" t="str">
        <f t="shared" ref="Q2690:Q2753" si="43">CONCATENATE(C2690,E2690,G2690,I2690)</f>
        <v>23</v>
      </c>
    </row>
    <row r="2691" spans="1:17" x14ac:dyDescent="0.25">
      <c r="A2691">
        <v>2690</v>
      </c>
      <c r="D2691">
        <v>69.798674000000005</v>
      </c>
      <c r="E2691" s="2">
        <v>2</v>
      </c>
      <c r="F2691">
        <v>79.143062</v>
      </c>
      <c r="G2691" s="3">
        <v>3</v>
      </c>
      <c r="P2691">
        <v>2</v>
      </c>
      <c r="Q2691" t="str">
        <f t="shared" si="43"/>
        <v>23</v>
      </c>
    </row>
    <row r="2692" spans="1:17" x14ac:dyDescent="0.25">
      <c r="A2692">
        <v>2691</v>
      </c>
      <c r="D2692">
        <v>69.798674000000005</v>
      </c>
      <c r="E2692" s="2">
        <v>2</v>
      </c>
      <c r="F2692">
        <v>79.143062</v>
      </c>
      <c r="G2692" s="3">
        <v>3</v>
      </c>
      <c r="P2692">
        <v>2</v>
      </c>
      <c r="Q2692" t="str">
        <f t="shared" si="43"/>
        <v>23</v>
      </c>
    </row>
    <row r="2693" spans="1:17" x14ac:dyDescent="0.25">
      <c r="A2693">
        <v>2692</v>
      </c>
      <c r="D2693">
        <v>69.798674000000005</v>
      </c>
      <c r="E2693" s="2">
        <v>2</v>
      </c>
      <c r="F2693">
        <v>79.143062</v>
      </c>
      <c r="G2693" s="3">
        <v>3</v>
      </c>
      <c r="P2693">
        <v>2</v>
      </c>
      <c r="Q2693" t="str">
        <f t="shared" si="43"/>
        <v>23</v>
      </c>
    </row>
    <row r="2694" spans="1:17" x14ac:dyDescent="0.25">
      <c r="A2694">
        <v>2693</v>
      </c>
      <c r="D2694">
        <v>69.798674000000005</v>
      </c>
      <c r="E2694" s="2">
        <v>2</v>
      </c>
      <c r="F2694">
        <v>79.143062</v>
      </c>
      <c r="G2694" s="3">
        <v>3</v>
      </c>
      <c r="P2694">
        <v>2</v>
      </c>
      <c r="Q2694" t="str">
        <f t="shared" si="43"/>
        <v>23</v>
      </c>
    </row>
    <row r="2695" spans="1:17" x14ac:dyDescent="0.25">
      <c r="A2695">
        <v>2694</v>
      </c>
      <c r="D2695">
        <v>69.798674000000005</v>
      </c>
      <c r="E2695" s="2">
        <v>2</v>
      </c>
      <c r="F2695">
        <v>79.143062</v>
      </c>
      <c r="G2695" s="3">
        <v>3</v>
      </c>
      <c r="P2695">
        <v>2</v>
      </c>
      <c r="Q2695" t="str">
        <f t="shared" si="43"/>
        <v>23</v>
      </c>
    </row>
    <row r="2696" spans="1:17" x14ac:dyDescent="0.25">
      <c r="A2696">
        <v>2695</v>
      </c>
      <c r="D2696">
        <v>69.798674000000005</v>
      </c>
      <c r="E2696" s="2">
        <v>2</v>
      </c>
      <c r="F2696">
        <v>79.143062</v>
      </c>
      <c r="G2696" s="3">
        <v>3</v>
      </c>
      <c r="P2696">
        <v>2</v>
      </c>
      <c r="Q2696" t="str">
        <f t="shared" si="43"/>
        <v>23</v>
      </c>
    </row>
    <row r="2697" spans="1:17" x14ac:dyDescent="0.25">
      <c r="A2697">
        <v>2696</v>
      </c>
      <c r="D2697">
        <v>69.798674000000005</v>
      </c>
      <c r="E2697" s="2">
        <v>2</v>
      </c>
      <c r="F2697">
        <v>79.143062</v>
      </c>
      <c r="G2697" s="3">
        <v>3</v>
      </c>
      <c r="P2697">
        <v>2</v>
      </c>
      <c r="Q2697" t="str">
        <f t="shared" si="43"/>
        <v>23</v>
      </c>
    </row>
    <row r="2698" spans="1:17" x14ac:dyDescent="0.25">
      <c r="A2698">
        <v>2697</v>
      </c>
      <c r="D2698">
        <v>69.798674000000005</v>
      </c>
      <c r="E2698" s="2">
        <v>2</v>
      </c>
      <c r="F2698">
        <v>79.143062</v>
      </c>
      <c r="G2698" s="3">
        <v>3</v>
      </c>
      <c r="P2698">
        <v>2</v>
      </c>
      <c r="Q2698" t="str">
        <f t="shared" si="43"/>
        <v>23</v>
      </c>
    </row>
    <row r="2699" spans="1:17" x14ac:dyDescent="0.25">
      <c r="A2699">
        <v>2698</v>
      </c>
      <c r="D2699">
        <v>69.798674000000005</v>
      </c>
      <c r="E2699" s="2">
        <v>2</v>
      </c>
      <c r="F2699">
        <v>79.143062</v>
      </c>
      <c r="G2699" s="3">
        <v>3</v>
      </c>
      <c r="P2699">
        <v>2</v>
      </c>
      <c r="Q2699" t="str">
        <f t="shared" si="43"/>
        <v>23</v>
      </c>
    </row>
    <row r="2700" spans="1:17" x14ac:dyDescent="0.25">
      <c r="A2700">
        <v>2699</v>
      </c>
      <c r="D2700">
        <v>69.798674000000005</v>
      </c>
      <c r="E2700" s="2">
        <v>2</v>
      </c>
      <c r="F2700">
        <v>79.143062</v>
      </c>
      <c r="G2700" s="3">
        <v>3</v>
      </c>
      <c r="P2700">
        <v>2</v>
      </c>
      <c r="Q2700" t="str">
        <f t="shared" si="43"/>
        <v>23</v>
      </c>
    </row>
    <row r="2701" spans="1:17" x14ac:dyDescent="0.25">
      <c r="A2701">
        <v>2700</v>
      </c>
      <c r="B2701">
        <v>59.91438200000001</v>
      </c>
      <c r="C2701" s="4">
        <v>1</v>
      </c>
      <c r="D2701">
        <v>69.798674000000005</v>
      </c>
      <c r="E2701" s="2">
        <v>2</v>
      </c>
      <c r="F2701">
        <v>79.143062</v>
      </c>
      <c r="G2701" s="3">
        <v>3</v>
      </c>
      <c r="P2701">
        <v>3</v>
      </c>
      <c r="Q2701" t="str">
        <f t="shared" si="43"/>
        <v>123</v>
      </c>
    </row>
    <row r="2702" spans="1:17" x14ac:dyDescent="0.25">
      <c r="A2702">
        <v>2701</v>
      </c>
      <c r="B2702">
        <v>59.952506000000007</v>
      </c>
      <c r="C2702" s="4">
        <v>1</v>
      </c>
      <c r="D2702">
        <v>69.798674000000005</v>
      </c>
      <c r="E2702" s="2">
        <v>2</v>
      </c>
      <c r="F2702">
        <v>79.143062</v>
      </c>
      <c r="G2702" s="3">
        <v>3</v>
      </c>
      <c r="P2702">
        <v>3</v>
      </c>
      <c r="Q2702" t="str">
        <f t="shared" si="43"/>
        <v>123</v>
      </c>
    </row>
    <row r="2703" spans="1:17" x14ac:dyDescent="0.25">
      <c r="A2703">
        <v>2702</v>
      </c>
      <c r="B2703">
        <v>59.952506000000007</v>
      </c>
      <c r="C2703" s="4">
        <v>1</v>
      </c>
      <c r="D2703">
        <v>69.822500000000005</v>
      </c>
      <c r="E2703" s="2">
        <v>2</v>
      </c>
      <c r="F2703">
        <v>79.143062</v>
      </c>
      <c r="G2703" s="3">
        <v>3</v>
      </c>
      <c r="P2703">
        <v>3</v>
      </c>
      <c r="Q2703" t="str">
        <f t="shared" si="43"/>
        <v>123</v>
      </c>
    </row>
    <row r="2704" spans="1:17" x14ac:dyDescent="0.25">
      <c r="A2704">
        <v>2703</v>
      </c>
      <c r="B2704">
        <v>59.952506000000007</v>
      </c>
      <c r="C2704" s="4">
        <v>1</v>
      </c>
      <c r="D2704">
        <v>69.822500000000005</v>
      </c>
      <c r="E2704" s="2">
        <v>2</v>
      </c>
      <c r="F2704">
        <v>79.275204000000002</v>
      </c>
      <c r="G2704" s="3">
        <v>3</v>
      </c>
      <c r="H2704">
        <v>72.008266000000006</v>
      </c>
      <c r="I2704" s="5">
        <v>4</v>
      </c>
      <c r="P2704">
        <v>4</v>
      </c>
      <c r="Q2704" t="str">
        <f t="shared" si="43"/>
        <v>1234</v>
      </c>
    </row>
    <row r="2705" spans="1:17" x14ac:dyDescent="0.25">
      <c r="A2705">
        <v>2704</v>
      </c>
      <c r="B2705">
        <v>59.952506000000007</v>
      </c>
      <c r="C2705" s="4">
        <v>1</v>
      </c>
      <c r="F2705">
        <v>79.275204000000002</v>
      </c>
      <c r="G2705" s="3">
        <v>3</v>
      </c>
      <c r="H2705">
        <v>71.924643000000003</v>
      </c>
      <c r="I2705" s="5">
        <v>4</v>
      </c>
      <c r="P2705">
        <v>3</v>
      </c>
      <c r="Q2705" t="str">
        <f t="shared" si="43"/>
        <v>134</v>
      </c>
    </row>
    <row r="2706" spans="1:17" x14ac:dyDescent="0.25">
      <c r="A2706">
        <v>2705</v>
      </c>
      <c r="B2706">
        <v>59.952506000000007</v>
      </c>
      <c r="C2706" s="4">
        <v>1</v>
      </c>
      <c r="H2706">
        <v>71.924643000000003</v>
      </c>
      <c r="I2706" s="5">
        <v>4</v>
      </c>
      <c r="P2706">
        <v>2</v>
      </c>
      <c r="Q2706" t="str">
        <f t="shared" si="43"/>
        <v>14</v>
      </c>
    </row>
    <row r="2707" spans="1:17" x14ac:dyDescent="0.25">
      <c r="A2707">
        <v>2706</v>
      </c>
      <c r="B2707">
        <v>59.952506000000007</v>
      </c>
      <c r="C2707" s="4">
        <v>1</v>
      </c>
      <c r="H2707">
        <v>71.924643000000003</v>
      </c>
      <c r="I2707" s="5">
        <v>4</v>
      </c>
      <c r="P2707">
        <v>2</v>
      </c>
      <c r="Q2707" t="str">
        <f t="shared" si="43"/>
        <v>14</v>
      </c>
    </row>
    <row r="2708" spans="1:17" x14ac:dyDescent="0.25">
      <c r="A2708">
        <v>2707</v>
      </c>
      <c r="B2708">
        <v>59.952506000000007</v>
      </c>
      <c r="C2708" s="4">
        <v>1</v>
      </c>
      <c r="H2708">
        <v>71.924643000000003</v>
      </c>
      <c r="I2708" s="5">
        <v>4</v>
      </c>
      <c r="P2708">
        <v>2</v>
      </c>
      <c r="Q2708" t="str">
        <f t="shared" si="43"/>
        <v>14</v>
      </c>
    </row>
    <row r="2709" spans="1:17" x14ac:dyDescent="0.25">
      <c r="A2709">
        <v>2708</v>
      </c>
      <c r="B2709">
        <v>59.952506000000007</v>
      </c>
      <c r="C2709" s="4">
        <v>1</v>
      </c>
      <c r="H2709">
        <v>71.924643000000003</v>
      </c>
      <c r="I2709" s="5">
        <v>4</v>
      </c>
      <c r="P2709">
        <v>2</v>
      </c>
      <c r="Q2709" t="str">
        <f t="shared" si="43"/>
        <v>14</v>
      </c>
    </row>
    <row r="2710" spans="1:17" x14ac:dyDescent="0.25">
      <c r="A2710">
        <v>2709</v>
      </c>
      <c r="B2710">
        <v>59.952506000000007</v>
      </c>
      <c r="C2710" s="4">
        <v>1</v>
      </c>
      <c r="H2710">
        <v>71.924643000000003</v>
      </c>
      <c r="I2710" s="5">
        <v>4</v>
      </c>
      <c r="P2710">
        <v>2</v>
      </c>
      <c r="Q2710" t="str">
        <f t="shared" si="43"/>
        <v>14</v>
      </c>
    </row>
    <row r="2711" spans="1:17" x14ac:dyDescent="0.25">
      <c r="A2711">
        <v>2710</v>
      </c>
      <c r="B2711">
        <v>59.952506000000007</v>
      </c>
      <c r="C2711" s="4">
        <v>1</v>
      </c>
      <c r="H2711">
        <v>71.924643000000003</v>
      </c>
      <c r="I2711" s="5">
        <v>4</v>
      </c>
      <c r="P2711">
        <v>2</v>
      </c>
      <c r="Q2711" t="str">
        <f t="shared" si="43"/>
        <v>14</v>
      </c>
    </row>
    <row r="2712" spans="1:17" x14ac:dyDescent="0.25">
      <c r="A2712">
        <v>2711</v>
      </c>
      <c r="B2712">
        <v>59.952506000000007</v>
      </c>
      <c r="C2712" s="4">
        <v>1</v>
      </c>
      <c r="H2712">
        <v>71.924643000000003</v>
      </c>
      <c r="I2712" s="5">
        <v>4</v>
      </c>
      <c r="P2712">
        <v>2</v>
      </c>
      <c r="Q2712" t="str">
        <f t="shared" si="43"/>
        <v>14</v>
      </c>
    </row>
    <row r="2713" spans="1:17" x14ac:dyDescent="0.25">
      <c r="A2713">
        <v>2712</v>
      </c>
      <c r="B2713">
        <v>59.952506000000007</v>
      </c>
      <c r="C2713" s="4">
        <v>1</v>
      </c>
      <c r="H2713">
        <v>71.924643000000003</v>
      </c>
      <c r="I2713" s="5">
        <v>4</v>
      </c>
      <c r="P2713">
        <v>2</v>
      </c>
      <c r="Q2713" t="str">
        <f t="shared" si="43"/>
        <v>14</v>
      </c>
    </row>
    <row r="2714" spans="1:17" x14ac:dyDescent="0.25">
      <c r="A2714">
        <v>2713</v>
      </c>
      <c r="B2714">
        <v>59.952506000000007</v>
      </c>
      <c r="C2714" s="4">
        <v>1</v>
      </c>
      <c r="H2714">
        <v>71.924643000000003</v>
      </c>
      <c r="I2714" s="5">
        <v>4</v>
      </c>
      <c r="P2714">
        <v>2</v>
      </c>
      <c r="Q2714" t="str">
        <f t="shared" si="43"/>
        <v>14</v>
      </c>
    </row>
    <row r="2715" spans="1:17" x14ac:dyDescent="0.25">
      <c r="A2715">
        <v>2714</v>
      </c>
      <c r="B2715">
        <v>59.952506000000007</v>
      </c>
      <c r="C2715" s="4">
        <v>1</v>
      </c>
      <c r="H2715">
        <v>71.924643000000003</v>
      </c>
      <c r="I2715" s="5">
        <v>4</v>
      </c>
      <c r="P2715">
        <v>2</v>
      </c>
      <c r="Q2715" t="str">
        <f t="shared" si="43"/>
        <v>14</v>
      </c>
    </row>
    <row r="2716" spans="1:17" x14ac:dyDescent="0.25">
      <c r="A2716">
        <v>2715</v>
      </c>
      <c r="B2716">
        <v>59.952506000000007</v>
      </c>
      <c r="C2716" s="4">
        <v>1</v>
      </c>
      <c r="H2716">
        <v>71.924643000000003</v>
      </c>
      <c r="I2716" s="5">
        <v>4</v>
      </c>
      <c r="P2716">
        <v>2</v>
      </c>
      <c r="Q2716" t="str">
        <f t="shared" si="43"/>
        <v>14</v>
      </c>
    </row>
    <row r="2717" spans="1:17" x14ac:dyDescent="0.25">
      <c r="A2717">
        <v>2716</v>
      </c>
      <c r="B2717">
        <v>59.952506000000007</v>
      </c>
      <c r="C2717" s="4">
        <v>1</v>
      </c>
      <c r="H2717">
        <v>71.924643000000003</v>
      </c>
      <c r="I2717" s="5">
        <v>4</v>
      </c>
      <c r="P2717">
        <v>2</v>
      </c>
      <c r="Q2717" t="str">
        <f t="shared" si="43"/>
        <v>14</v>
      </c>
    </row>
    <row r="2718" spans="1:17" x14ac:dyDescent="0.25">
      <c r="A2718">
        <v>2717</v>
      </c>
      <c r="B2718">
        <v>59.952506000000007</v>
      </c>
      <c r="C2718" s="4">
        <v>1</v>
      </c>
      <c r="D2718">
        <v>50.528976000000007</v>
      </c>
      <c r="E2718" s="2">
        <v>2</v>
      </c>
      <c r="H2718">
        <v>71.924643000000003</v>
      </c>
      <c r="I2718" s="5">
        <v>4</v>
      </c>
      <c r="P2718">
        <v>3</v>
      </c>
      <c r="Q2718" t="str">
        <f t="shared" si="43"/>
        <v>124</v>
      </c>
    </row>
    <row r="2719" spans="1:17" x14ac:dyDescent="0.25">
      <c r="A2719">
        <v>2718</v>
      </c>
      <c r="B2719">
        <v>59.91438200000001</v>
      </c>
      <c r="C2719" s="4">
        <v>1</v>
      </c>
      <c r="D2719">
        <v>50.566280000000013</v>
      </c>
      <c r="E2719" s="2">
        <v>2</v>
      </c>
      <c r="H2719">
        <v>71.924643000000003</v>
      </c>
      <c r="I2719" s="5">
        <v>4</v>
      </c>
      <c r="P2719">
        <v>3</v>
      </c>
      <c r="Q2719" t="str">
        <f t="shared" si="43"/>
        <v>124</v>
      </c>
    </row>
    <row r="2720" spans="1:17" x14ac:dyDescent="0.25">
      <c r="A2720">
        <v>2719</v>
      </c>
      <c r="D2720">
        <v>50.566280000000013</v>
      </c>
      <c r="E2720" s="2">
        <v>2</v>
      </c>
      <c r="H2720">
        <v>71.924643000000003</v>
      </c>
      <c r="I2720" s="5">
        <v>4</v>
      </c>
      <c r="P2720">
        <v>2</v>
      </c>
      <c r="Q2720" t="str">
        <f t="shared" si="43"/>
        <v>24</v>
      </c>
    </row>
    <row r="2721" spans="1:17" x14ac:dyDescent="0.25">
      <c r="A2721">
        <v>2720</v>
      </c>
      <c r="D2721">
        <v>50.566280000000013</v>
      </c>
      <c r="E2721" s="2">
        <v>2</v>
      </c>
      <c r="H2721">
        <v>72.008266000000006</v>
      </c>
      <c r="I2721" s="5">
        <v>4</v>
      </c>
      <c r="P2721">
        <v>2</v>
      </c>
      <c r="Q2721" t="str">
        <f t="shared" si="43"/>
        <v>24</v>
      </c>
    </row>
    <row r="2722" spans="1:17" x14ac:dyDescent="0.25">
      <c r="A2722">
        <v>2721</v>
      </c>
      <c r="D2722">
        <v>50.566280000000013</v>
      </c>
      <c r="E2722" s="2">
        <v>2</v>
      </c>
      <c r="F2722">
        <v>62.338069000000011</v>
      </c>
      <c r="G2722" s="3">
        <v>3</v>
      </c>
      <c r="H2722">
        <v>72.008266000000006</v>
      </c>
      <c r="I2722" s="5">
        <v>4</v>
      </c>
      <c r="P2722">
        <v>3</v>
      </c>
      <c r="Q2722" t="str">
        <f t="shared" si="43"/>
        <v>234</v>
      </c>
    </row>
    <row r="2723" spans="1:17" x14ac:dyDescent="0.25">
      <c r="A2723">
        <v>2722</v>
      </c>
      <c r="D2723">
        <v>50.566280000000013</v>
      </c>
      <c r="E2723" s="2">
        <v>2</v>
      </c>
      <c r="F2723">
        <v>62.249145000000013</v>
      </c>
      <c r="G2723" s="3">
        <v>3</v>
      </c>
      <c r="H2723">
        <v>72.008266000000006</v>
      </c>
      <c r="I2723" s="5">
        <v>4</v>
      </c>
      <c r="P2723">
        <v>3</v>
      </c>
      <c r="Q2723" t="str">
        <f t="shared" si="43"/>
        <v>234</v>
      </c>
    </row>
    <row r="2724" spans="1:17" x14ac:dyDescent="0.25">
      <c r="A2724">
        <v>2723</v>
      </c>
      <c r="D2724">
        <v>50.566280000000013</v>
      </c>
      <c r="E2724" s="2">
        <v>2</v>
      </c>
      <c r="F2724">
        <v>62.249145000000013</v>
      </c>
      <c r="G2724" s="3">
        <v>3</v>
      </c>
      <c r="P2724">
        <v>2</v>
      </c>
      <c r="Q2724" t="str">
        <f t="shared" si="43"/>
        <v>23</v>
      </c>
    </row>
    <row r="2725" spans="1:17" x14ac:dyDescent="0.25">
      <c r="A2725">
        <v>2724</v>
      </c>
      <c r="D2725">
        <v>50.566280000000013</v>
      </c>
      <c r="E2725" s="2">
        <v>2</v>
      </c>
      <c r="F2725">
        <v>62.249145000000013</v>
      </c>
      <c r="G2725" s="3">
        <v>3</v>
      </c>
      <c r="P2725">
        <v>2</v>
      </c>
      <c r="Q2725" t="str">
        <f t="shared" si="43"/>
        <v>23</v>
      </c>
    </row>
    <row r="2726" spans="1:17" x14ac:dyDescent="0.25">
      <c r="A2726">
        <v>2725</v>
      </c>
      <c r="D2726">
        <v>50.566280000000013</v>
      </c>
      <c r="E2726" s="2">
        <v>2</v>
      </c>
      <c r="F2726">
        <v>62.249145000000013</v>
      </c>
      <c r="G2726" s="3">
        <v>3</v>
      </c>
      <c r="P2726">
        <v>2</v>
      </c>
      <c r="Q2726" t="str">
        <f t="shared" si="43"/>
        <v>23</v>
      </c>
    </row>
    <row r="2727" spans="1:17" x14ac:dyDescent="0.25">
      <c r="A2727">
        <v>2726</v>
      </c>
      <c r="D2727">
        <v>50.566280000000013</v>
      </c>
      <c r="E2727" s="2">
        <v>2</v>
      </c>
      <c r="F2727">
        <v>62.249145000000013</v>
      </c>
      <c r="G2727" s="3">
        <v>3</v>
      </c>
      <c r="P2727">
        <v>2</v>
      </c>
      <c r="Q2727" t="str">
        <f t="shared" si="43"/>
        <v>23</v>
      </c>
    </row>
    <row r="2728" spans="1:17" x14ac:dyDescent="0.25">
      <c r="A2728">
        <v>2727</v>
      </c>
      <c r="D2728">
        <v>50.566280000000013</v>
      </c>
      <c r="E2728" s="2">
        <v>2</v>
      </c>
      <c r="F2728">
        <v>62.249145000000013</v>
      </c>
      <c r="G2728" s="3">
        <v>3</v>
      </c>
      <c r="P2728">
        <v>2</v>
      </c>
      <c r="Q2728" t="str">
        <f t="shared" si="43"/>
        <v>23</v>
      </c>
    </row>
    <row r="2729" spans="1:17" x14ac:dyDescent="0.25">
      <c r="A2729">
        <v>2728</v>
      </c>
      <c r="D2729">
        <v>50.566280000000013</v>
      </c>
      <c r="E2729" s="2">
        <v>2</v>
      </c>
      <c r="F2729">
        <v>62.249145000000013</v>
      </c>
      <c r="G2729" s="3">
        <v>3</v>
      </c>
      <c r="P2729">
        <v>2</v>
      </c>
      <c r="Q2729" t="str">
        <f t="shared" si="43"/>
        <v>23</v>
      </c>
    </row>
    <row r="2730" spans="1:17" x14ac:dyDescent="0.25">
      <c r="A2730">
        <v>2729</v>
      </c>
      <c r="D2730">
        <v>50.566280000000013</v>
      </c>
      <c r="E2730" s="2">
        <v>2</v>
      </c>
      <c r="F2730">
        <v>62.249145000000013</v>
      </c>
      <c r="G2730" s="3">
        <v>3</v>
      </c>
      <c r="P2730">
        <v>2</v>
      </c>
      <c r="Q2730" t="str">
        <f t="shared" si="43"/>
        <v>23</v>
      </c>
    </row>
    <row r="2731" spans="1:17" x14ac:dyDescent="0.25">
      <c r="A2731">
        <v>2730</v>
      </c>
      <c r="D2731">
        <v>50.566280000000013</v>
      </c>
      <c r="E2731" s="2">
        <v>2</v>
      </c>
      <c r="F2731">
        <v>62.249145000000013</v>
      </c>
      <c r="G2731" s="3">
        <v>3</v>
      </c>
      <c r="P2731">
        <v>2</v>
      </c>
      <c r="Q2731" t="str">
        <f t="shared" si="43"/>
        <v>23</v>
      </c>
    </row>
    <row r="2732" spans="1:17" x14ac:dyDescent="0.25">
      <c r="A2732">
        <v>2731</v>
      </c>
      <c r="D2732">
        <v>50.566280000000013</v>
      </c>
      <c r="E2732" s="2">
        <v>2</v>
      </c>
      <c r="F2732">
        <v>62.249145000000013</v>
      </c>
      <c r="G2732" s="3">
        <v>3</v>
      </c>
      <c r="P2732">
        <v>2</v>
      </c>
      <c r="Q2732" t="str">
        <f t="shared" si="43"/>
        <v>23</v>
      </c>
    </row>
    <row r="2733" spans="1:17" x14ac:dyDescent="0.25">
      <c r="A2733">
        <v>2732</v>
      </c>
      <c r="D2733">
        <v>50.566280000000013</v>
      </c>
      <c r="E2733" s="2">
        <v>2</v>
      </c>
      <c r="F2733">
        <v>62.249145000000013</v>
      </c>
      <c r="G2733" s="3">
        <v>3</v>
      </c>
      <c r="P2733">
        <v>2</v>
      </c>
      <c r="Q2733" t="str">
        <f t="shared" si="43"/>
        <v>23</v>
      </c>
    </row>
    <row r="2734" spans="1:17" x14ac:dyDescent="0.25">
      <c r="A2734">
        <v>2733</v>
      </c>
      <c r="D2734">
        <v>50.528976000000007</v>
      </c>
      <c r="E2734" s="2">
        <v>2</v>
      </c>
      <c r="F2734">
        <v>62.249145000000013</v>
      </c>
      <c r="G2734" s="3">
        <v>3</v>
      </c>
      <c r="P2734">
        <v>2</v>
      </c>
      <c r="Q2734" t="str">
        <f t="shared" si="43"/>
        <v>23</v>
      </c>
    </row>
    <row r="2735" spans="1:17" x14ac:dyDescent="0.25">
      <c r="A2735">
        <v>2734</v>
      </c>
      <c r="B2735">
        <v>40.270893000000008</v>
      </c>
      <c r="C2735" s="4">
        <v>1</v>
      </c>
      <c r="D2735">
        <v>50.528976000000007</v>
      </c>
      <c r="E2735" s="2">
        <v>2</v>
      </c>
      <c r="F2735">
        <v>62.249145000000013</v>
      </c>
      <c r="G2735" s="3">
        <v>3</v>
      </c>
      <c r="P2735">
        <v>3</v>
      </c>
      <c r="Q2735" t="str">
        <f t="shared" si="43"/>
        <v>123</v>
      </c>
    </row>
    <row r="2736" spans="1:17" x14ac:dyDescent="0.25">
      <c r="A2736">
        <v>2735</v>
      </c>
      <c r="B2736">
        <v>40.181499000000009</v>
      </c>
      <c r="C2736" s="4">
        <v>1</v>
      </c>
      <c r="F2736">
        <v>62.249145000000013</v>
      </c>
      <c r="G2736" s="3">
        <v>3</v>
      </c>
      <c r="P2736">
        <v>2</v>
      </c>
      <c r="Q2736" t="str">
        <f t="shared" si="43"/>
        <v>13</v>
      </c>
    </row>
    <row r="2737" spans="1:17" x14ac:dyDescent="0.25">
      <c r="A2737">
        <v>2736</v>
      </c>
      <c r="B2737">
        <v>40.181499000000009</v>
      </c>
      <c r="C2737" s="4">
        <v>1</v>
      </c>
      <c r="F2737">
        <v>62.338069000000011</v>
      </c>
      <c r="G2737" s="3">
        <v>3</v>
      </c>
      <c r="H2737">
        <v>53.162921000000011</v>
      </c>
      <c r="I2737" s="5">
        <v>4</v>
      </c>
      <c r="P2737">
        <v>3</v>
      </c>
      <c r="Q2737" t="str">
        <f t="shared" si="43"/>
        <v>134</v>
      </c>
    </row>
    <row r="2738" spans="1:17" x14ac:dyDescent="0.25">
      <c r="A2738">
        <v>2737</v>
      </c>
      <c r="B2738">
        <v>40.181499000000009</v>
      </c>
      <c r="C2738" s="4">
        <v>1</v>
      </c>
      <c r="H2738">
        <v>53.01268300000001</v>
      </c>
      <c r="I2738" s="5">
        <v>4</v>
      </c>
      <c r="P2738">
        <v>2</v>
      </c>
      <c r="Q2738" t="str">
        <f t="shared" si="43"/>
        <v>14</v>
      </c>
    </row>
    <row r="2739" spans="1:17" x14ac:dyDescent="0.25">
      <c r="A2739">
        <v>2738</v>
      </c>
      <c r="B2739">
        <v>40.181499000000009</v>
      </c>
      <c r="C2739" s="4">
        <v>1</v>
      </c>
      <c r="H2739">
        <v>53.01268300000001</v>
      </c>
      <c r="I2739" s="5">
        <v>4</v>
      </c>
      <c r="P2739">
        <v>2</v>
      </c>
      <c r="Q2739" t="str">
        <f t="shared" si="43"/>
        <v>14</v>
      </c>
    </row>
    <row r="2740" spans="1:17" x14ac:dyDescent="0.25">
      <c r="A2740">
        <v>2739</v>
      </c>
      <c r="B2740">
        <v>40.181499000000009</v>
      </c>
      <c r="C2740" s="4">
        <v>1</v>
      </c>
      <c r="H2740">
        <v>53.01268300000001</v>
      </c>
      <c r="I2740" s="5">
        <v>4</v>
      </c>
      <c r="P2740">
        <v>2</v>
      </c>
      <c r="Q2740" t="str">
        <f t="shared" si="43"/>
        <v>14</v>
      </c>
    </row>
    <row r="2741" spans="1:17" x14ac:dyDescent="0.25">
      <c r="A2741">
        <v>2740</v>
      </c>
      <c r="B2741">
        <v>40.181499000000009</v>
      </c>
      <c r="C2741" s="4">
        <v>1</v>
      </c>
      <c r="H2741">
        <v>53.01268300000001</v>
      </c>
      <c r="I2741" s="5">
        <v>4</v>
      </c>
      <c r="P2741">
        <v>2</v>
      </c>
      <c r="Q2741" t="str">
        <f t="shared" si="43"/>
        <v>14</v>
      </c>
    </row>
    <row r="2742" spans="1:17" x14ac:dyDescent="0.25">
      <c r="A2742">
        <v>2741</v>
      </c>
      <c r="B2742">
        <v>40.181499000000009</v>
      </c>
      <c r="C2742" s="4">
        <v>1</v>
      </c>
      <c r="H2742">
        <v>53.01268300000001</v>
      </c>
      <c r="I2742" s="5">
        <v>4</v>
      </c>
      <c r="P2742">
        <v>2</v>
      </c>
      <c r="Q2742" t="str">
        <f t="shared" si="43"/>
        <v>14</v>
      </c>
    </row>
    <row r="2743" spans="1:17" x14ac:dyDescent="0.25">
      <c r="A2743">
        <v>2742</v>
      </c>
      <c r="B2743">
        <v>40.181499000000009</v>
      </c>
      <c r="C2743" s="4">
        <v>1</v>
      </c>
      <c r="H2743">
        <v>53.01268300000001</v>
      </c>
      <c r="I2743" s="5">
        <v>4</v>
      </c>
      <c r="P2743">
        <v>2</v>
      </c>
      <c r="Q2743" t="str">
        <f t="shared" si="43"/>
        <v>14</v>
      </c>
    </row>
    <row r="2744" spans="1:17" x14ac:dyDescent="0.25">
      <c r="A2744">
        <v>2743</v>
      </c>
      <c r="B2744">
        <v>40.181499000000009</v>
      </c>
      <c r="C2744" s="4">
        <v>1</v>
      </c>
      <c r="H2744">
        <v>53.01268300000001</v>
      </c>
      <c r="I2744" s="5">
        <v>4</v>
      </c>
      <c r="P2744">
        <v>2</v>
      </c>
      <c r="Q2744" t="str">
        <f t="shared" si="43"/>
        <v>14</v>
      </c>
    </row>
    <row r="2745" spans="1:17" x14ac:dyDescent="0.25">
      <c r="A2745">
        <v>2744</v>
      </c>
      <c r="B2745">
        <v>40.181499000000009</v>
      </c>
      <c r="C2745" s="4">
        <v>1</v>
      </c>
      <c r="H2745">
        <v>53.01268300000001</v>
      </c>
      <c r="I2745" s="5">
        <v>4</v>
      </c>
      <c r="P2745">
        <v>2</v>
      </c>
      <c r="Q2745" t="str">
        <f t="shared" si="43"/>
        <v>14</v>
      </c>
    </row>
    <row r="2746" spans="1:17" x14ac:dyDescent="0.25">
      <c r="A2746">
        <v>2745</v>
      </c>
      <c r="B2746">
        <v>40.181499000000009</v>
      </c>
      <c r="C2746" s="4">
        <v>1</v>
      </c>
      <c r="H2746">
        <v>53.01268300000001</v>
      </c>
      <c r="I2746" s="5">
        <v>4</v>
      </c>
      <c r="P2746">
        <v>2</v>
      </c>
      <c r="Q2746" t="str">
        <f t="shared" si="43"/>
        <v>14</v>
      </c>
    </row>
    <row r="2747" spans="1:17" x14ac:dyDescent="0.25">
      <c r="A2747">
        <v>2746</v>
      </c>
      <c r="B2747">
        <v>40.181499000000009</v>
      </c>
      <c r="C2747" s="4">
        <v>1</v>
      </c>
      <c r="H2747">
        <v>53.01268300000001</v>
      </c>
      <c r="I2747" s="5">
        <v>4</v>
      </c>
      <c r="P2747">
        <v>2</v>
      </c>
      <c r="Q2747" t="str">
        <f t="shared" si="43"/>
        <v>14</v>
      </c>
    </row>
    <row r="2748" spans="1:17" x14ac:dyDescent="0.25">
      <c r="A2748">
        <v>2747</v>
      </c>
      <c r="B2748">
        <v>40.181499000000009</v>
      </c>
      <c r="C2748" s="4">
        <v>1</v>
      </c>
      <c r="H2748">
        <v>53.01268300000001</v>
      </c>
      <c r="I2748" s="5">
        <v>4</v>
      </c>
      <c r="P2748">
        <v>2</v>
      </c>
      <c r="Q2748" t="str">
        <f t="shared" si="43"/>
        <v>14</v>
      </c>
    </row>
    <row r="2749" spans="1:17" x14ac:dyDescent="0.25">
      <c r="A2749">
        <v>2748</v>
      </c>
      <c r="B2749">
        <v>40.181499000000009</v>
      </c>
      <c r="C2749" s="4">
        <v>1</v>
      </c>
      <c r="D2749">
        <v>31.061944000000011</v>
      </c>
      <c r="E2749" s="2">
        <v>2</v>
      </c>
      <c r="H2749">
        <v>53.01268300000001</v>
      </c>
      <c r="I2749" s="5">
        <v>4</v>
      </c>
      <c r="P2749">
        <v>3</v>
      </c>
      <c r="Q2749" t="str">
        <f t="shared" si="43"/>
        <v>124</v>
      </c>
    </row>
    <row r="2750" spans="1:17" x14ac:dyDescent="0.25">
      <c r="A2750">
        <v>2749</v>
      </c>
      <c r="B2750">
        <v>40.181499000000009</v>
      </c>
      <c r="C2750" s="4">
        <v>1</v>
      </c>
      <c r="D2750">
        <v>31.061944000000011</v>
      </c>
      <c r="E2750" s="2">
        <v>2</v>
      </c>
      <c r="H2750">
        <v>53.01268300000001</v>
      </c>
      <c r="I2750" s="5">
        <v>4</v>
      </c>
      <c r="P2750">
        <v>3</v>
      </c>
      <c r="Q2750" t="str">
        <f t="shared" si="43"/>
        <v>124</v>
      </c>
    </row>
    <row r="2751" spans="1:17" x14ac:dyDescent="0.25">
      <c r="A2751">
        <v>2750</v>
      </c>
      <c r="B2751">
        <v>40.270893000000008</v>
      </c>
      <c r="C2751" s="4">
        <v>1</v>
      </c>
      <c r="D2751">
        <v>31.094816000000009</v>
      </c>
      <c r="E2751" s="2">
        <v>2</v>
      </c>
      <c r="H2751">
        <v>53.01268300000001</v>
      </c>
      <c r="I2751" s="5">
        <v>4</v>
      </c>
      <c r="P2751">
        <v>3</v>
      </c>
      <c r="Q2751" t="str">
        <f t="shared" si="43"/>
        <v>124</v>
      </c>
    </row>
    <row r="2752" spans="1:17" x14ac:dyDescent="0.25">
      <c r="A2752">
        <v>2751</v>
      </c>
      <c r="D2752">
        <v>31.094816000000009</v>
      </c>
      <c r="E2752" s="2">
        <v>2</v>
      </c>
      <c r="H2752">
        <v>53.01268300000001</v>
      </c>
      <c r="I2752" s="5">
        <v>4</v>
      </c>
      <c r="P2752">
        <v>2</v>
      </c>
      <c r="Q2752" t="str">
        <f t="shared" si="43"/>
        <v>24</v>
      </c>
    </row>
    <row r="2753" spans="1:17" x14ac:dyDescent="0.25">
      <c r="A2753">
        <v>2752</v>
      </c>
      <c r="D2753">
        <v>31.094816000000009</v>
      </c>
      <c r="E2753" s="2">
        <v>2</v>
      </c>
      <c r="H2753">
        <v>53.01268300000001</v>
      </c>
      <c r="I2753" s="5">
        <v>4</v>
      </c>
      <c r="P2753">
        <v>2</v>
      </c>
      <c r="Q2753" t="str">
        <f t="shared" si="43"/>
        <v>24</v>
      </c>
    </row>
    <row r="2754" spans="1:17" x14ac:dyDescent="0.25">
      <c r="A2754">
        <v>2753</v>
      </c>
      <c r="D2754">
        <v>31.094816000000009</v>
      </c>
      <c r="E2754" s="2">
        <v>2</v>
      </c>
      <c r="H2754">
        <v>53.162921000000011</v>
      </c>
      <c r="I2754" s="5">
        <v>4</v>
      </c>
      <c r="P2754">
        <v>2</v>
      </c>
      <c r="Q2754" t="str">
        <f t="shared" ref="Q2754:Q2817" si="44">CONCATENATE(C2754,E2754,G2754,I2754)</f>
        <v>24</v>
      </c>
    </row>
    <row r="2755" spans="1:17" x14ac:dyDescent="0.25">
      <c r="A2755">
        <v>2754</v>
      </c>
      <c r="D2755">
        <v>31.094816000000009</v>
      </c>
      <c r="E2755" s="2">
        <v>2</v>
      </c>
      <c r="F2755">
        <v>42.797363000000011</v>
      </c>
      <c r="G2755" s="3">
        <v>3</v>
      </c>
      <c r="P2755">
        <v>2</v>
      </c>
      <c r="Q2755" t="str">
        <f t="shared" si="44"/>
        <v>23</v>
      </c>
    </row>
    <row r="2756" spans="1:17" x14ac:dyDescent="0.25">
      <c r="A2756">
        <v>2755</v>
      </c>
      <c r="D2756">
        <v>31.094816000000009</v>
      </c>
      <c r="E2756" s="2">
        <v>2</v>
      </c>
      <c r="F2756">
        <v>42.677833000000007</v>
      </c>
      <c r="G2756" s="3">
        <v>3</v>
      </c>
      <c r="P2756">
        <v>2</v>
      </c>
      <c r="Q2756" t="str">
        <f t="shared" si="44"/>
        <v>23</v>
      </c>
    </row>
    <row r="2757" spans="1:17" x14ac:dyDescent="0.25">
      <c r="A2757">
        <v>2756</v>
      </c>
      <c r="D2757">
        <v>31.094816000000009</v>
      </c>
      <c r="E2757" s="2">
        <v>2</v>
      </c>
      <c r="F2757">
        <v>42.677833000000007</v>
      </c>
      <c r="G2757" s="3">
        <v>3</v>
      </c>
      <c r="P2757">
        <v>2</v>
      </c>
      <c r="Q2757" t="str">
        <f t="shared" si="44"/>
        <v>23</v>
      </c>
    </row>
    <row r="2758" spans="1:17" x14ac:dyDescent="0.25">
      <c r="A2758">
        <v>2757</v>
      </c>
      <c r="D2758">
        <v>31.094816000000009</v>
      </c>
      <c r="E2758" s="2">
        <v>2</v>
      </c>
      <c r="F2758">
        <v>42.677833000000007</v>
      </c>
      <c r="G2758" s="3">
        <v>3</v>
      </c>
      <c r="P2758">
        <v>2</v>
      </c>
      <c r="Q2758" t="str">
        <f t="shared" si="44"/>
        <v>23</v>
      </c>
    </row>
    <row r="2759" spans="1:17" x14ac:dyDescent="0.25">
      <c r="A2759">
        <v>2758</v>
      </c>
      <c r="D2759">
        <v>31.094816000000009</v>
      </c>
      <c r="E2759" s="2">
        <v>2</v>
      </c>
      <c r="F2759">
        <v>42.677833000000007</v>
      </c>
      <c r="G2759" s="3">
        <v>3</v>
      </c>
      <c r="P2759">
        <v>2</v>
      </c>
      <c r="Q2759" t="str">
        <f t="shared" si="44"/>
        <v>23</v>
      </c>
    </row>
    <row r="2760" spans="1:17" x14ac:dyDescent="0.25">
      <c r="A2760">
        <v>2759</v>
      </c>
      <c r="D2760">
        <v>31.094816000000009</v>
      </c>
      <c r="E2760" s="2">
        <v>2</v>
      </c>
      <c r="F2760">
        <v>42.677833000000007</v>
      </c>
      <c r="G2760" s="3">
        <v>3</v>
      </c>
      <c r="P2760">
        <v>2</v>
      </c>
      <c r="Q2760" t="str">
        <f t="shared" si="44"/>
        <v>23</v>
      </c>
    </row>
    <row r="2761" spans="1:17" x14ac:dyDescent="0.25">
      <c r="A2761">
        <v>2760</v>
      </c>
      <c r="D2761">
        <v>31.094816000000009</v>
      </c>
      <c r="E2761" s="2">
        <v>2</v>
      </c>
      <c r="F2761">
        <v>42.677833000000007</v>
      </c>
      <c r="G2761" s="3">
        <v>3</v>
      </c>
      <c r="P2761">
        <v>2</v>
      </c>
      <c r="Q2761" t="str">
        <f t="shared" si="44"/>
        <v>23</v>
      </c>
    </row>
    <row r="2762" spans="1:17" x14ac:dyDescent="0.25">
      <c r="A2762">
        <v>2761</v>
      </c>
      <c r="D2762">
        <v>31.094816000000009</v>
      </c>
      <c r="E2762" s="2">
        <v>2</v>
      </c>
      <c r="F2762">
        <v>42.677833000000007</v>
      </c>
      <c r="G2762" s="3">
        <v>3</v>
      </c>
      <c r="P2762">
        <v>2</v>
      </c>
      <c r="Q2762" t="str">
        <f t="shared" si="44"/>
        <v>23</v>
      </c>
    </row>
    <row r="2763" spans="1:17" x14ac:dyDescent="0.25">
      <c r="A2763">
        <v>2762</v>
      </c>
      <c r="D2763">
        <v>31.094816000000009</v>
      </c>
      <c r="E2763" s="2">
        <v>2</v>
      </c>
      <c r="F2763">
        <v>42.677833000000007</v>
      </c>
      <c r="G2763" s="3">
        <v>3</v>
      </c>
      <c r="P2763">
        <v>2</v>
      </c>
      <c r="Q2763" t="str">
        <f t="shared" si="44"/>
        <v>23</v>
      </c>
    </row>
    <row r="2764" spans="1:17" x14ac:dyDescent="0.25">
      <c r="A2764">
        <v>2763</v>
      </c>
      <c r="D2764">
        <v>31.094816000000009</v>
      </c>
      <c r="E2764" s="2">
        <v>2</v>
      </c>
      <c r="F2764">
        <v>42.677833000000007</v>
      </c>
      <c r="G2764" s="3">
        <v>3</v>
      </c>
      <c r="P2764">
        <v>2</v>
      </c>
      <c r="Q2764" t="str">
        <f t="shared" si="44"/>
        <v>23</v>
      </c>
    </row>
    <row r="2765" spans="1:17" x14ac:dyDescent="0.25">
      <c r="A2765">
        <v>2764</v>
      </c>
      <c r="B2765">
        <v>22.253322000000011</v>
      </c>
      <c r="C2765" s="4">
        <v>1</v>
      </c>
      <c r="D2765">
        <v>31.094816000000009</v>
      </c>
      <c r="E2765" s="2">
        <v>2</v>
      </c>
      <c r="F2765">
        <v>42.677833000000007</v>
      </c>
      <c r="G2765" s="3">
        <v>3</v>
      </c>
      <c r="P2765">
        <v>3</v>
      </c>
      <c r="Q2765" t="str">
        <f t="shared" si="44"/>
        <v>123</v>
      </c>
    </row>
    <row r="2766" spans="1:17" x14ac:dyDescent="0.25">
      <c r="A2766">
        <v>2765</v>
      </c>
      <c r="B2766">
        <v>22.058053000000015</v>
      </c>
      <c r="C2766" s="4">
        <v>1</v>
      </c>
      <c r="D2766">
        <v>31.061944000000011</v>
      </c>
      <c r="E2766" s="2">
        <v>2</v>
      </c>
      <c r="F2766">
        <v>42.677833000000007</v>
      </c>
      <c r="G2766" s="3">
        <v>3</v>
      </c>
      <c r="P2766">
        <v>3</v>
      </c>
      <c r="Q2766" t="str">
        <f t="shared" si="44"/>
        <v>123</v>
      </c>
    </row>
    <row r="2767" spans="1:17" x14ac:dyDescent="0.25">
      <c r="A2767">
        <v>2766</v>
      </c>
      <c r="B2767">
        <v>22.058053000000015</v>
      </c>
      <c r="C2767" s="4">
        <v>1</v>
      </c>
      <c r="F2767">
        <v>42.677833000000007</v>
      </c>
      <c r="G2767" s="3">
        <v>3</v>
      </c>
      <c r="P2767">
        <v>2</v>
      </c>
      <c r="Q2767" t="str">
        <f t="shared" si="44"/>
        <v>13</v>
      </c>
    </row>
    <row r="2768" spans="1:17" x14ac:dyDescent="0.25">
      <c r="A2768">
        <v>2767</v>
      </c>
      <c r="B2768">
        <v>22.058053000000015</v>
      </c>
      <c r="C2768" s="4">
        <v>1</v>
      </c>
      <c r="F2768">
        <v>42.677833000000007</v>
      </c>
      <c r="G2768" s="3">
        <v>3</v>
      </c>
      <c r="P2768">
        <v>2</v>
      </c>
      <c r="Q2768" t="str">
        <f t="shared" si="44"/>
        <v>13</v>
      </c>
    </row>
    <row r="2769" spans="1:17" x14ac:dyDescent="0.25">
      <c r="A2769">
        <v>2768</v>
      </c>
      <c r="B2769">
        <v>22.058053000000015</v>
      </c>
      <c r="C2769" s="4">
        <v>1</v>
      </c>
      <c r="F2769">
        <v>42.797363000000011</v>
      </c>
      <c r="G2769" s="3">
        <v>3</v>
      </c>
      <c r="H2769">
        <v>33.374086000000005</v>
      </c>
      <c r="I2769" s="5">
        <v>4</v>
      </c>
      <c r="P2769">
        <v>3</v>
      </c>
      <c r="Q2769" t="str">
        <f t="shared" si="44"/>
        <v>134</v>
      </c>
    </row>
    <row r="2770" spans="1:17" x14ac:dyDescent="0.25">
      <c r="A2770">
        <v>2769</v>
      </c>
      <c r="B2770">
        <v>22.058053000000015</v>
      </c>
      <c r="C2770" s="4">
        <v>1</v>
      </c>
      <c r="F2770">
        <v>42.797363000000011</v>
      </c>
      <c r="G2770" s="3">
        <v>3</v>
      </c>
      <c r="H2770">
        <v>33.191751000000011</v>
      </c>
      <c r="I2770" s="5">
        <v>4</v>
      </c>
      <c r="P2770">
        <v>3</v>
      </c>
      <c r="Q2770" t="str">
        <f t="shared" si="44"/>
        <v>134</v>
      </c>
    </row>
    <row r="2771" spans="1:17" x14ac:dyDescent="0.25">
      <c r="A2771">
        <v>2770</v>
      </c>
      <c r="B2771">
        <v>22.058053000000015</v>
      </c>
      <c r="C2771" s="4">
        <v>1</v>
      </c>
      <c r="F2771">
        <v>42.797363000000011</v>
      </c>
      <c r="G2771" s="3">
        <v>3</v>
      </c>
      <c r="H2771">
        <v>33.191751000000011</v>
      </c>
      <c r="I2771" s="5">
        <v>4</v>
      </c>
      <c r="P2771">
        <v>3</v>
      </c>
      <c r="Q2771" t="str">
        <f t="shared" si="44"/>
        <v>134</v>
      </c>
    </row>
    <row r="2772" spans="1:17" x14ac:dyDescent="0.25">
      <c r="A2772">
        <v>2771</v>
      </c>
      <c r="B2772">
        <v>22.058053000000015</v>
      </c>
      <c r="C2772" s="4">
        <v>1</v>
      </c>
      <c r="H2772">
        <v>33.191751000000011</v>
      </c>
      <c r="I2772" s="5">
        <v>4</v>
      </c>
      <c r="P2772">
        <v>2</v>
      </c>
      <c r="Q2772" t="str">
        <f t="shared" si="44"/>
        <v>14</v>
      </c>
    </row>
    <row r="2773" spans="1:17" x14ac:dyDescent="0.25">
      <c r="A2773">
        <v>2772</v>
      </c>
      <c r="B2773">
        <v>22.058053000000015</v>
      </c>
      <c r="C2773" s="4">
        <v>1</v>
      </c>
      <c r="H2773">
        <v>33.191751000000011</v>
      </c>
      <c r="I2773" s="5">
        <v>4</v>
      </c>
      <c r="P2773">
        <v>2</v>
      </c>
      <c r="Q2773" t="str">
        <f t="shared" si="44"/>
        <v>14</v>
      </c>
    </row>
    <row r="2774" spans="1:17" x14ac:dyDescent="0.25">
      <c r="A2774">
        <v>2773</v>
      </c>
      <c r="B2774">
        <v>22.058053000000015</v>
      </c>
      <c r="C2774" s="4">
        <v>1</v>
      </c>
      <c r="H2774">
        <v>33.191751000000011</v>
      </c>
      <c r="I2774" s="5">
        <v>4</v>
      </c>
      <c r="P2774">
        <v>2</v>
      </c>
      <c r="Q2774" t="str">
        <f t="shared" si="44"/>
        <v>14</v>
      </c>
    </row>
    <row r="2775" spans="1:17" x14ac:dyDescent="0.25">
      <c r="A2775">
        <v>2774</v>
      </c>
      <c r="B2775">
        <v>22.058053000000015</v>
      </c>
      <c r="C2775" s="4">
        <v>1</v>
      </c>
      <c r="H2775">
        <v>33.191751000000011</v>
      </c>
      <c r="I2775" s="5">
        <v>4</v>
      </c>
      <c r="P2775">
        <v>2</v>
      </c>
      <c r="Q2775" t="str">
        <f t="shared" si="44"/>
        <v>14</v>
      </c>
    </row>
    <row r="2776" spans="1:17" x14ac:dyDescent="0.25">
      <c r="A2776">
        <v>2775</v>
      </c>
      <c r="B2776">
        <v>22.058053000000015</v>
      </c>
      <c r="C2776" s="4">
        <v>1</v>
      </c>
      <c r="H2776">
        <v>33.191751000000011</v>
      </c>
      <c r="I2776" s="5">
        <v>4</v>
      </c>
      <c r="P2776">
        <v>2</v>
      </c>
      <c r="Q2776" t="str">
        <f t="shared" si="44"/>
        <v>14</v>
      </c>
    </row>
    <row r="2777" spans="1:17" x14ac:dyDescent="0.25">
      <c r="A2777">
        <v>2776</v>
      </c>
      <c r="B2777">
        <v>22.058053000000015</v>
      </c>
      <c r="C2777" s="4">
        <v>1</v>
      </c>
      <c r="H2777">
        <v>33.191751000000011</v>
      </c>
      <c r="I2777" s="5">
        <v>4</v>
      </c>
      <c r="P2777">
        <v>2</v>
      </c>
      <c r="Q2777" t="str">
        <f t="shared" si="44"/>
        <v>14</v>
      </c>
    </row>
    <row r="2778" spans="1:17" x14ac:dyDescent="0.25">
      <c r="A2778">
        <v>2777</v>
      </c>
      <c r="B2778">
        <v>22.058053000000015</v>
      </c>
      <c r="C2778" s="4">
        <v>1</v>
      </c>
      <c r="H2778">
        <v>33.191751000000011</v>
      </c>
      <c r="I2778" s="5">
        <v>4</v>
      </c>
      <c r="P2778">
        <v>2</v>
      </c>
      <c r="Q2778" t="str">
        <f t="shared" si="44"/>
        <v>14</v>
      </c>
    </row>
    <row r="2779" spans="1:17" x14ac:dyDescent="0.25">
      <c r="A2779">
        <v>2778</v>
      </c>
      <c r="B2779">
        <v>22.058053000000015</v>
      </c>
      <c r="C2779" s="4">
        <v>1</v>
      </c>
      <c r="H2779">
        <v>33.191751000000011</v>
      </c>
      <c r="I2779" s="5">
        <v>4</v>
      </c>
      <c r="P2779">
        <v>2</v>
      </c>
      <c r="Q2779" t="str">
        <f t="shared" si="44"/>
        <v>14</v>
      </c>
    </row>
    <row r="2780" spans="1:17" x14ac:dyDescent="0.25">
      <c r="A2780">
        <v>2779</v>
      </c>
      <c r="B2780">
        <v>22.058053000000015</v>
      </c>
      <c r="C2780" s="4">
        <v>1</v>
      </c>
      <c r="H2780">
        <v>33.191751000000011</v>
      </c>
      <c r="I2780" s="5">
        <v>4</v>
      </c>
      <c r="P2780">
        <v>2</v>
      </c>
      <c r="Q2780" t="str">
        <f t="shared" si="44"/>
        <v>14</v>
      </c>
    </row>
    <row r="2781" spans="1:17" x14ac:dyDescent="0.25">
      <c r="A2781">
        <v>2780</v>
      </c>
      <c r="B2781">
        <v>22.058053000000015</v>
      </c>
      <c r="C2781" s="4">
        <v>1</v>
      </c>
      <c r="H2781">
        <v>33.191751000000011</v>
      </c>
      <c r="I2781" s="5">
        <v>4</v>
      </c>
      <c r="P2781">
        <v>2</v>
      </c>
      <c r="Q2781" t="str">
        <f t="shared" si="44"/>
        <v>14</v>
      </c>
    </row>
    <row r="2782" spans="1:17" x14ac:dyDescent="0.25">
      <c r="A2782">
        <v>2781</v>
      </c>
      <c r="B2782">
        <v>22.058053000000015</v>
      </c>
      <c r="C2782" s="4">
        <v>1</v>
      </c>
      <c r="D2782">
        <v>14.816464000000011</v>
      </c>
      <c r="E2782" s="2">
        <v>2</v>
      </c>
      <c r="H2782">
        <v>33.191751000000011</v>
      </c>
      <c r="I2782" s="5">
        <v>4</v>
      </c>
      <c r="P2782">
        <v>3</v>
      </c>
      <c r="Q2782" t="str">
        <f t="shared" si="44"/>
        <v>124</v>
      </c>
    </row>
    <row r="2783" spans="1:17" x14ac:dyDescent="0.25">
      <c r="A2783">
        <v>2782</v>
      </c>
      <c r="B2783">
        <v>22.058053000000015</v>
      </c>
      <c r="C2783" s="4">
        <v>1</v>
      </c>
      <c r="D2783">
        <v>14.818628000000011</v>
      </c>
      <c r="E2783" s="2">
        <v>2</v>
      </c>
      <c r="H2783">
        <v>33.191751000000011</v>
      </c>
      <c r="I2783" s="5">
        <v>4</v>
      </c>
      <c r="P2783">
        <v>3</v>
      </c>
      <c r="Q2783" t="str">
        <f t="shared" si="44"/>
        <v>124</v>
      </c>
    </row>
    <row r="2784" spans="1:17" x14ac:dyDescent="0.25">
      <c r="A2784">
        <v>2783</v>
      </c>
      <c r="B2784">
        <v>22.231836000000008</v>
      </c>
      <c r="C2784" s="4">
        <v>1</v>
      </c>
      <c r="D2784">
        <v>14.818628000000011</v>
      </c>
      <c r="E2784" s="2">
        <v>2</v>
      </c>
      <c r="H2784">
        <v>33.191751000000011</v>
      </c>
      <c r="I2784" s="5">
        <v>4</v>
      </c>
      <c r="P2784">
        <v>3</v>
      </c>
      <c r="Q2784" t="str">
        <f t="shared" si="44"/>
        <v>124</v>
      </c>
    </row>
    <row r="2785" spans="1:17" x14ac:dyDescent="0.25">
      <c r="A2785">
        <v>2784</v>
      </c>
      <c r="D2785">
        <v>14.818628000000011</v>
      </c>
      <c r="E2785" s="2">
        <v>2</v>
      </c>
      <c r="H2785">
        <v>33.191751000000011</v>
      </c>
      <c r="I2785" s="5">
        <v>4</v>
      </c>
      <c r="P2785">
        <v>2</v>
      </c>
      <c r="Q2785" t="str">
        <f t="shared" si="44"/>
        <v>24</v>
      </c>
    </row>
    <row r="2786" spans="1:17" x14ac:dyDescent="0.25">
      <c r="A2786">
        <v>2785</v>
      </c>
      <c r="D2786">
        <v>14.818628000000011</v>
      </c>
      <c r="E2786" s="2">
        <v>2</v>
      </c>
      <c r="H2786">
        <v>33.191751000000011</v>
      </c>
      <c r="I2786" s="5">
        <v>4</v>
      </c>
      <c r="P2786">
        <v>2</v>
      </c>
      <c r="Q2786" t="str">
        <f t="shared" si="44"/>
        <v>24</v>
      </c>
    </row>
    <row r="2787" spans="1:17" x14ac:dyDescent="0.25">
      <c r="A2787">
        <v>2786</v>
      </c>
      <c r="D2787">
        <v>14.818628000000011</v>
      </c>
      <c r="E2787" s="2">
        <v>2</v>
      </c>
      <c r="F2787">
        <v>24.869182000000009</v>
      </c>
      <c r="G2787" s="3">
        <v>3</v>
      </c>
      <c r="H2787">
        <v>33.191751000000011</v>
      </c>
      <c r="I2787" s="5">
        <v>4</v>
      </c>
      <c r="P2787">
        <v>3</v>
      </c>
      <c r="Q2787" t="str">
        <f t="shared" si="44"/>
        <v>234</v>
      </c>
    </row>
    <row r="2788" spans="1:17" x14ac:dyDescent="0.25">
      <c r="A2788">
        <v>2787</v>
      </c>
      <c r="D2788">
        <v>14.818628000000011</v>
      </c>
      <c r="E2788" s="2">
        <v>2</v>
      </c>
      <c r="F2788">
        <v>24.80400800000001</v>
      </c>
      <c r="G2788" s="3">
        <v>3</v>
      </c>
      <c r="H2788">
        <v>33.191751000000011</v>
      </c>
      <c r="I2788" s="5">
        <v>4</v>
      </c>
      <c r="P2788">
        <v>3</v>
      </c>
      <c r="Q2788" t="str">
        <f t="shared" si="44"/>
        <v>234</v>
      </c>
    </row>
    <row r="2789" spans="1:17" x14ac:dyDescent="0.25">
      <c r="A2789">
        <v>2788</v>
      </c>
      <c r="D2789">
        <v>14.818628000000011</v>
      </c>
      <c r="E2789" s="2">
        <v>2</v>
      </c>
      <c r="F2789">
        <v>24.80400800000001</v>
      </c>
      <c r="G2789" s="3">
        <v>3</v>
      </c>
      <c r="H2789">
        <v>33.374086000000005</v>
      </c>
      <c r="I2789" s="5">
        <v>4</v>
      </c>
      <c r="P2789">
        <v>3</v>
      </c>
      <c r="Q2789" t="str">
        <f t="shared" si="44"/>
        <v>234</v>
      </c>
    </row>
    <row r="2790" spans="1:17" x14ac:dyDescent="0.25">
      <c r="A2790">
        <v>2789</v>
      </c>
      <c r="D2790">
        <v>14.818628000000011</v>
      </c>
      <c r="E2790" s="2">
        <v>2</v>
      </c>
      <c r="F2790">
        <v>24.80400800000001</v>
      </c>
      <c r="G2790" s="3">
        <v>3</v>
      </c>
      <c r="P2790">
        <v>2</v>
      </c>
      <c r="Q2790" t="str">
        <f t="shared" si="44"/>
        <v>23</v>
      </c>
    </row>
    <row r="2791" spans="1:17" x14ac:dyDescent="0.25">
      <c r="A2791">
        <v>2790</v>
      </c>
      <c r="D2791">
        <v>14.794979000000012</v>
      </c>
      <c r="E2791" s="2">
        <v>2</v>
      </c>
      <c r="F2791">
        <v>24.869182000000009</v>
      </c>
      <c r="G2791" s="3">
        <v>3</v>
      </c>
      <c r="J2791">
        <v>38.374378000000007</v>
      </c>
      <c r="K2791" t="s">
        <v>22</v>
      </c>
      <c r="Q2791" t="str">
        <f t="shared" si="44"/>
        <v>23</v>
      </c>
    </row>
    <row r="2792" spans="1:17" x14ac:dyDescent="0.25">
      <c r="A2792">
        <v>2803</v>
      </c>
      <c r="Q2792" t="str">
        <f t="shared" si="44"/>
        <v/>
      </c>
    </row>
    <row r="2793" spans="1:17" x14ac:dyDescent="0.25">
      <c r="A2793">
        <v>2804</v>
      </c>
      <c r="Q2793" t="str">
        <f t="shared" si="44"/>
        <v/>
      </c>
    </row>
    <row r="2794" spans="1:17" x14ac:dyDescent="0.25">
      <c r="A2794">
        <v>2805</v>
      </c>
      <c r="J2794">
        <v>38.546512000000007</v>
      </c>
      <c r="K2794" t="s">
        <v>22</v>
      </c>
      <c r="Q2794" t="str">
        <f t="shared" si="44"/>
        <v/>
      </c>
    </row>
    <row r="2795" spans="1:17" x14ac:dyDescent="0.25">
      <c r="A2795">
        <v>2806</v>
      </c>
      <c r="B2795">
        <v>47.479713000000011</v>
      </c>
      <c r="C2795" s="4">
        <v>1</v>
      </c>
      <c r="P2795">
        <v>1</v>
      </c>
      <c r="Q2795" t="str">
        <f t="shared" si="44"/>
        <v>1</v>
      </c>
    </row>
    <row r="2796" spans="1:17" x14ac:dyDescent="0.25">
      <c r="A2796">
        <v>2807</v>
      </c>
      <c r="B2796">
        <v>47.520725000000013</v>
      </c>
      <c r="C2796" s="4">
        <v>1</v>
      </c>
      <c r="P2796">
        <v>1</v>
      </c>
      <c r="Q2796" t="str">
        <f t="shared" si="44"/>
        <v>1</v>
      </c>
    </row>
    <row r="2797" spans="1:17" x14ac:dyDescent="0.25">
      <c r="A2797">
        <v>2808</v>
      </c>
      <c r="B2797">
        <v>47.520725000000013</v>
      </c>
      <c r="C2797" s="4">
        <v>1</v>
      </c>
      <c r="P2797">
        <v>1</v>
      </c>
      <c r="Q2797" t="str">
        <f t="shared" si="44"/>
        <v>1</v>
      </c>
    </row>
    <row r="2798" spans="1:17" x14ac:dyDescent="0.25">
      <c r="A2798">
        <v>2809</v>
      </c>
      <c r="B2798">
        <v>47.520725000000013</v>
      </c>
      <c r="C2798" s="4">
        <v>1</v>
      </c>
      <c r="P2798">
        <v>1</v>
      </c>
      <c r="Q2798" t="str">
        <f t="shared" si="44"/>
        <v>1</v>
      </c>
    </row>
    <row r="2799" spans="1:17" x14ac:dyDescent="0.25">
      <c r="A2799">
        <v>2810</v>
      </c>
      <c r="B2799">
        <v>47.520725000000013</v>
      </c>
      <c r="C2799" s="4">
        <v>1</v>
      </c>
      <c r="P2799">
        <v>1</v>
      </c>
      <c r="Q2799" t="str">
        <f t="shared" si="44"/>
        <v>1</v>
      </c>
    </row>
    <row r="2800" spans="1:17" x14ac:dyDescent="0.25">
      <c r="A2800">
        <v>2811</v>
      </c>
      <c r="B2800">
        <v>47.520725000000013</v>
      </c>
      <c r="C2800" s="4">
        <v>1</v>
      </c>
      <c r="P2800">
        <v>1</v>
      </c>
      <c r="Q2800" t="str">
        <f t="shared" si="44"/>
        <v>1</v>
      </c>
    </row>
    <row r="2801" spans="1:17" x14ac:dyDescent="0.25">
      <c r="A2801">
        <v>2812</v>
      </c>
      <c r="B2801">
        <v>47.520725000000013</v>
      </c>
      <c r="C2801" s="4">
        <v>1</v>
      </c>
      <c r="P2801">
        <v>1</v>
      </c>
      <c r="Q2801" t="str">
        <f t="shared" si="44"/>
        <v>1</v>
      </c>
    </row>
    <row r="2802" spans="1:17" x14ac:dyDescent="0.25">
      <c r="A2802">
        <v>2813</v>
      </c>
      <c r="B2802">
        <v>47.520725000000013</v>
      </c>
      <c r="C2802" s="4">
        <v>1</v>
      </c>
      <c r="P2802">
        <v>1</v>
      </c>
      <c r="Q2802" t="str">
        <f t="shared" si="44"/>
        <v>1</v>
      </c>
    </row>
    <row r="2803" spans="1:17" x14ac:dyDescent="0.25">
      <c r="A2803">
        <v>2814</v>
      </c>
      <c r="B2803">
        <v>47.520725000000013</v>
      </c>
      <c r="C2803" s="4">
        <v>1</v>
      </c>
      <c r="P2803">
        <v>1</v>
      </c>
      <c r="Q2803" t="str">
        <f t="shared" si="44"/>
        <v>1</v>
      </c>
    </row>
    <row r="2804" spans="1:17" x14ac:dyDescent="0.25">
      <c r="A2804">
        <v>2815</v>
      </c>
      <c r="B2804">
        <v>47.520725000000013</v>
      </c>
      <c r="C2804" s="4">
        <v>1</v>
      </c>
      <c r="P2804">
        <v>1</v>
      </c>
      <c r="Q2804" t="str">
        <f t="shared" si="44"/>
        <v>1</v>
      </c>
    </row>
    <row r="2805" spans="1:17" x14ac:dyDescent="0.25">
      <c r="A2805">
        <v>2816</v>
      </c>
      <c r="B2805">
        <v>47.520725000000013</v>
      </c>
      <c r="C2805" s="4">
        <v>1</v>
      </c>
      <c r="P2805">
        <v>1</v>
      </c>
      <c r="Q2805" t="str">
        <f t="shared" si="44"/>
        <v>1</v>
      </c>
    </row>
    <row r="2806" spans="1:17" x14ac:dyDescent="0.25">
      <c r="A2806">
        <v>2817</v>
      </c>
      <c r="B2806">
        <v>47.520725000000013</v>
      </c>
      <c r="C2806" s="4">
        <v>1</v>
      </c>
      <c r="P2806">
        <v>1</v>
      </c>
      <c r="Q2806" t="str">
        <f t="shared" si="44"/>
        <v>1</v>
      </c>
    </row>
    <row r="2807" spans="1:17" x14ac:dyDescent="0.25">
      <c r="A2807">
        <v>2818</v>
      </c>
      <c r="B2807">
        <v>47.520725000000013</v>
      </c>
      <c r="C2807" s="4">
        <v>1</v>
      </c>
      <c r="P2807">
        <v>1</v>
      </c>
      <c r="Q2807" t="str">
        <f t="shared" si="44"/>
        <v>1</v>
      </c>
    </row>
    <row r="2808" spans="1:17" x14ac:dyDescent="0.25">
      <c r="A2808">
        <v>2819</v>
      </c>
      <c r="B2808">
        <v>47.520725000000013</v>
      </c>
      <c r="C2808" s="4">
        <v>1</v>
      </c>
      <c r="D2808">
        <v>54.708316000000011</v>
      </c>
      <c r="E2808" s="2">
        <v>2</v>
      </c>
      <c r="P2808">
        <v>2</v>
      </c>
      <c r="Q2808" t="str">
        <f t="shared" si="44"/>
        <v>12</v>
      </c>
    </row>
    <row r="2809" spans="1:17" x14ac:dyDescent="0.25">
      <c r="A2809">
        <v>2820</v>
      </c>
      <c r="B2809">
        <v>47.520725000000013</v>
      </c>
      <c r="C2809" s="4">
        <v>1</v>
      </c>
      <c r="D2809">
        <v>54.710224000000011</v>
      </c>
      <c r="E2809" s="2">
        <v>2</v>
      </c>
      <c r="F2809">
        <v>39.421863000000009</v>
      </c>
      <c r="G2809" s="3">
        <v>3</v>
      </c>
      <c r="P2809">
        <v>3</v>
      </c>
      <c r="Q2809" t="str">
        <f t="shared" si="44"/>
        <v>123</v>
      </c>
    </row>
    <row r="2810" spans="1:17" x14ac:dyDescent="0.25">
      <c r="A2810">
        <v>2821</v>
      </c>
      <c r="B2810">
        <v>47.520725000000013</v>
      </c>
      <c r="C2810" s="4">
        <v>1</v>
      </c>
      <c r="D2810">
        <v>54.710224000000011</v>
      </c>
      <c r="E2810" s="2">
        <v>2</v>
      </c>
      <c r="F2810">
        <v>39.582355000000007</v>
      </c>
      <c r="G2810" s="3">
        <v>3</v>
      </c>
      <c r="P2810">
        <v>3</v>
      </c>
      <c r="Q2810" t="str">
        <f t="shared" si="44"/>
        <v>123</v>
      </c>
    </row>
    <row r="2811" spans="1:17" x14ac:dyDescent="0.25">
      <c r="A2811">
        <v>2822</v>
      </c>
      <c r="B2811">
        <v>47.520725000000013</v>
      </c>
      <c r="C2811" s="4">
        <v>1</v>
      </c>
      <c r="D2811">
        <v>54.710224000000011</v>
      </c>
      <c r="E2811" s="2">
        <v>2</v>
      </c>
      <c r="F2811">
        <v>39.582355000000007</v>
      </c>
      <c r="G2811" s="3">
        <v>3</v>
      </c>
      <c r="P2811">
        <v>3</v>
      </c>
      <c r="Q2811" t="str">
        <f t="shared" si="44"/>
        <v>123</v>
      </c>
    </row>
    <row r="2812" spans="1:17" x14ac:dyDescent="0.25">
      <c r="A2812">
        <v>2823</v>
      </c>
      <c r="B2812">
        <v>47.479713000000011</v>
      </c>
      <c r="C2812" s="4">
        <v>1</v>
      </c>
      <c r="D2812">
        <v>54.710224000000011</v>
      </c>
      <c r="E2812" s="2">
        <v>2</v>
      </c>
      <c r="F2812">
        <v>39.582355000000007</v>
      </c>
      <c r="G2812" s="3">
        <v>3</v>
      </c>
      <c r="P2812">
        <v>3</v>
      </c>
      <c r="Q2812" t="str">
        <f t="shared" si="44"/>
        <v>123</v>
      </c>
    </row>
    <row r="2813" spans="1:17" x14ac:dyDescent="0.25">
      <c r="A2813">
        <v>2824</v>
      </c>
      <c r="B2813">
        <v>47.479713000000011</v>
      </c>
      <c r="C2813" s="4">
        <v>1</v>
      </c>
      <c r="D2813">
        <v>54.710224000000011</v>
      </c>
      <c r="E2813" s="2">
        <v>2</v>
      </c>
      <c r="F2813">
        <v>39.582355000000007</v>
      </c>
      <c r="G2813" s="3">
        <v>3</v>
      </c>
      <c r="P2813">
        <v>3</v>
      </c>
      <c r="Q2813" t="str">
        <f t="shared" si="44"/>
        <v>123</v>
      </c>
    </row>
    <row r="2814" spans="1:17" x14ac:dyDescent="0.25">
      <c r="A2814">
        <v>2825</v>
      </c>
      <c r="D2814">
        <v>54.710224000000011</v>
      </c>
      <c r="E2814" s="2">
        <v>2</v>
      </c>
      <c r="F2814">
        <v>39.582355000000007</v>
      </c>
      <c r="G2814" s="3">
        <v>3</v>
      </c>
      <c r="P2814">
        <v>2</v>
      </c>
      <c r="Q2814" t="str">
        <f t="shared" si="44"/>
        <v>23</v>
      </c>
    </row>
    <row r="2815" spans="1:17" x14ac:dyDescent="0.25">
      <c r="A2815">
        <v>2826</v>
      </c>
      <c r="D2815">
        <v>54.710224000000011</v>
      </c>
      <c r="E2815" s="2">
        <v>2</v>
      </c>
      <c r="F2815">
        <v>39.582355000000007</v>
      </c>
      <c r="G2815" s="3">
        <v>3</v>
      </c>
      <c r="P2815">
        <v>2</v>
      </c>
      <c r="Q2815" t="str">
        <f t="shared" si="44"/>
        <v>23</v>
      </c>
    </row>
    <row r="2816" spans="1:17" x14ac:dyDescent="0.25">
      <c r="A2816">
        <v>2827</v>
      </c>
      <c r="D2816">
        <v>54.710224000000011</v>
      </c>
      <c r="E2816" s="2">
        <v>2</v>
      </c>
      <c r="F2816">
        <v>39.582355000000007</v>
      </c>
      <c r="G2816" s="3">
        <v>3</v>
      </c>
      <c r="P2816">
        <v>2</v>
      </c>
      <c r="Q2816" t="str">
        <f t="shared" si="44"/>
        <v>23</v>
      </c>
    </row>
    <row r="2817" spans="1:17" x14ac:dyDescent="0.25">
      <c r="A2817">
        <v>2828</v>
      </c>
      <c r="D2817">
        <v>54.710224000000011</v>
      </c>
      <c r="E2817" s="2">
        <v>2</v>
      </c>
      <c r="F2817">
        <v>39.582355000000007</v>
      </c>
      <c r="G2817" s="3">
        <v>3</v>
      </c>
      <c r="P2817">
        <v>2</v>
      </c>
      <c r="Q2817" t="str">
        <f t="shared" si="44"/>
        <v>23</v>
      </c>
    </row>
    <row r="2818" spans="1:17" x14ac:dyDescent="0.25">
      <c r="A2818">
        <v>2829</v>
      </c>
      <c r="D2818">
        <v>54.710224000000011</v>
      </c>
      <c r="E2818" s="2">
        <v>2</v>
      </c>
      <c r="F2818">
        <v>39.582355000000007</v>
      </c>
      <c r="G2818" s="3">
        <v>3</v>
      </c>
      <c r="P2818">
        <v>2</v>
      </c>
      <c r="Q2818" t="str">
        <f t="shared" ref="Q2818:Q2881" si="45">CONCATENATE(C2818,E2818,G2818,I2818)</f>
        <v>23</v>
      </c>
    </row>
    <row r="2819" spans="1:17" x14ac:dyDescent="0.25">
      <c r="A2819">
        <v>2830</v>
      </c>
      <c r="D2819">
        <v>54.710224000000011</v>
      </c>
      <c r="E2819" s="2">
        <v>2</v>
      </c>
      <c r="F2819">
        <v>39.582355000000007</v>
      </c>
      <c r="G2819" s="3">
        <v>3</v>
      </c>
      <c r="P2819">
        <v>2</v>
      </c>
      <c r="Q2819" t="str">
        <f t="shared" si="45"/>
        <v>23</v>
      </c>
    </row>
    <row r="2820" spans="1:17" x14ac:dyDescent="0.25">
      <c r="A2820">
        <v>2831</v>
      </c>
      <c r="D2820">
        <v>54.710224000000011</v>
      </c>
      <c r="E2820" s="2">
        <v>2</v>
      </c>
      <c r="F2820">
        <v>39.582355000000007</v>
      </c>
      <c r="G2820" s="3">
        <v>3</v>
      </c>
      <c r="P2820">
        <v>2</v>
      </c>
      <c r="Q2820" t="str">
        <f t="shared" si="45"/>
        <v>23</v>
      </c>
    </row>
    <row r="2821" spans="1:17" x14ac:dyDescent="0.25">
      <c r="A2821">
        <v>2832</v>
      </c>
      <c r="D2821">
        <v>54.710224000000011</v>
      </c>
      <c r="E2821" s="2">
        <v>2</v>
      </c>
      <c r="F2821">
        <v>39.421863000000009</v>
      </c>
      <c r="G2821" s="3">
        <v>3</v>
      </c>
      <c r="P2821">
        <v>2</v>
      </c>
      <c r="Q2821" t="str">
        <f t="shared" si="45"/>
        <v>23</v>
      </c>
    </row>
    <row r="2822" spans="1:17" x14ac:dyDescent="0.25">
      <c r="A2822">
        <v>2833</v>
      </c>
      <c r="D2822">
        <v>54.710224000000011</v>
      </c>
      <c r="E2822" s="2">
        <v>2</v>
      </c>
      <c r="F2822">
        <v>39.421863000000009</v>
      </c>
      <c r="G2822" s="3">
        <v>3</v>
      </c>
      <c r="P2822">
        <v>2</v>
      </c>
      <c r="Q2822" t="str">
        <f t="shared" si="45"/>
        <v>23</v>
      </c>
    </row>
    <row r="2823" spans="1:17" x14ac:dyDescent="0.25">
      <c r="A2823">
        <v>2834</v>
      </c>
      <c r="D2823">
        <v>54.710224000000011</v>
      </c>
      <c r="E2823" s="2">
        <v>2</v>
      </c>
      <c r="P2823">
        <v>1</v>
      </c>
      <c r="Q2823" t="str">
        <f t="shared" si="45"/>
        <v>2</v>
      </c>
    </row>
    <row r="2824" spans="1:17" x14ac:dyDescent="0.25">
      <c r="A2824">
        <v>2835</v>
      </c>
      <c r="D2824">
        <v>54.710224000000011</v>
      </c>
      <c r="E2824" s="2">
        <v>2</v>
      </c>
      <c r="I2824" s="5" t="s">
        <v>233</v>
      </c>
      <c r="N2824">
        <v>50.297954000000011</v>
      </c>
      <c r="O2824">
        <v>2835</v>
      </c>
      <c r="P2824">
        <v>2</v>
      </c>
      <c r="Q2824" t="str">
        <f t="shared" si="45"/>
        <v>24D</v>
      </c>
    </row>
    <row r="2825" spans="1:17" x14ac:dyDescent="0.25">
      <c r="A2825">
        <v>2836</v>
      </c>
      <c r="B2825">
        <v>63.002033000000011</v>
      </c>
      <c r="C2825" s="4">
        <v>1</v>
      </c>
      <c r="D2825">
        <v>54.710224000000011</v>
      </c>
      <c r="E2825" s="2">
        <v>2</v>
      </c>
      <c r="I2825" s="5" t="s">
        <v>233</v>
      </c>
      <c r="N2825">
        <v>50.067031000000007</v>
      </c>
      <c r="P2825">
        <v>3</v>
      </c>
      <c r="Q2825" t="str">
        <f t="shared" si="45"/>
        <v>124D</v>
      </c>
    </row>
    <row r="2826" spans="1:17" x14ac:dyDescent="0.25">
      <c r="A2826">
        <v>2837</v>
      </c>
      <c r="B2826">
        <v>63.147838000000007</v>
      </c>
      <c r="C2826" s="4">
        <v>1</v>
      </c>
      <c r="D2826">
        <v>54.708316000000011</v>
      </c>
      <c r="E2826" s="2">
        <v>2</v>
      </c>
      <c r="I2826" s="5" t="s">
        <v>233</v>
      </c>
      <c r="N2826">
        <v>50.067031000000007</v>
      </c>
      <c r="P2826">
        <v>3</v>
      </c>
      <c r="Q2826" t="str">
        <f t="shared" si="45"/>
        <v>124D</v>
      </c>
    </row>
    <row r="2827" spans="1:17" x14ac:dyDescent="0.25">
      <c r="A2827">
        <v>2838</v>
      </c>
      <c r="B2827">
        <v>63.147838000000007</v>
      </c>
      <c r="C2827" s="4">
        <v>1</v>
      </c>
      <c r="I2827" s="5" t="s">
        <v>233</v>
      </c>
      <c r="N2827">
        <v>50.067031000000007</v>
      </c>
      <c r="P2827">
        <v>2</v>
      </c>
      <c r="Q2827" t="str">
        <f t="shared" si="45"/>
        <v>14D</v>
      </c>
    </row>
    <row r="2828" spans="1:17" x14ac:dyDescent="0.25">
      <c r="A2828">
        <v>2839</v>
      </c>
      <c r="B2828">
        <v>63.147838000000007</v>
      </c>
      <c r="C2828" s="4">
        <v>1</v>
      </c>
      <c r="I2828" s="5" t="s">
        <v>233</v>
      </c>
      <c r="N2828">
        <v>50.067031000000007</v>
      </c>
      <c r="P2828">
        <v>2</v>
      </c>
      <c r="Q2828" t="str">
        <f t="shared" si="45"/>
        <v>14D</v>
      </c>
    </row>
    <row r="2829" spans="1:17" x14ac:dyDescent="0.25">
      <c r="A2829">
        <v>2840</v>
      </c>
      <c r="B2829">
        <v>63.147838000000007</v>
      </c>
      <c r="C2829" s="4">
        <v>1</v>
      </c>
      <c r="I2829" s="5" t="s">
        <v>233</v>
      </c>
      <c r="N2829">
        <v>50.067031000000007</v>
      </c>
      <c r="P2829">
        <v>2</v>
      </c>
      <c r="Q2829" t="str">
        <f t="shared" si="45"/>
        <v>14D</v>
      </c>
    </row>
    <row r="2830" spans="1:17" x14ac:dyDescent="0.25">
      <c r="A2830">
        <v>2841</v>
      </c>
      <c r="B2830">
        <v>63.147838000000007</v>
      </c>
      <c r="C2830" s="4">
        <v>1</v>
      </c>
      <c r="I2830" s="5" t="s">
        <v>233</v>
      </c>
      <c r="N2830">
        <v>50.067031000000007</v>
      </c>
      <c r="P2830">
        <v>2</v>
      </c>
      <c r="Q2830" t="str">
        <f t="shared" si="45"/>
        <v>14D</v>
      </c>
    </row>
    <row r="2831" spans="1:17" x14ac:dyDescent="0.25">
      <c r="A2831">
        <v>2842</v>
      </c>
      <c r="B2831">
        <v>63.147838000000007</v>
      </c>
      <c r="C2831" s="4">
        <v>1</v>
      </c>
      <c r="I2831" s="5" t="s">
        <v>233</v>
      </c>
      <c r="N2831">
        <v>50.067031000000007</v>
      </c>
      <c r="P2831">
        <v>2</v>
      </c>
      <c r="Q2831" t="str">
        <f t="shared" si="45"/>
        <v>14D</v>
      </c>
    </row>
    <row r="2832" spans="1:17" x14ac:dyDescent="0.25">
      <c r="A2832">
        <v>2843</v>
      </c>
      <c r="B2832">
        <v>63.147838000000007</v>
      </c>
      <c r="C2832" s="4">
        <v>1</v>
      </c>
      <c r="I2832" s="5" t="s">
        <v>233</v>
      </c>
      <c r="N2832">
        <v>50.067031000000007</v>
      </c>
      <c r="P2832">
        <v>2</v>
      </c>
      <c r="Q2832" t="str">
        <f t="shared" si="45"/>
        <v>14D</v>
      </c>
    </row>
    <row r="2833" spans="1:17" x14ac:dyDescent="0.25">
      <c r="A2833">
        <v>2844</v>
      </c>
      <c r="B2833">
        <v>63.147838000000007</v>
      </c>
      <c r="C2833" s="4">
        <v>1</v>
      </c>
      <c r="I2833" s="5" t="s">
        <v>233</v>
      </c>
      <c r="N2833">
        <v>50.067031000000007</v>
      </c>
      <c r="P2833">
        <v>2</v>
      </c>
      <c r="Q2833" t="str">
        <f t="shared" si="45"/>
        <v>14D</v>
      </c>
    </row>
    <row r="2834" spans="1:17" x14ac:dyDescent="0.25">
      <c r="A2834">
        <v>2845</v>
      </c>
      <c r="B2834">
        <v>63.147838000000007</v>
      </c>
      <c r="C2834" s="4">
        <v>1</v>
      </c>
      <c r="I2834" s="5" t="s">
        <v>233</v>
      </c>
      <c r="N2834">
        <v>50.067031000000007</v>
      </c>
      <c r="P2834">
        <v>2</v>
      </c>
      <c r="Q2834" t="str">
        <f t="shared" si="45"/>
        <v>14D</v>
      </c>
    </row>
    <row r="2835" spans="1:17" x14ac:dyDescent="0.25">
      <c r="A2835">
        <v>2846</v>
      </c>
      <c r="B2835">
        <v>63.147838000000007</v>
      </c>
      <c r="C2835" s="4">
        <v>1</v>
      </c>
      <c r="I2835" s="5" t="s">
        <v>233</v>
      </c>
      <c r="N2835">
        <v>50.067031000000007</v>
      </c>
      <c r="P2835">
        <v>2</v>
      </c>
      <c r="Q2835" t="str">
        <f t="shared" si="45"/>
        <v>14D</v>
      </c>
    </row>
    <row r="2836" spans="1:17" x14ac:dyDescent="0.25">
      <c r="A2836">
        <v>2847</v>
      </c>
      <c r="B2836">
        <v>63.147838000000007</v>
      </c>
      <c r="C2836" s="4">
        <v>1</v>
      </c>
      <c r="I2836" s="5" t="s">
        <v>233</v>
      </c>
      <c r="N2836">
        <v>50.067031000000007</v>
      </c>
      <c r="P2836">
        <v>2</v>
      </c>
      <c r="Q2836" t="str">
        <f t="shared" si="45"/>
        <v>14D</v>
      </c>
    </row>
    <row r="2837" spans="1:17" x14ac:dyDescent="0.25">
      <c r="A2837">
        <v>2848</v>
      </c>
      <c r="B2837">
        <v>63.147838000000007</v>
      </c>
      <c r="C2837" s="4">
        <v>1</v>
      </c>
      <c r="I2837" s="5" t="s">
        <v>233</v>
      </c>
      <c r="N2837">
        <v>50.067031000000007</v>
      </c>
      <c r="P2837">
        <v>2</v>
      </c>
      <c r="Q2837" t="str">
        <f t="shared" si="45"/>
        <v>14D</v>
      </c>
    </row>
    <row r="2838" spans="1:17" x14ac:dyDescent="0.25">
      <c r="A2838">
        <v>2849</v>
      </c>
      <c r="B2838">
        <v>63.147838000000007</v>
      </c>
      <c r="C2838" s="4">
        <v>1</v>
      </c>
      <c r="D2838">
        <v>70.490409</v>
      </c>
      <c r="E2838" s="2">
        <v>2</v>
      </c>
      <c r="I2838" s="5" t="s">
        <v>233</v>
      </c>
      <c r="N2838">
        <v>50.067031000000007</v>
      </c>
      <c r="P2838">
        <v>3</v>
      </c>
      <c r="Q2838" t="str">
        <f t="shared" si="45"/>
        <v>124D</v>
      </c>
    </row>
    <row r="2839" spans="1:17" x14ac:dyDescent="0.25">
      <c r="A2839">
        <v>2850</v>
      </c>
      <c r="B2839">
        <v>63.147838000000007</v>
      </c>
      <c r="C2839" s="4">
        <v>1</v>
      </c>
      <c r="D2839">
        <v>70.490868000000006</v>
      </c>
      <c r="E2839" s="2">
        <v>2</v>
      </c>
      <c r="F2839">
        <v>55.439620000000012</v>
      </c>
      <c r="G2839" s="3">
        <v>3</v>
      </c>
      <c r="I2839" s="5" t="s">
        <v>233</v>
      </c>
      <c r="N2839">
        <v>50.067031000000007</v>
      </c>
      <c r="P2839">
        <v>4</v>
      </c>
      <c r="Q2839" t="str">
        <f t="shared" si="45"/>
        <v>1234D</v>
      </c>
    </row>
    <row r="2840" spans="1:17" x14ac:dyDescent="0.25">
      <c r="A2840">
        <v>2851</v>
      </c>
      <c r="B2840">
        <v>63.147838000000007</v>
      </c>
      <c r="C2840" s="4">
        <v>1</v>
      </c>
      <c r="D2840">
        <v>70.490868000000006</v>
      </c>
      <c r="E2840" s="2">
        <v>2</v>
      </c>
      <c r="F2840">
        <v>55.658843000000012</v>
      </c>
      <c r="G2840" s="3">
        <v>3</v>
      </c>
      <c r="I2840" s="5" t="s">
        <v>233</v>
      </c>
      <c r="N2840">
        <v>50.297954000000011</v>
      </c>
      <c r="O2840">
        <v>2851</v>
      </c>
      <c r="P2840">
        <v>4</v>
      </c>
      <c r="Q2840" t="str">
        <f t="shared" si="45"/>
        <v>1234D</v>
      </c>
    </row>
    <row r="2841" spans="1:17" x14ac:dyDescent="0.25">
      <c r="A2841">
        <v>2852</v>
      </c>
      <c r="B2841">
        <v>63.147838000000007</v>
      </c>
      <c r="C2841" s="4">
        <v>1</v>
      </c>
      <c r="D2841">
        <v>70.490868000000006</v>
      </c>
      <c r="E2841" s="2">
        <v>2</v>
      </c>
      <c r="F2841">
        <v>55.658843000000012</v>
      </c>
      <c r="G2841" s="3">
        <v>3</v>
      </c>
      <c r="P2841">
        <v>3</v>
      </c>
      <c r="Q2841" t="str">
        <f t="shared" si="45"/>
        <v>123</v>
      </c>
    </row>
    <row r="2842" spans="1:17" x14ac:dyDescent="0.25">
      <c r="A2842">
        <v>2853</v>
      </c>
      <c r="B2842">
        <v>63.147838000000007</v>
      </c>
      <c r="C2842" s="4">
        <v>1</v>
      </c>
      <c r="D2842">
        <v>70.490868000000006</v>
      </c>
      <c r="E2842" s="2">
        <v>2</v>
      </c>
      <c r="F2842">
        <v>55.658843000000012</v>
      </c>
      <c r="G2842" s="3">
        <v>3</v>
      </c>
      <c r="P2842">
        <v>3</v>
      </c>
      <c r="Q2842" t="str">
        <f t="shared" si="45"/>
        <v>123</v>
      </c>
    </row>
    <row r="2843" spans="1:17" x14ac:dyDescent="0.25">
      <c r="A2843">
        <v>2854</v>
      </c>
      <c r="B2843">
        <v>63.147838000000007</v>
      </c>
      <c r="C2843" s="4">
        <v>1</v>
      </c>
      <c r="D2843">
        <v>70.490868000000006</v>
      </c>
      <c r="E2843" s="2">
        <v>2</v>
      </c>
      <c r="F2843">
        <v>55.658843000000012</v>
      </c>
      <c r="G2843" s="3">
        <v>3</v>
      </c>
      <c r="P2843">
        <v>3</v>
      </c>
      <c r="Q2843" t="str">
        <f t="shared" si="45"/>
        <v>123</v>
      </c>
    </row>
    <row r="2844" spans="1:17" x14ac:dyDescent="0.25">
      <c r="A2844">
        <v>2855</v>
      </c>
      <c r="B2844">
        <v>63.002033000000011</v>
      </c>
      <c r="C2844" s="4">
        <v>1</v>
      </c>
      <c r="D2844">
        <v>70.490868000000006</v>
      </c>
      <c r="E2844" s="2">
        <v>2</v>
      </c>
      <c r="F2844">
        <v>55.658843000000012</v>
      </c>
      <c r="G2844" s="3">
        <v>3</v>
      </c>
      <c r="P2844">
        <v>3</v>
      </c>
      <c r="Q2844" t="str">
        <f t="shared" si="45"/>
        <v>123</v>
      </c>
    </row>
    <row r="2845" spans="1:17" x14ac:dyDescent="0.25">
      <c r="A2845">
        <v>2856</v>
      </c>
      <c r="B2845">
        <v>63.002033000000011</v>
      </c>
      <c r="C2845" s="4">
        <v>1</v>
      </c>
      <c r="D2845">
        <v>70.490868000000006</v>
      </c>
      <c r="E2845" s="2">
        <v>2</v>
      </c>
      <c r="F2845">
        <v>55.658843000000012</v>
      </c>
      <c r="G2845" s="3">
        <v>3</v>
      </c>
      <c r="P2845">
        <v>3</v>
      </c>
      <c r="Q2845" t="str">
        <f t="shared" si="45"/>
        <v>123</v>
      </c>
    </row>
    <row r="2846" spans="1:17" x14ac:dyDescent="0.25">
      <c r="A2846">
        <v>2857</v>
      </c>
      <c r="D2846">
        <v>70.490868000000006</v>
      </c>
      <c r="E2846" s="2">
        <v>2</v>
      </c>
      <c r="F2846">
        <v>55.658843000000012</v>
      </c>
      <c r="G2846" s="3">
        <v>3</v>
      </c>
      <c r="P2846">
        <v>2</v>
      </c>
      <c r="Q2846" t="str">
        <f t="shared" si="45"/>
        <v>23</v>
      </c>
    </row>
    <row r="2847" spans="1:17" x14ac:dyDescent="0.25">
      <c r="A2847">
        <v>2858</v>
      </c>
      <c r="D2847">
        <v>70.490868000000006</v>
      </c>
      <c r="E2847" s="2">
        <v>2</v>
      </c>
      <c r="F2847">
        <v>55.658843000000012</v>
      </c>
      <c r="G2847" s="3">
        <v>3</v>
      </c>
      <c r="P2847">
        <v>2</v>
      </c>
      <c r="Q2847" t="str">
        <f t="shared" si="45"/>
        <v>23</v>
      </c>
    </row>
    <row r="2848" spans="1:17" x14ac:dyDescent="0.25">
      <c r="A2848">
        <v>2859</v>
      </c>
      <c r="D2848">
        <v>70.490868000000006</v>
      </c>
      <c r="E2848" s="2">
        <v>2</v>
      </c>
      <c r="F2848">
        <v>55.658843000000012</v>
      </c>
      <c r="G2848" s="3">
        <v>3</v>
      </c>
      <c r="P2848">
        <v>2</v>
      </c>
      <c r="Q2848" t="str">
        <f t="shared" si="45"/>
        <v>23</v>
      </c>
    </row>
    <row r="2849" spans="1:17" x14ac:dyDescent="0.25">
      <c r="A2849">
        <v>2860</v>
      </c>
      <c r="D2849">
        <v>70.490868000000006</v>
      </c>
      <c r="E2849" s="2">
        <v>2</v>
      </c>
      <c r="F2849">
        <v>55.658843000000012</v>
      </c>
      <c r="G2849" s="3">
        <v>3</v>
      </c>
      <c r="P2849">
        <v>2</v>
      </c>
      <c r="Q2849" t="str">
        <f t="shared" si="45"/>
        <v>23</v>
      </c>
    </row>
    <row r="2850" spans="1:17" x14ac:dyDescent="0.25">
      <c r="A2850">
        <v>2861</v>
      </c>
      <c r="D2850">
        <v>70.490868000000006</v>
      </c>
      <c r="E2850" s="2">
        <v>2</v>
      </c>
      <c r="F2850">
        <v>55.658843000000012</v>
      </c>
      <c r="G2850" s="3">
        <v>3</v>
      </c>
      <c r="P2850">
        <v>2</v>
      </c>
      <c r="Q2850" t="str">
        <f t="shared" si="45"/>
        <v>23</v>
      </c>
    </row>
    <row r="2851" spans="1:17" x14ac:dyDescent="0.25">
      <c r="A2851">
        <v>2862</v>
      </c>
      <c r="D2851">
        <v>70.490868000000006</v>
      </c>
      <c r="E2851" s="2">
        <v>2</v>
      </c>
      <c r="F2851">
        <v>55.658843000000012</v>
      </c>
      <c r="G2851" s="3">
        <v>3</v>
      </c>
      <c r="P2851">
        <v>2</v>
      </c>
      <c r="Q2851" t="str">
        <f t="shared" si="45"/>
        <v>23</v>
      </c>
    </row>
    <row r="2852" spans="1:17" x14ac:dyDescent="0.25">
      <c r="A2852">
        <v>2863</v>
      </c>
      <c r="D2852">
        <v>70.490868000000006</v>
      </c>
      <c r="E2852" s="2">
        <v>2</v>
      </c>
      <c r="F2852">
        <v>55.658843000000012</v>
      </c>
      <c r="G2852" s="3">
        <v>3</v>
      </c>
      <c r="P2852">
        <v>2</v>
      </c>
      <c r="Q2852" t="str">
        <f t="shared" si="45"/>
        <v>23</v>
      </c>
    </row>
    <row r="2853" spans="1:17" x14ac:dyDescent="0.25">
      <c r="A2853">
        <v>2864</v>
      </c>
      <c r="D2853">
        <v>70.490868000000006</v>
      </c>
      <c r="E2853" s="2">
        <v>2</v>
      </c>
      <c r="F2853">
        <v>55.658843000000012</v>
      </c>
      <c r="G2853" s="3">
        <v>3</v>
      </c>
      <c r="P2853">
        <v>2</v>
      </c>
      <c r="Q2853" t="str">
        <f t="shared" si="45"/>
        <v>23</v>
      </c>
    </row>
    <row r="2854" spans="1:17" x14ac:dyDescent="0.25">
      <c r="A2854">
        <v>2865</v>
      </c>
      <c r="B2854">
        <v>75.297093000000004</v>
      </c>
      <c r="C2854" s="4">
        <v>1</v>
      </c>
      <c r="D2854">
        <v>70.490868000000006</v>
      </c>
      <c r="E2854" s="2">
        <v>2</v>
      </c>
      <c r="F2854">
        <v>55.658843000000012</v>
      </c>
      <c r="G2854" s="3">
        <v>3</v>
      </c>
      <c r="P2854">
        <v>3</v>
      </c>
      <c r="Q2854" t="str">
        <f t="shared" si="45"/>
        <v>123</v>
      </c>
    </row>
    <row r="2855" spans="1:17" x14ac:dyDescent="0.25">
      <c r="A2855">
        <v>2866</v>
      </c>
      <c r="B2855">
        <v>75.336073000000013</v>
      </c>
      <c r="C2855" s="4">
        <v>1</v>
      </c>
      <c r="D2855">
        <v>70.490868000000006</v>
      </c>
      <c r="E2855" s="2">
        <v>2</v>
      </c>
      <c r="F2855">
        <v>55.658843000000012</v>
      </c>
      <c r="G2855" s="3">
        <v>3</v>
      </c>
      <c r="P2855">
        <v>3</v>
      </c>
      <c r="Q2855" t="str">
        <f t="shared" si="45"/>
        <v>123</v>
      </c>
    </row>
    <row r="2856" spans="1:17" x14ac:dyDescent="0.25">
      <c r="A2856">
        <v>2867</v>
      </c>
      <c r="B2856">
        <v>75.336073000000013</v>
      </c>
      <c r="C2856" s="4">
        <v>1</v>
      </c>
      <c r="D2856">
        <v>70.490868000000006</v>
      </c>
      <c r="E2856" s="2">
        <v>2</v>
      </c>
      <c r="F2856">
        <v>55.658843000000012</v>
      </c>
      <c r="G2856" s="3">
        <v>3</v>
      </c>
      <c r="H2856">
        <v>64.103259000000008</v>
      </c>
      <c r="I2856" s="5">
        <v>4</v>
      </c>
      <c r="P2856">
        <v>4</v>
      </c>
      <c r="Q2856" t="str">
        <f t="shared" si="45"/>
        <v>1234</v>
      </c>
    </row>
    <row r="2857" spans="1:17" x14ac:dyDescent="0.25">
      <c r="A2857">
        <v>2868</v>
      </c>
      <c r="B2857">
        <v>75.336073000000013</v>
      </c>
      <c r="C2857" s="4">
        <v>1</v>
      </c>
      <c r="D2857">
        <v>70.490409</v>
      </c>
      <c r="E2857" s="2">
        <v>2</v>
      </c>
      <c r="F2857">
        <v>55.439620000000012</v>
      </c>
      <c r="G2857" s="3">
        <v>3</v>
      </c>
      <c r="H2857">
        <v>64.296153000000004</v>
      </c>
      <c r="I2857" s="5">
        <v>4</v>
      </c>
      <c r="P2857">
        <v>4</v>
      </c>
      <c r="Q2857" t="str">
        <f t="shared" si="45"/>
        <v>1234</v>
      </c>
    </row>
    <row r="2858" spans="1:17" x14ac:dyDescent="0.25">
      <c r="A2858">
        <v>2869</v>
      </c>
      <c r="B2858">
        <v>75.336073000000013</v>
      </c>
      <c r="C2858" s="4">
        <v>1</v>
      </c>
      <c r="D2858">
        <v>70.490409</v>
      </c>
      <c r="E2858" s="2">
        <v>2</v>
      </c>
      <c r="F2858">
        <v>55.439620000000012</v>
      </c>
      <c r="G2858" s="3">
        <v>3</v>
      </c>
      <c r="H2858">
        <v>64.296153000000004</v>
      </c>
      <c r="I2858" s="5">
        <v>4</v>
      </c>
      <c r="P2858">
        <v>4</v>
      </c>
      <c r="Q2858" t="str">
        <f t="shared" si="45"/>
        <v>1234</v>
      </c>
    </row>
    <row r="2859" spans="1:17" x14ac:dyDescent="0.25">
      <c r="A2859">
        <v>2870</v>
      </c>
      <c r="B2859">
        <v>75.336073000000013</v>
      </c>
      <c r="C2859" s="4">
        <v>1</v>
      </c>
      <c r="H2859">
        <v>64.296153000000004</v>
      </c>
      <c r="I2859" s="5">
        <v>4</v>
      </c>
      <c r="P2859">
        <v>2</v>
      </c>
      <c r="Q2859" t="str">
        <f t="shared" si="45"/>
        <v>14</v>
      </c>
    </row>
    <row r="2860" spans="1:17" x14ac:dyDescent="0.25">
      <c r="A2860">
        <v>2871</v>
      </c>
      <c r="B2860">
        <v>75.336073000000013</v>
      </c>
      <c r="C2860" s="4">
        <v>1</v>
      </c>
      <c r="H2860">
        <v>64.296153000000004</v>
      </c>
      <c r="I2860" s="5">
        <v>4</v>
      </c>
      <c r="P2860">
        <v>2</v>
      </c>
      <c r="Q2860" t="str">
        <f t="shared" si="45"/>
        <v>14</v>
      </c>
    </row>
    <row r="2861" spans="1:17" x14ac:dyDescent="0.25">
      <c r="A2861">
        <v>2872</v>
      </c>
      <c r="B2861">
        <v>75.336073000000013</v>
      </c>
      <c r="C2861" s="4">
        <v>1</v>
      </c>
      <c r="H2861">
        <v>64.296153000000004</v>
      </c>
      <c r="I2861" s="5">
        <v>4</v>
      </c>
      <c r="P2861">
        <v>2</v>
      </c>
      <c r="Q2861" t="str">
        <f t="shared" si="45"/>
        <v>14</v>
      </c>
    </row>
    <row r="2862" spans="1:17" x14ac:dyDescent="0.25">
      <c r="A2862">
        <v>2873</v>
      </c>
      <c r="B2862">
        <v>75.336073000000013</v>
      </c>
      <c r="C2862" s="4">
        <v>1</v>
      </c>
      <c r="H2862">
        <v>64.296153000000004</v>
      </c>
      <c r="I2862" s="5">
        <v>4</v>
      </c>
      <c r="P2862">
        <v>2</v>
      </c>
      <c r="Q2862" t="str">
        <f t="shared" si="45"/>
        <v>14</v>
      </c>
    </row>
    <row r="2863" spans="1:17" x14ac:dyDescent="0.25">
      <c r="A2863">
        <v>2874</v>
      </c>
      <c r="B2863">
        <v>75.336073000000013</v>
      </c>
      <c r="C2863" s="4">
        <v>1</v>
      </c>
      <c r="H2863">
        <v>64.296153000000004</v>
      </c>
      <c r="I2863" s="5">
        <v>4</v>
      </c>
      <c r="P2863">
        <v>2</v>
      </c>
      <c r="Q2863" t="str">
        <f t="shared" si="45"/>
        <v>14</v>
      </c>
    </row>
    <row r="2864" spans="1:17" x14ac:dyDescent="0.25">
      <c r="A2864">
        <v>2875</v>
      </c>
      <c r="B2864">
        <v>75.336073000000013</v>
      </c>
      <c r="C2864" s="4">
        <v>1</v>
      </c>
      <c r="H2864">
        <v>64.296153000000004</v>
      </c>
      <c r="I2864" s="5">
        <v>4</v>
      </c>
      <c r="P2864">
        <v>2</v>
      </c>
      <c r="Q2864" t="str">
        <f t="shared" si="45"/>
        <v>14</v>
      </c>
    </row>
    <row r="2865" spans="1:17" x14ac:dyDescent="0.25">
      <c r="A2865">
        <v>2876</v>
      </c>
      <c r="B2865">
        <v>75.336073000000013</v>
      </c>
      <c r="C2865" s="4">
        <v>1</v>
      </c>
      <c r="H2865">
        <v>64.296153000000004</v>
      </c>
      <c r="I2865" s="5">
        <v>4</v>
      </c>
      <c r="P2865">
        <v>2</v>
      </c>
      <c r="Q2865" t="str">
        <f t="shared" si="45"/>
        <v>14</v>
      </c>
    </row>
    <row r="2866" spans="1:17" x14ac:dyDescent="0.25">
      <c r="A2866">
        <v>2877</v>
      </c>
      <c r="B2866">
        <v>75.336073000000013</v>
      </c>
      <c r="C2866" s="4">
        <v>1</v>
      </c>
      <c r="H2866">
        <v>64.296153000000004</v>
      </c>
      <c r="I2866" s="5">
        <v>4</v>
      </c>
      <c r="P2866">
        <v>2</v>
      </c>
      <c r="Q2866" t="str">
        <f t="shared" si="45"/>
        <v>14</v>
      </c>
    </row>
    <row r="2867" spans="1:17" x14ac:dyDescent="0.25">
      <c r="A2867">
        <v>2878</v>
      </c>
      <c r="B2867">
        <v>75.336073000000013</v>
      </c>
      <c r="C2867" s="4">
        <v>1</v>
      </c>
      <c r="H2867">
        <v>64.296153000000004</v>
      </c>
      <c r="I2867" s="5">
        <v>4</v>
      </c>
      <c r="P2867">
        <v>2</v>
      </c>
      <c r="Q2867" t="str">
        <f t="shared" si="45"/>
        <v>14</v>
      </c>
    </row>
    <row r="2868" spans="1:17" x14ac:dyDescent="0.25">
      <c r="A2868">
        <v>2879</v>
      </c>
      <c r="B2868">
        <v>75.336073000000013</v>
      </c>
      <c r="C2868" s="4">
        <v>1</v>
      </c>
      <c r="H2868">
        <v>64.296153000000004</v>
      </c>
      <c r="I2868" s="5">
        <v>4</v>
      </c>
      <c r="P2868">
        <v>2</v>
      </c>
      <c r="Q2868" t="str">
        <f t="shared" si="45"/>
        <v>14</v>
      </c>
    </row>
    <row r="2869" spans="1:17" x14ac:dyDescent="0.25">
      <c r="A2869">
        <v>2880</v>
      </c>
      <c r="B2869">
        <v>75.336073000000013</v>
      </c>
      <c r="C2869" s="4">
        <v>1</v>
      </c>
      <c r="H2869">
        <v>64.296153000000004</v>
      </c>
      <c r="I2869" s="5">
        <v>4</v>
      </c>
      <c r="P2869">
        <v>2</v>
      </c>
      <c r="Q2869" t="str">
        <f t="shared" si="45"/>
        <v>14</v>
      </c>
    </row>
    <row r="2870" spans="1:17" x14ac:dyDescent="0.25">
      <c r="A2870">
        <v>2881</v>
      </c>
      <c r="B2870">
        <v>75.336073000000013</v>
      </c>
      <c r="C2870" s="4">
        <v>1</v>
      </c>
      <c r="H2870">
        <v>64.296153000000004</v>
      </c>
      <c r="I2870" s="5">
        <v>4</v>
      </c>
      <c r="P2870">
        <v>2</v>
      </c>
      <c r="Q2870" t="str">
        <f t="shared" si="45"/>
        <v>14</v>
      </c>
    </row>
    <row r="2871" spans="1:17" x14ac:dyDescent="0.25">
      <c r="A2871">
        <v>2882</v>
      </c>
      <c r="B2871">
        <v>75.336073000000013</v>
      </c>
      <c r="C2871" s="4">
        <v>1</v>
      </c>
      <c r="D2871">
        <v>82.284694000000002</v>
      </c>
      <c r="E2871" s="2">
        <v>2</v>
      </c>
      <c r="H2871">
        <v>64.296153000000004</v>
      </c>
      <c r="I2871" s="5">
        <v>4</v>
      </c>
      <c r="P2871">
        <v>3</v>
      </c>
      <c r="Q2871" t="str">
        <f t="shared" si="45"/>
        <v>124</v>
      </c>
    </row>
    <row r="2872" spans="1:17" x14ac:dyDescent="0.25">
      <c r="A2872">
        <v>2883</v>
      </c>
      <c r="B2872">
        <v>75.297093000000004</v>
      </c>
      <c r="C2872" s="4">
        <v>1</v>
      </c>
      <c r="D2872">
        <v>82.307297000000005</v>
      </c>
      <c r="E2872" s="2">
        <v>2</v>
      </c>
      <c r="F2872">
        <v>72.715204</v>
      </c>
      <c r="G2872" s="3">
        <v>3</v>
      </c>
      <c r="H2872">
        <v>64.103259000000008</v>
      </c>
      <c r="I2872" s="5">
        <v>4</v>
      </c>
      <c r="P2872">
        <v>4</v>
      </c>
      <c r="Q2872" t="str">
        <f t="shared" si="45"/>
        <v>1234</v>
      </c>
    </row>
    <row r="2873" spans="1:17" x14ac:dyDescent="0.25">
      <c r="A2873">
        <v>2884</v>
      </c>
      <c r="D2873">
        <v>82.307297000000005</v>
      </c>
      <c r="E2873" s="2">
        <v>2</v>
      </c>
      <c r="F2873">
        <v>72.666276000000011</v>
      </c>
      <c r="G2873" s="3">
        <v>3</v>
      </c>
      <c r="P2873">
        <v>2</v>
      </c>
      <c r="Q2873" t="str">
        <f t="shared" si="45"/>
        <v>23</v>
      </c>
    </row>
    <row r="2874" spans="1:17" x14ac:dyDescent="0.25">
      <c r="A2874">
        <v>2885</v>
      </c>
      <c r="D2874">
        <v>82.307297000000005</v>
      </c>
      <c r="E2874" s="2">
        <v>2</v>
      </c>
      <c r="F2874">
        <v>72.666276000000011</v>
      </c>
      <c r="G2874" s="3">
        <v>3</v>
      </c>
      <c r="P2874">
        <v>2</v>
      </c>
      <c r="Q2874" t="str">
        <f t="shared" si="45"/>
        <v>23</v>
      </c>
    </row>
    <row r="2875" spans="1:17" x14ac:dyDescent="0.25">
      <c r="A2875">
        <v>2886</v>
      </c>
      <c r="D2875">
        <v>82.307297000000005</v>
      </c>
      <c r="E2875" s="2">
        <v>2</v>
      </c>
      <c r="F2875">
        <v>72.666276000000011</v>
      </c>
      <c r="G2875" s="3">
        <v>3</v>
      </c>
      <c r="P2875">
        <v>2</v>
      </c>
      <c r="Q2875" t="str">
        <f t="shared" si="45"/>
        <v>23</v>
      </c>
    </row>
    <row r="2876" spans="1:17" x14ac:dyDescent="0.25">
      <c r="A2876">
        <v>2887</v>
      </c>
      <c r="D2876">
        <v>82.307297000000005</v>
      </c>
      <c r="E2876" s="2">
        <v>2</v>
      </c>
      <c r="F2876">
        <v>72.666276000000011</v>
      </c>
      <c r="G2876" s="3">
        <v>3</v>
      </c>
      <c r="P2876">
        <v>2</v>
      </c>
      <c r="Q2876" t="str">
        <f t="shared" si="45"/>
        <v>23</v>
      </c>
    </row>
    <row r="2877" spans="1:17" x14ac:dyDescent="0.25">
      <c r="A2877">
        <v>2888</v>
      </c>
      <c r="D2877">
        <v>82.307297000000005</v>
      </c>
      <c r="E2877" s="2">
        <v>2</v>
      </c>
      <c r="F2877">
        <v>72.666276000000011</v>
      </c>
      <c r="G2877" s="3">
        <v>3</v>
      </c>
      <c r="P2877">
        <v>2</v>
      </c>
      <c r="Q2877" t="str">
        <f t="shared" si="45"/>
        <v>23</v>
      </c>
    </row>
    <row r="2878" spans="1:17" x14ac:dyDescent="0.25">
      <c r="A2878">
        <v>2889</v>
      </c>
      <c r="D2878">
        <v>82.307297000000005</v>
      </c>
      <c r="E2878" s="2">
        <v>2</v>
      </c>
      <c r="F2878">
        <v>72.666276000000011</v>
      </c>
      <c r="G2878" s="3">
        <v>3</v>
      </c>
      <c r="P2878">
        <v>2</v>
      </c>
      <c r="Q2878" t="str">
        <f t="shared" si="45"/>
        <v>23</v>
      </c>
    </row>
    <row r="2879" spans="1:17" x14ac:dyDescent="0.25">
      <c r="A2879">
        <v>2890</v>
      </c>
      <c r="D2879">
        <v>82.307297000000005</v>
      </c>
      <c r="E2879" s="2">
        <v>2</v>
      </c>
      <c r="F2879">
        <v>72.666276000000011</v>
      </c>
      <c r="G2879" s="3">
        <v>3</v>
      </c>
      <c r="P2879">
        <v>2</v>
      </c>
      <c r="Q2879" t="str">
        <f t="shared" si="45"/>
        <v>23</v>
      </c>
    </row>
    <row r="2880" spans="1:17" x14ac:dyDescent="0.25">
      <c r="A2880">
        <v>2891</v>
      </c>
      <c r="D2880">
        <v>82.307297000000005</v>
      </c>
      <c r="E2880" s="2">
        <v>2</v>
      </c>
      <c r="F2880">
        <v>72.666276000000011</v>
      </c>
      <c r="G2880" s="3">
        <v>3</v>
      </c>
      <c r="P2880">
        <v>2</v>
      </c>
      <c r="Q2880" t="str">
        <f t="shared" si="45"/>
        <v>23</v>
      </c>
    </row>
    <row r="2881" spans="1:17" x14ac:dyDescent="0.25">
      <c r="A2881">
        <v>2892</v>
      </c>
      <c r="D2881">
        <v>82.307297000000005</v>
      </c>
      <c r="E2881" s="2">
        <v>2</v>
      </c>
      <c r="F2881">
        <v>72.666276000000011</v>
      </c>
      <c r="G2881" s="3">
        <v>3</v>
      </c>
      <c r="P2881">
        <v>2</v>
      </c>
      <c r="Q2881" t="str">
        <f t="shared" si="45"/>
        <v>23</v>
      </c>
    </row>
    <row r="2882" spans="1:17" x14ac:dyDescent="0.25">
      <c r="A2882">
        <v>2893</v>
      </c>
      <c r="D2882">
        <v>82.307297000000005</v>
      </c>
      <c r="E2882" s="2">
        <v>2</v>
      </c>
      <c r="F2882">
        <v>72.666276000000011</v>
      </c>
      <c r="G2882" s="3">
        <v>3</v>
      </c>
      <c r="P2882">
        <v>2</v>
      </c>
      <c r="Q2882" t="str">
        <f t="shared" ref="Q2882:Q2945" si="46">CONCATENATE(C2882,E2882,G2882,I2882)</f>
        <v>23</v>
      </c>
    </row>
    <row r="2883" spans="1:17" x14ac:dyDescent="0.25">
      <c r="A2883">
        <v>2894</v>
      </c>
      <c r="D2883">
        <v>82.307297000000005</v>
      </c>
      <c r="E2883" s="2">
        <v>2</v>
      </c>
      <c r="F2883">
        <v>72.666276000000011</v>
      </c>
      <c r="G2883" s="3">
        <v>3</v>
      </c>
      <c r="P2883">
        <v>2</v>
      </c>
      <c r="Q2883" t="str">
        <f t="shared" si="46"/>
        <v>23</v>
      </c>
    </row>
    <row r="2884" spans="1:17" x14ac:dyDescent="0.25">
      <c r="A2884">
        <v>2895</v>
      </c>
      <c r="D2884">
        <v>82.307297000000005</v>
      </c>
      <c r="E2884" s="2">
        <v>2</v>
      </c>
      <c r="F2884">
        <v>72.666276000000011</v>
      </c>
      <c r="G2884" s="3">
        <v>3</v>
      </c>
      <c r="P2884">
        <v>2</v>
      </c>
      <c r="Q2884" t="str">
        <f t="shared" si="46"/>
        <v>23</v>
      </c>
    </row>
    <row r="2885" spans="1:17" x14ac:dyDescent="0.25">
      <c r="A2885">
        <v>2896</v>
      </c>
      <c r="D2885">
        <v>82.307297000000005</v>
      </c>
      <c r="E2885" s="2">
        <v>2</v>
      </c>
      <c r="F2885">
        <v>72.666276000000011</v>
      </c>
      <c r="G2885" s="3">
        <v>3</v>
      </c>
      <c r="P2885">
        <v>2</v>
      </c>
      <c r="Q2885" t="str">
        <f t="shared" si="46"/>
        <v>23</v>
      </c>
    </row>
    <row r="2886" spans="1:17" x14ac:dyDescent="0.25">
      <c r="A2886">
        <v>2897</v>
      </c>
      <c r="B2886">
        <v>89.796429000000003</v>
      </c>
      <c r="C2886" s="4">
        <v>1</v>
      </c>
      <c r="D2886">
        <v>82.307297000000005</v>
      </c>
      <c r="E2886" s="2">
        <v>2</v>
      </c>
      <c r="F2886">
        <v>72.666276000000011</v>
      </c>
      <c r="G2886" s="3">
        <v>3</v>
      </c>
      <c r="P2886">
        <v>3</v>
      </c>
      <c r="Q2886" t="str">
        <f t="shared" si="46"/>
        <v>123</v>
      </c>
    </row>
    <row r="2887" spans="1:17" x14ac:dyDescent="0.25">
      <c r="A2887">
        <v>2898</v>
      </c>
      <c r="B2887">
        <v>89.87173700000001</v>
      </c>
      <c r="C2887" s="4">
        <v>1</v>
      </c>
      <c r="D2887">
        <v>82.284694000000002</v>
      </c>
      <c r="E2887" s="2">
        <v>2</v>
      </c>
      <c r="F2887">
        <v>72.666276000000011</v>
      </c>
      <c r="G2887" s="3">
        <v>3</v>
      </c>
      <c r="P2887">
        <v>3</v>
      </c>
      <c r="Q2887" t="str">
        <f t="shared" si="46"/>
        <v>123</v>
      </c>
    </row>
    <row r="2888" spans="1:17" x14ac:dyDescent="0.25">
      <c r="A2888">
        <v>2899</v>
      </c>
      <c r="B2888">
        <v>89.87173700000001</v>
      </c>
      <c r="C2888" s="4">
        <v>1</v>
      </c>
      <c r="F2888">
        <v>72.666276000000011</v>
      </c>
      <c r="G2888" s="3">
        <v>3</v>
      </c>
      <c r="P2888">
        <v>2</v>
      </c>
      <c r="Q2888" t="str">
        <f t="shared" si="46"/>
        <v>13</v>
      </c>
    </row>
    <row r="2889" spans="1:17" x14ac:dyDescent="0.25">
      <c r="A2889">
        <v>2900</v>
      </c>
      <c r="B2889">
        <v>89.87173700000001</v>
      </c>
      <c r="C2889" s="4">
        <v>1</v>
      </c>
      <c r="F2889">
        <v>72.715204</v>
      </c>
      <c r="G2889" s="3">
        <v>3</v>
      </c>
      <c r="H2889">
        <v>79.289949000000007</v>
      </c>
      <c r="I2889" s="5">
        <v>4</v>
      </c>
      <c r="P2889">
        <v>3</v>
      </c>
      <c r="Q2889" t="str">
        <f t="shared" si="46"/>
        <v>134</v>
      </c>
    </row>
    <row r="2890" spans="1:17" x14ac:dyDescent="0.25">
      <c r="A2890">
        <v>2901</v>
      </c>
      <c r="B2890">
        <v>89.87173700000001</v>
      </c>
      <c r="C2890" s="4">
        <v>1</v>
      </c>
      <c r="H2890">
        <v>79.390256000000008</v>
      </c>
      <c r="I2890" s="5">
        <v>4</v>
      </c>
      <c r="P2890">
        <v>2</v>
      </c>
      <c r="Q2890" t="str">
        <f t="shared" si="46"/>
        <v>14</v>
      </c>
    </row>
    <row r="2891" spans="1:17" x14ac:dyDescent="0.25">
      <c r="A2891">
        <v>2902</v>
      </c>
      <c r="B2891">
        <v>89.87173700000001</v>
      </c>
      <c r="C2891" s="4">
        <v>1</v>
      </c>
      <c r="H2891">
        <v>79.390256000000008</v>
      </c>
      <c r="I2891" s="5">
        <v>4</v>
      </c>
      <c r="P2891">
        <v>2</v>
      </c>
      <c r="Q2891" t="str">
        <f t="shared" si="46"/>
        <v>14</v>
      </c>
    </row>
    <row r="2892" spans="1:17" x14ac:dyDescent="0.25">
      <c r="A2892">
        <v>2903</v>
      </c>
      <c r="B2892">
        <v>89.87173700000001</v>
      </c>
      <c r="C2892" s="4">
        <v>1</v>
      </c>
      <c r="H2892">
        <v>79.390256000000008</v>
      </c>
      <c r="I2892" s="5">
        <v>4</v>
      </c>
      <c r="P2892">
        <v>2</v>
      </c>
      <c r="Q2892" t="str">
        <f t="shared" si="46"/>
        <v>14</v>
      </c>
    </row>
    <row r="2893" spans="1:17" x14ac:dyDescent="0.25">
      <c r="A2893">
        <v>2904</v>
      </c>
      <c r="B2893">
        <v>89.87173700000001</v>
      </c>
      <c r="C2893" s="4">
        <v>1</v>
      </c>
      <c r="H2893">
        <v>79.390256000000008</v>
      </c>
      <c r="I2893" s="5">
        <v>4</v>
      </c>
      <c r="P2893">
        <v>2</v>
      </c>
      <c r="Q2893" t="str">
        <f t="shared" si="46"/>
        <v>14</v>
      </c>
    </row>
    <row r="2894" spans="1:17" x14ac:dyDescent="0.25">
      <c r="A2894">
        <v>2905</v>
      </c>
      <c r="B2894">
        <v>89.87173700000001</v>
      </c>
      <c r="C2894" s="4">
        <v>1</v>
      </c>
      <c r="H2894">
        <v>79.390256000000008</v>
      </c>
      <c r="I2894" s="5">
        <v>4</v>
      </c>
      <c r="P2894">
        <v>2</v>
      </c>
      <c r="Q2894" t="str">
        <f t="shared" si="46"/>
        <v>14</v>
      </c>
    </row>
    <row r="2895" spans="1:17" x14ac:dyDescent="0.25">
      <c r="A2895">
        <v>2906</v>
      </c>
      <c r="B2895">
        <v>89.87173700000001</v>
      </c>
      <c r="C2895" s="4">
        <v>1</v>
      </c>
      <c r="H2895">
        <v>79.390256000000008</v>
      </c>
      <c r="I2895" s="5">
        <v>4</v>
      </c>
      <c r="P2895">
        <v>2</v>
      </c>
      <c r="Q2895" t="str">
        <f t="shared" si="46"/>
        <v>14</v>
      </c>
    </row>
    <row r="2896" spans="1:17" x14ac:dyDescent="0.25">
      <c r="A2896">
        <v>2907</v>
      </c>
      <c r="B2896">
        <v>89.87173700000001</v>
      </c>
      <c r="C2896" s="4">
        <v>1</v>
      </c>
      <c r="H2896">
        <v>79.390256000000008</v>
      </c>
      <c r="I2896" s="5">
        <v>4</v>
      </c>
      <c r="P2896">
        <v>2</v>
      </c>
      <c r="Q2896" t="str">
        <f t="shared" si="46"/>
        <v>14</v>
      </c>
    </row>
    <row r="2897" spans="1:17" x14ac:dyDescent="0.25">
      <c r="A2897">
        <v>2908</v>
      </c>
      <c r="B2897">
        <v>89.87173700000001</v>
      </c>
      <c r="C2897" s="4">
        <v>1</v>
      </c>
      <c r="H2897">
        <v>79.390256000000008</v>
      </c>
      <c r="I2897" s="5">
        <v>4</v>
      </c>
      <c r="P2897">
        <v>2</v>
      </c>
      <c r="Q2897" t="str">
        <f t="shared" si="46"/>
        <v>14</v>
      </c>
    </row>
    <row r="2898" spans="1:17" x14ac:dyDescent="0.25">
      <c r="A2898">
        <v>2909</v>
      </c>
      <c r="B2898">
        <v>89.87173700000001</v>
      </c>
      <c r="C2898" s="4">
        <v>1</v>
      </c>
      <c r="H2898">
        <v>79.390256000000008</v>
      </c>
      <c r="I2898" s="5">
        <v>4</v>
      </c>
      <c r="P2898">
        <v>2</v>
      </c>
      <c r="Q2898" t="str">
        <f t="shared" si="46"/>
        <v>14</v>
      </c>
    </row>
    <row r="2899" spans="1:17" x14ac:dyDescent="0.25">
      <c r="A2899">
        <v>2910</v>
      </c>
      <c r="B2899">
        <v>89.87173700000001</v>
      </c>
      <c r="C2899" s="4">
        <v>1</v>
      </c>
      <c r="H2899">
        <v>79.390256000000008</v>
      </c>
      <c r="I2899" s="5">
        <v>4</v>
      </c>
      <c r="P2899">
        <v>2</v>
      </c>
      <c r="Q2899" t="str">
        <f t="shared" si="46"/>
        <v>14</v>
      </c>
    </row>
    <row r="2900" spans="1:17" x14ac:dyDescent="0.25">
      <c r="A2900">
        <v>2911</v>
      </c>
      <c r="B2900">
        <v>89.87173700000001</v>
      </c>
      <c r="C2900" s="4">
        <v>1</v>
      </c>
      <c r="H2900">
        <v>79.390256000000008</v>
      </c>
      <c r="I2900" s="5">
        <v>4</v>
      </c>
      <c r="P2900">
        <v>2</v>
      </c>
      <c r="Q2900" t="str">
        <f t="shared" si="46"/>
        <v>14</v>
      </c>
    </row>
    <row r="2901" spans="1:17" x14ac:dyDescent="0.25">
      <c r="A2901">
        <v>2912</v>
      </c>
      <c r="B2901">
        <v>89.796429000000003</v>
      </c>
      <c r="C2901" s="4">
        <v>1</v>
      </c>
      <c r="D2901">
        <v>99.22239900000001</v>
      </c>
      <c r="E2901" s="2">
        <v>2</v>
      </c>
      <c r="H2901">
        <v>79.390256000000008</v>
      </c>
      <c r="I2901" s="5">
        <v>4</v>
      </c>
      <c r="P2901">
        <v>3</v>
      </c>
      <c r="Q2901" t="str">
        <f t="shared" si="46"/>
        <v>124</v>
      </c>
    </row>
    <row r="2902" spans="1:17" x14ac:dyDescent="0.25">
      <c r="A2902">
        <v>2913</v>
      </c>
      <c r="B2902">
        <v>89.796429000000003</v>
      </c>
      <c r="C2902" s="4">
        <v>1</v>
      </c>
      <c r="D2902">
        <v>99.216124000000008</v>
      </c>
      <c r="E2902" s="2">
        <v>2</v>
      </c>
      <c r="H2902">
        <v>79.390256000000008</v>
      </c>
      <c r="I2902" s="5">
        <v>4</v>
      </c>
      <c r="P2902">
        <v>3</v>
      </c>
      <c r="Q2902" t="str">
        <f t="shared" si="46"/>
        <v>124</v>
      </c>
    </row>
    <row r="2903" spans="1:17" x14ac:dyDescent="0.25">
      <c r="A2903">
        <v>2914</v>
      </c>
      <c r="D2903">
        <v>99.216124000000008</v>
      </c>
      <c r="E2903" s="2">
        <v>2</v>
      </c>
      <c r="H2903">
        <v>79.390256000000008</v>
      </c>
      <c r="I2903" s="5">
        <v>4</v>
      </c>
      <c r="P2903">
        <v>2</v>
      </c>
      <c r="Q2903" t="str">
        <f t="shared" si="46"/>
        <v>24</v>
      </c>
    </row>
    <row r="2904" spans="1:17" x14ac:dyDescent="0.25">
      <c r="A2904">
        <v>2915</v>
      </c>
      <c r="D2904">
        <v>99.216124000000008</v>
      </c>
      <c r="E2904" s="2">
        <v>2</v>
      </c>
      <c r="H2904">
        <v>79.390256000000008</v>
      </c>
      <c r="I2904" s="5">
        <v>4</v>
      </c>
      <c r="P2904">
        <v>2</v>
      </c>
      <c r="Q2904" t="str">
        <f t="shared" si="46"/>
        <v>24</v>
      </c>
    </row>
    <row r="2905" spans="1:17" x14ac:dyDescent="0.25">
      <c r="A2905">
        <v>2916</v>
      </c>
      <c r="D2905">
        <v>99.216124000000008</v>
      </c>
      <c r="E2905" s="2">
        <v>2</v>
      </c>
      <c r="F2905">
        <v>87.444848000000007</v>
      </c>
      <c r="G2905" s="3">
        <v>3</v>
      </c>
      <c r="H2905">
        <v>79.289949000000007</v>
      </c>
      <c r="I2905" s="5">
        <v>4</v>
      </c>
      <c r="P2905">
        <v>3</v>
      </c>
      <c r="Q2905" t="str">
        <f t="shared" si="46"/>
        <v>234</v>
      </c>
    </row>
    <row r="2906" spans="1:17" x14ac:dyDescent="0.25">
      <c r="A2906">
        <v>2917</v>
      </c>
      <c r="D2906">
        <v>99.216124000000008</v>
      </c>
      <c r="E2906" s="2">
        <v>2</v>
      </c>
      <c r="F2906">
        <v>87.548011000000002</v>
      </c>
      <c r="G2906" s="3">
        <v>3</v>
      </c>
      <c r="P2906">
        <v>2</v>
      </c>
      <c r="Q2906" t="str">
        <f t="shared" si="46"/>
        <v>23</v>
      </c>
    </row>
    <row r="2907" spans="1:17" x14ac:dyDescent="0.25">
      <c r="A2907">
        <v>2918</v>
      </c>
      <c r="D2907">
        <v>99.216124000000008</v>
      </c>
      <c r="E2907" s="2">
        <v>2</v>
      </c>
      <c r="F2907">
        <v>87.548011000000002</v>
      </c>
      <c r="G2907" s="3">
        <v>3</v>
      </c>
      <c r="P2907">
        <v>2</v>
      </c>
      <c r="Q2907" t="str">
        <f t="shared" si="46"/>
        <v>23</v>
      </c>
    </row>
    <row r="2908" spans="1:17" x14ac:dyDescent="0.25">
      <c r="A2908">
        <v>2919</v>
      </c>
      <c r="D2908">
        <v>99.216124000000008</v>
      </c>
      <c r="E2908" s="2">
        <v>2</v>
      </c>
      <c r="F2908">
        <v>87.548011000000002</v>
      </c>
      <c r="G2908" s="3">
        <v>3</v>
      </c>
      <c r="P2908">
        <v>2</v>
      </c>
      <c r="Q2908" t="str">
        <f t="shared" si="46"/>
        <v>23</v>
      </c>
    </row>
    <row r="2909" spans="1:17" x14ac:dyDescent="0.25">
      <c r="A2909">
        <v>2920</v>
      </c>
      <c r="D2909">
        <v>99.216124000000008</v>
      </c>
      <c r="E2909" s="2">
        <v>2</v>
      </c>
      <c r="F2909">
        <v>87.548011000000002</v>
      </c>
      <c r="G2909" s="3">
        <v>3</v>
      </c>
      <c r="P2909">
        <v>2</v>
      </c>
      <c r="Q2909" t="str">
        <f t="shared" si="46"/>
        <v>23</v>
      </c>
    </row>
    <row r="2910" spans="1:17" x14ac:dyDescent="0.25">
      <c r="A2910">
        <v>2921</v>
      </c>
      <c r="D2910">
        <v>99.216124000000008</v>
      </c>
      <c r="E2910" s="2">
        <v>2</v>
      </c>
      <c r="F2910">
        <v>87.548011000000002</v>
      </c>
      <c r="G2910" s="3">
        <v>3</v>
      </c>
      <c r="P2910">
        <v>2</v>
      </c>
      <c r="Q2910" t="str">
        <f t="shared" si="46"/>
        <v>23</v>
      </c>
    </row>
    <row r="2911" spans="1:17" x14ac:dyDescent="0.25">
      <c r="A2911">
        <v>2922</v>
      </c>
      <c r="D2911">
        <v>99.216124000000008</v>
      </c>
      <c r="E2911" s="2">
        <v>2</v>
      </c>
      <c r="F2911">
        <v>87.548011000000002</v>
      </c>
      <c r="G2911" s="3">
        <v>3</v>
      </c>
      <c r="P2911">
        <v>2</v>
      </c>
      <c r="Q2911" t="str">
        <f t="shared" si="46"/>
        <v>23</v>
      </c>
    </row>
    <row r="2912" spans="1:17" x14ac:dyDescent="0.25">
      <c r="A2912">
        <v>2923</v>
      </c>
      <c r="D2912">
        <v>99.216124000000008</v>
      </c>
      <c r="E2912" s="2">
        <v>2</v>
      </c>
      <c r="F2912">
        <v>87.548011000000002</v>
      </c>
      <c r="G2912" s="3">
        <v>3</v>
      </c>
      <c r="P2912">
        <v>2</v>
      </c>
      <c r="Q2912" t="str">
        <f t="shared" si="46"/>
        <v>23</v>
      </c>
    </row>
    <row r="2913" spans="1:17" x14ac:dyDescent="0.25">
      <c r="A2913">
        <v>2924</v>
      </c>
      <c r="D2913">
        <v>99.216124000000008</v>
      </c>
      <c r="E2913" s="2">
        <v>2</v>
      </c>
      <c r="F2913">
        <v>87.548011000000002</v>
      </c>
      <c r="G2913" s="3">
        <v>3</v>
      </c>
      <c r="P2913">
        <v>2</v>
      </c>
      <c r="Q2913" t="str">
        <f t="shared" si="46"/>
        <v>23</v>
      </c>
    </row>
    <row r="2914" spans="1:17" x14ac:dyDescent="0.25">
      <c r="A2914">
        <v>2925</v>
      </c>
      <c r="D2914">
        <v>99.216124000000008</v>
      </c>
      <c r="E2914" s="2">
        <v>2</v>
      </c>
      <c r="F2914">
        <v>87.548011000000002</v>
      </c>
      <c r="G2914" s="3">
        <v>3</v>
      </c>
      <c r="P2914">
        <v>2</v>
      </c>
      <c r="Q2914" t="str">
        <f t="shared" si="46"/>
        <v>23</v>
      </c>
    </row>
    <row r="2915" spans="1:17" x14ac:dyDescent="0.25">
      <c r="A2915">
        <v>2926</v>
      </c>
      <c r="D2915">
        <v>99.216124000000008</v>
      </c>
      <c r="E2915" s="2">
        <v>2</v>
      </c>
      <c r="F2915">
        <v>87.548011000000002</v>
      </c>
      <c r="G2915" s="3">
        <v>3</v>
      </c>
      <c r="P2915">
        <v>2</v>
      </c>
      <c r="Q2915" t="str">
        <f t="shared" si="46"/>
        <v>23</v>
      </c>
    </row>
    <row r="2916" spans="1:17" x14ac:dyDescent="0.25">
      <c r="A2916">
        <v>2927</v>
      </c>
      <c r="D2916">
        <v>99.216124000000008</v>
      </c>
      <c r="E2916" s="2">
        <v>2</v>
      </c>
      <c r="F2916">
        <v>87.548011000000002</v>
      </c>
      <c r="G2916" s="3">
        <v>3</v>
      </c>
      <c r="P2916">
        <v>2</v>
      </c>
      <c r="Q2916" t="str">
        <f t="shared" si="46"/>
        <v>23</v>
      </c>
    </row>
    <row r="2917" spans="1:17" x14ac:dyDescent="0.25">
      <c r="A2917">
        <v>2928</v>
      </c>
      <c r="B2917">
        <v>108.72173600000001</v>
      </c>
      <c r="C2917" s="4">
        <v>1</v>
      </c>
      <c r="D2917">
        <v>99.22239900000001</v>
      </c>
      <c r="E2917" s="2">
        <v>2</v>
      </c>
      <c r="F2917">
        <v>87.548011000000002</v>
      </c>
      <c r="G2917" s="3">
        <v>3</v>
      </c>
      <c r="P2917">
        <v>3</v>
      </c>
      <c r="Q2917" t="str">
        <f t="shared" si="46"/>
        <v>123</v>
      </c>
    </row>
    <row r="2918" spans="1:17" x14ac:dyDescent="0.25">
      <c r="A2918">
        <v>2929</v>
      </c>
      <c r="B2918">
        <v>108.857146</v>
      </c>
      <c r="C2918" s="4">
        <v>1</v>
      </c>
      <c r="D2918">
        <v>99.22239900000001</v>
      </c>
      <c r="E2918" s="2">
        <v>2</v>
      </c>
      <c r="F2918">
        <v>87.548011000000002</v>
      </c>
      <c r="G2918" s="3">
        <v>3</v>
      </c>
      <c r="P2918">
        <v>3</v>
      </c>
      <c r="Q2918" t="str">
        <f t="shared" si="46"/>
        <v>123</v>
      </c>
    </row>
    <row r="2919" spans="1:17" x14ac:dyDescent="0.25">
      <c r="A2919">
        <v>2930</v>
      </c>
      <c r="B2919">
        <v>108.857146</v>
      </c>
      <c r="C2919" s="4">
        <v>1</v>
      </c>
      <c r="F2919">
        <v>87.548011000000002</v>
      </c>
      <c r="G2919" s="3">
        <v>3</v>
      </c>
      <c r="P2919">
        <v>2</v>
      </c>
      <c r="Q2919" t="str">
        <f t="shared" si="46"/>
        <v>13</v>
      </c>
    </row>
    <row r="2920" spans="1:17" x14ac:dyDescent="0.25">
      <c r="A2920">
        <v>2931</v>
      </c>
      <c r="B2920">
        <v>108.857146</v>
      </c>
      <c r="C2920" s="4">
        <v>1</v>
      </c>
      <c r="F2920">
        <v>87.444848000000007</v>
      </c>
      <c r="G2920" s="3">
        <v>3</v>
      </c>
      <c r="H2920">
        <v>96.362042000000002</v>
      </c>
      <c r="I2920" s="5">
        <v>4</v>
      </c>
      <c r="P2920">
        <v>3</v>
      </c>
      <c r="Q2920" t="str">
        <f t="shared" si="46"/>
        <v>134</v>
      </c>
    </row>
    <row r="2921" spans="1:17" x14ac:dyDescent="0.25">
      <c r="A2921">
        <v>2932</v>
      </c>
      <c r="B2921">
        <v>108.857146</v>
      </c>
      <c r="C2921" s="4">
        <v>1</v>
      </c>
      <c r="F2921">
        <v>87.444848000000007</v>
      </c>
      <c r="G2921" s="3">
        <v>3</v>
      </c>
      <c r="H2921">
        <v>96.447398000000007</v>
      </c>
      <c r="I2921" s="5">
        <v>4</v>
      </c>
      <c r="P2921">
        <v>3</v>
      </c>
      <c r="Q2921" t="str">
        <f t="shared" si="46"/>
        <v>134</v>
      </c>
    </row>
    <row r="2922" spans="1:17" x14ac:dyDescent="0.25">
      <c r="A2922">
        <v>2933</v>
      </c>
      <c r="B2922">
        <v>108.857146</v>
      </c>
      <c r="C2922" s="4">
        <v>1</v>
      </c>
      <c r="H2922">
        <v>96.447398000000007</v>
      </c>
      <c r="I2922" s="5">
        <v>4</v>
      </c>
      <c r="P2922">
        <v>2</v>
      </c>
      <c r="Q2922" t="str">
        <f t="shared" si="46"/>
        <v>14</v>
      </c>
    </row>
    <row r="2923" spans="1:17" x14ac:dyDescent="0.25">
      <c r="A2923">
        <v>2934</v>
      </c>
      <c r="B2923">
        <v>108.857146</v>
      </c>
      <c r="C2923" s="4">
        <v>1</v>
      </c>
      <c r="H2923">
        <v>96.447398000000007</v>
      </c>
      <c r="I2923" s="5">
        <v>4</v>
      </c>
      <c r="P2923">
        <v>2</v>
      </c>
      <c r="Q2923" t="str">
        <f t="shared" si="46"/>
        <v>14</v>
      </c>
    </row>
    <row r="2924" spans="1:17" x14ac:dyDescent="0.25">
      <c r="A2924">
        <v>2935</v>
      </c>
      <c r="B2924">
        <v>108.857146</v>
      </c>
      <c r="C2924" s="4">
        <v>1</v>
      </c>
      <c r="H2924">
        <v>96.447398000000007</v>
      </c>
      <c r="I2924" s="5">
        <v>4</v>
      </c>
      <c r="P2924">
        <v>2</v>
      </c>
      <c r="Q2924" t="str">
        <f t="shared" si="46"/>
        <v>14</v>
      </c>
    </row>
    <row r="2925" spans="1:17" x14ac:dyDescent="0.25">
      <c r="A2925">
        <v>2936</v>
      </c>
      <c r="B2925">
        <v>108.857146</v>
      </c>
      <c r="C2925" s="4">
        <v>1</v>
      </c>
      <c r="H2925">
        <v>96.447398000000007</v>
      </c>
      <c r="I2925" s="5">
        <v>4</v>
      </c>
      <c r="P2925">
        <v>2</v>
      </c>
      <c r="Q2925" t="str">
        <f t="shared" si="46"/>
        <v>14</v>
      </c>
    </row>
    <row r="2926" spans="1:17" x14ac:dyDescent="0.25">
      <c r="A2926">
        <v>2937</v>
      </c>
      <c r="B2926">
        <v>108.857146</v>
      </c>
      <c r="C2926" s="4">
        <v>1</v>
      </c>
      <c r="H2926">
        <v>96.447398000000007</v>
      </c>
      <c r="I2926" s="5">
        <v>4</v>
      </c>
      <c r="P2926">
        <v>2</v>
      </c>
      <c r="Q2926" t="str">
        <f t="shared" si="46"/>
        <v>14</v>
      </c>
    </row>
    <row r="2927" spans="1:17" x14ac:dyDescent="0.25">
      <c r="A2927">
        <v>2938</v>
      </c>
      <c r="B2927">
        <v>108.857146</v>
      </c>
      <c r="C2927" s="4">
        <v>1</v>
      </c>
      <c r="H2927">
        <v>96.447398000000007</v>
      </c>
      <c r="I2927" s="5">
        <v>4</v>
      </c>
      <c r="P2927">
        <v>2</v>
      </c>
      <c r="Q2927" t="str">
        <f t="shared" si="46"/>
        <v>14</v>
      </c>
    </row>
    <row r="2928" spans="1:17" x14ac:dyDescent="0.25">
      <c r="A2928">
        <v>2939</v>
      </c>
      <c r="B2928">
        <v>108.857146</v>
      </c>
      <c r="C2928" s="4">
        <v>1</v>
      </c>
      <c r="H2928">
        <v>96.447398000000007</v>
      </c>
      <c r="I2928" s="5">
        <v>4</v>
      </c>
      <c r="P2928">
        <v>2</v>
      </c>
      <c r="Q2928" t="str">
        <f t="shared" si="46"/>
        <v>14</v>
      </c>
    </row>
    <row r="2929" spans="1:17" x14ac:dyDescent="0.25">
      <c r="A2929">
        <v>2940</v>
      </c>
      <c r="B2929">
        <v>108.857146</v>
      </c>
      <c r="C2929" s="4">
        <v>1</v>
      </c>
      <c r="H2929">
        <v>96.447398000000007</v>
      </c>
      <c r="I2929" s="5">
        <v>4</v>
      </c>
      <c r="P2929">
        <v>2</v>
      </c>
      <c r="Q2929" t="str">
        <f t="shared" si="46"/>
        <v>14</v>
      </c>
    </row>
    <row r="2930" spans="1:17" x14ac:dyDescent="0.25">
      <c r="A2930">
        <v>2941</v>
      </c>
      <c r="B2930">
        <v>108.857146</v>
      </c>
      <c r="C2930" s="4">
        <v>1</v>
      </c>
      <c r="H2930">
        <v>96.447398000000007</v>
      </c>
      <c r="I2930" s="5">
        <v>4</v>
      </c>
      <c r="P2930">
        <v>2</v>
      </c>
      <c r="Q2930" t="str">
        <f t="shared" si="46"/>
        <v>14</v>
      </c>
    </row>
    <row r="2931" spans="1:17" x14ac:dyDescent="0.25">
      <c r="A2931">
        <v>2942</v>
      </c>
      <c r="B2931">
        <v>108.857146</v>
      </c>
      <c r="C2931" s="4">
        <v>1</v>
      </c>
      <c r="H2931">
        <v>96.447398000000007</v>
      </c>
      <c r="I2931" s="5">
        <v>4</v>
      </c>
      <c r="P2931">
        <v>2</v>
      </c>
      <c r="Q2931" t="str">
        <f t="shared" si="46"/>
        <v>14</v>
      </c>
    </row>
    <row r="2932" spans="1:17" x14ac:dyDescent="0.25">
      <c r="A2932">
        <v>2943</v>
      </c>
      <c r="B2932">
        <v>108.857146</v>
      </c>
      <c r="C2932" s="4">
        <v>1</v>
      </c>
      <c r="H2932">
        <v>96.447398000000007</v>
      </c>
      <c r="I2932" s="5">
        <v>4</v>
      </c>
      <c r="P2932">
        <v>2</v>
      </c>
      <c r="Q2932" t="str">
        <f t="shared" si="46"/>
        <v>14</v>
      </c>
    </row>
    <row r="2933" spans="1:17" x14ac:dyDescent="0.25">
      <c r="A2933">
        <v>2944</v>
      </c>
      <c r="B2933">
        <v>108.72173600000001</v>
      </c>
      <c r="C2933" s="4">
        <v>1</v>
      </c>
      <c r="D2933">
        <v>118.588729</v>
      </c>
      <c r="E2933" s="2">
        <v>2</v>
      </c>
      <c r="H2933">
        <v>96.447398000000007</v>
      </c>
      <c r="I2933" s="5">
        <v>4</v>
      </c>
      <c r="P2933">
        <v>3</v>
      </c>
      <c r="Q2933" t="str">
        <f t="shared" si="46"/>
        <v>124</v>
      </c>
    </row>
    <row r="2934" spans="1:17" x14ac:dyDescent="0.25">
      <c r="A2934">
        <v>2945</v>
      </c>
      <c r="D2934">
        <v>118.64643000000001</v>
      </c>
      <c r="E2934" s="2">
        <v>2</v>
      </c>
      <c r="H2934">
        <v>96.340714000000006</v>
      </c>
      <c r="I2934" s="5">
        <v>4</v>
      </c>
      <c r="P2934">
        <v>2</v>
      </c>
      <c r="Q2934" t="str">
        <f t="shared" si="46"/>
        <v>24</v>
      </c>
    </row>
    <row r="2935" spans="1:17" x14ac:dyDescent="0.25">
      <c r="A2935">
        <v>2946</v>
      </c>
      <c r="D2935">
        <v>118.64643000000001</v>
      </c>
      <c r="E2935" s="2">
        <v>2</v>
      </c>
      <c r="H2935">
        <v>96.340714000000006</v>
      </c>
      <c r="I2935" s="5">
        <v>4</v>
      </c>
      <c r="P2935">
        <v>2</v>
      </c>
      <c r="Q2935" t="str">
        <f t="shared" si="46"/>
        <v>24</v>
      </c>
    </row>
    <row r="2936" spans="1:17" x14ac:dyDescent="0.25">
      <c r="A2936">
        <v>2947</v>
      </c>
      <c r="D2936">
        <v>118.64643000000001</v>
      </c>
      <c r="E2936" s="2">
        <v>2</v>
      </c>
      <c r="F2936">
        <v>106.02551100000001</v>
      </c>
      <c r="G2936" s="3">
        <v>3</v>
      </c>
      <c r="H2936">
        <v>96.340714000000006</v>
      </c>
      <c r="I2936" s="5">
        <v>4</v>
      </c>
      <c r="P2936">
        <v>3</v>
      </c>
      <c r="Q2936" t="str">
        <f t="shared" si="46"/>
        <v>234</v>
      </c>
    </row>
    <row r="2937" spans="1:17" x14ac:dyDescent="0.25">
      <c r="A2937">
        <v>2948</v>
      </c>
      <c r="D2937">
        <v>118.64643000000001</v>
      </c>
      <c r="E2937" s="2">
        <v>2</v>
      </c>
      <c r="F2937">
        <v>106.28617700000001</v>
      </c>
      <c r="G2937" s="3">
        <v>3</v>
      </c>
      <c r="H2937">
        <v>96.340714000000006</v>
      </c>
      <c r="I2937" s="5">
        <v>4</v>
      </c>
      <c r="P2937">
        <v>3</v>
      </c>
      <c r="Q2937" t="str">
        <f t="shared" si="46"/>
        <v>234</v>
      </c>
    </row>
    <row r="2938" spans="1:17" x14ac:dyDescent="0.25">
      <c r="A2938">
        <v>2949</v>
      </c>
      <c r="D2938">
        <v>118.64643000000001</v>
      </c>
      <c r="E2938" s="2">
        <v>2</v>
      </c>
      <c r="F2938">
        <v>106.28617700000001</v>
      </c>
      <c r="G2938" s="3">
        <v>3</v>
      </c>
      <c r="P2938">
        <v>2</v>
      </c>
      <c r="Q2938" t="str">
        <f t="shared" si="46"/>
        <v>23</v>
      </c>
    </row>
    <row r="2939" spans="1:17" x14ac:dyDescent="0.25">
      <c r="A2939">
        <v>2950</v>
      </c>
      <c r="D2939">
        <v>118.64643000000001</v>
      </c>
      <c r="E2939" s="2">
        <v>2</v>
      </c>
      <c r="F2939">
        <v>106.28617700000001</v>
      </c>
      <c r="G2939" s="3">
        <v>3</v>
      </c>
      <c r="P2939">
        <v>2</v>
      </c>
      <c r="Q2939" t="str">
        <f t="shared" si="46"/>
        <v>23</v>
      </c>
    </row>
    <row r="2940" spans="1:17" x14ac:dyDescent="0.25">
      <c r="A2940">
        <v>2951</v>
      </c>
      <c r="D2940">
        <v>118.64643000000001</v>
      </c>
      <c r="E2940" s="2">
        <v>2</v>
      </c>
      <c r="F2940">
        <v>106.28617700000001</v>
      </c>
      <c r="G2940" s="3">
        <v>3</v>
      </c>
      <c r="P2940">
        <v>2</v>
      </c>
      <c r="Q2940" t="str">
        <f t="shared" si="46"/>
        <v>23</v>
      </c>
    </row>
    <row r="2941" spans="1:17" x14ac:dyDescent="0.25">
      <c r="A2941">
        <v>2952</v>
      </c>
      <c r="D2941">
        <v>118.64643000000001</v>
      </c>
      <c r="E2941" s="2">
        <v>2</v>
      </c>
      <c r="F2941">
        <v>106.28617700000001</v>
      </c>
      <c r="G2941" s="3">
        <v>3</v>
      </c>
      <c r="P2941">
        <v>2</v>
      </c>
      <c r="Q2941" t="str">
        <f t="shared" si="46"/>
        <v>23</v>
      </c>
    </row>
    <row r="2942" spans="1:17" x14ac:dyDescent="0.25">
      <c r="A2942">
        <v>2953</v>
      </c>
      <c r="D2942">
        <v>118.64643000000001</v>
      </c>
      <c r="E2942" s="2">
        <v>2</v>
      </c>
      <c r="F2942">
        <v>106.28617700000001</v>
      </c>
      <c r="G2942" s="3">
        <v>3</v>
      </c>
      <c r="P2942">
        <v>2</v>
      </c>
      <c r="Q2942" t="str">
        <f t="shared" si="46"/>
        <v>23</v>
      </c>
    </row>
    <row r="2943" spans="1:17" x14ac:dyDescent="0.25">
      <c r="A2943">
        <v>2954</v>
      </c>
      <c r="D2943">
        <v>118.64643000000001</v>
      </c>
      <c r="E2943" s="2">
        <v>2</v>
      </c>
      <c r="F2943">
        <v>106.28617700000001</v>
      </c>
      <c r="G2943" s="3">
        <v>3</v>
      </c>
      <c r="P2943">
        <v>2</v>
      </c>
      <c r="Q2943" t="str">
        <f t="shared" si="46"/>
        <v>23</v>
      </c>
    </row>
    <row r="2944" spans="1:17" x14ac:dyDescent="0.25">
      <c r="A2944">
        <v>2955</v>
      </c>
      <c r="D2944">
        <v>118.64643000000001</v>
      </c>
      <c r="E2944" s="2">
        <v>2</v>
      </c>
      <c r="F2944">
        <v>106.28617700000001</v>
      </c>
      <c r="G2944" s="3">
        <v>3</v>
      </c>
      <c r="P2944">
        <v>2</v>
      </c>
      <c r="Q2944" t="str">
        <f t="shared" si="46"/>
        <v>23</v>
      </c>
    </row>
    <row r="2945" spans="1:17" x14ac:dyDescent="0.25">
      <c r="A2945">
        <v>2956</v>
      </c>
      <c r="D2945">
        <v>118.64643000000001</v>
      </c>
      <c r="E2945" s="2">
        <v>2</v>
      </c>
      <c r="F2945">
        <v>106.28617700000001</v>
      </c>
      <c r="G2945" s="3">
        <v>3</v>
      </c>
      <c r="P2945">
        <v>2</v>
      </c>
      <c r="Q2945" t="str">
        <f t="shared" si="46"/>
        <v>23</v>
      </c>
    </row>
    <row r="2946" spans="1:17" x14ac:dyDescent="0.25">
      <c r="A2946">
        <v>2957</v>
      </c>
      <c r="D2946">
        <v>118.64643000000001</v>
      </c>
      <c r="E2946" s="2">
        <v>2</v>
      </c>
      <c r="F2946">
        <v>106.28617700000001</v>
      </c>
      <c r="G2946" s="3">
        <v>3</v>
      </c>
      <c r="P2946">
        <v>2</v>
      </c>
      <c r="Q2946" t="str">
        <f t="shared" ref="Q2946:Q3009" si="47">CONCATENATE(C2946,E2946,G2946,I2946)</f>
        <v>23</v>
      </c>
    </row>
    <row r="2947" spans="1:17" x14ac:dyDescent="0.25">
      <c r="A2947">
        <v>2958</v>
      </c>
      <c r="B2947">
        <v>127.426535</v>
      </c>
      <c r="C2947" s="4">
        <v>1</v>
      </c>
      <c r="D2947">
        <v>118.64643000000001</v>
      </c>
      <c r="E2947" s="2">
        <v>2</v>
      </c>
      <c r="F2947">
        <v>106.28617700000001</v>
      </c>
      <c r="G2947" s="3">
        <v>3</v>
      </c>
      <c r="P2947">
        <v>3</v>
      </c>
      <c r="Q2947" t="str">
        <f t="shared" si="47"/>
        <v>123</v>
      </c>
    </row>
    <row r="2948" spans="1:17" x14ac:dyDescent="0.25">
      <c r="A2948">
        <v>2959</v>
      </c>
      <c r="B2948">
        <v>127.49638200000001</v>
      </c>
      <c r="C2948" s="4">
        <v>1</v>
      </c>
      <c r="D2948">
        <v>118.588729</v>
      </c>
      <c r="E2948" s="2">
        <v>2</v>
      </c>
      <c r="F2948">
        <v>106.28617700000001</v>
      </c>
      <c r="G2948" s="3">
        <v>3</v>
      </c>
      <c r="P2948">
        <v>3</v>
      </c>
      <c r="Q2948" t="str">
        <f t="shared" si="47"/>
        <v>123</v>
      </c>
    </row>
    <row r="2949" spans="1:17" x14ac:dyDescent="0.25">
      <c r="A2949">
        <v>2960</v>
      </c>
      <c r="B2949">
        <v>127.49638200000001</v>
      </c>
      <c r="C2949" s="4">
        <v>1</v>
      </c>
      <c r="F2949">
        <v>106.28617700000001</v>
      </c>
      <c r="G2949" s="3">
        <v>3</v>
      </c>
      <c r="P2949">
        <v>2</v>
      </c>
      <c r="Q2949" t="str">
        <f t="shared" si="47"/>
        <v>13</v>
      </c>
    </row>
    <row r="2950" spans="1:17" x14ac:dyDescent="0.25">
      <c r="A2950">
        <v>2961</v>
      </c>
      <c r="B2950">
        <v>127.49638200000001</v>
      </c>
      <c r="C2950" s="4">
        <v>1</v>
      </c>
      <c r="F2950">
        <v>106.02551100000001</v>
      </c>
      <c r="G2950" s="3">
        <v>3</v>
      </c>
      <c r="P2950">
        <v>2</v>
      </c>
      <c r="Q2950" t="str">
        <f t="shared" si="47"/>
        <v>13</v>
      </c>
    </row>
    <row r="2951" spans="1:17" x14ac:dyDescent="0.25">
      <c r="A2951">
        <v>2962</v>
      </c>
      <c r="B2951">
        <v>127.49638200000001</v>
      </c>
      <c r="C2951" s="4">
        <v>1</v>
      </c>
      <c r="F2951">
        <v>106.02551100000001</v>
      </c>
      <c r="G2951" s="3">
        <v>3</v>
      </c>
      <c r="P2951">
        <v>2</v>
      </c>
      <c r="Q2951" t="str">
        <f t="shared" si="47"/>
        <v>13</v>
      </c>
    </row>
    <row r="2952" spans="1:17" x14ac:dyDescent="0.25">
      <c r="A2952">
        <v>2963</v>
      </c>
      <c r="B2952">
        <v>127.49638200000001</v>
      </c>
      <c r="C2952" s="4">
        <v>1</v>
      </c>
      <c r="F2952">
        <v>106.02551100000001</v>
      </c>
      <c r="G2952" s="3">
        <v>3</v>
      </c>
      <c r="H2952">
        <v>116.51265600000001</v>
      </c>
      <c r="I2952" s="5">
        <v>4</v>
      </c>
      <c r="P2952">
        <v>3</v>
      </c>
      <c r="Q2952" t="str">
        <f t="shared" si="47"/>
        <v>134</v>
      </c>
    </row>
    <row r="2953" spans="1:17" x14ac:dyDescent="0.25">
      <c r="A2953">
        <v>2964</v>
      </c>
      <c r="B2953">
        <v>127.49638200000001</v>
      </c>
      <c r="C2953" s="4">
        <v>1</v>
      </c>
      <c r="H2953">
        <v>116.71826800000001</v>
      </c>
      <c r="I2953" s="5">
        <v>4</v>
      </c>
      <c r="P2953">
        <v>2</v>
      </c>
      <c r="Q2953" t="str">
        <f t="shared" si="47"/>
        <v>14</v>
      </c>
    </row>
    <row r="2954" spans="1:17" x14ac:dyDescent="0.25">
      <c r="A2954">
        <v>2965</v>
      </c>
      <c r="B2954">
        <v>127.49638200000001</v>
      </c>
      <c r="C2954" s="4">
        <v>1</v>
      </c>
      <c r="H2954">
        <v>116.71826800000001</v>
      </c>
      <c r="I2954" s="5">
        <v>4</v>
      </c>
      <c r="P2954">
        <v>2</v>
      </c>
      <c r="Q2954" t="str">
        <f t="shared" si="47"/>
        <v>14</v>
      </c>
    </row>
    <row r="2955" spans="1:17" x14ac:dyDescent="0.25">
      <c r="A2955">
        <v>2966</v>
      </c>
      <c r="B2955">
        <v>127.49638200000001</v>
      </c>
      <c r="C2955" s="4">
        <v>1</v>
      </c>
      <c r="H2955">
        <v>116.71826800000001</v>
      </c>
      <c r="I2955" s="5">
        <v>4</v>
      </c>
      <c r="P2955">
        <v>2</v>
      </c>
      <c r="Q2955" t="str">
        <f t="shared" si="47"/>
        <v>14</v>
      </c>
    </row>
    <row r="2956" spans="1:17" x14ac:dyDescent="0.25">
      <c r="A2956">
        <v>2967</v>
      </c>
      <c r="B2956">
        <v>127.49638200000001</v>
      </c>
      <c r="C2956" s="4">
        <v>1</v>
      </c>
      <c r="H2956">
        <v>116.71826800000001</v>
      </c>
      <c r="I2956" s="5">
        <v>4</v>
      </c>
      <c r="P2956">
        <v>2</v>
      </c>
      <c r="Q2956" t="str">
        <f t="shared" si="47"/>
        <v>14</v>
      </c>
    </row>
    <row r="2957" spans="1:17" x14ac:dyDescent="0.25">
      <c r="A2957">
        <v>2968</v>
      </c>
      <c r="B2957">
        <v>127.49638200000001</v>
      </c>
      <c r="C2957" s="4">
        <v>1</v>
      </c>
      <c r="H2957">
        <v>116.71826800000001</v>
      </c>
      <c r="I2957" s="5">
        <v>4</v>
      </c>
      <c r="P2957">
        <v>2</v>
      </c>
      <c r="Q2957" t="str">
        <f t="shared" si="47"/>
        <v>14</v>
      </c>
    </row>
    <row r="2958" spans="1:17" x14ac:dyDescent="0.25">
      <c r="A2958">
        <v>2969</v>
      </c>
      <c r="B2958">
        <v>127.49638200000001</v>
      </c>
      <c r="C2958" s="4">
        <v>1</v>
      </c>
      <c r="H2958">
        <v>116.71826800000001</v>
      </c>
      <c r="I2958" s="5">
        <v>4</v>
      </c>
      <c r="P2958">
        <v>2</v>
      </c>
      <c r="Q2958" t="str">
        <f t="shared" si="47"/>
        <v>14</v>
      </c>
    </row>
    <row r="2959" spans="1:17" x14ac:dyDescent="0.25">
      <c r="A2959">
        <v>2970</v>
      </c>
      <c r="B2959">
        <v>127.49638200000001</v>
      </c>
      <c r="C2959" s="4">
        <v>1</v>
      </c>
      <c r="H2959">
        <v>116.71826800000001</v>
      </c>
      <c r="I2959" s="5">
        <v>4</v>
      </c>
      <c r="P2959">
        <v>2</v>
      </c>
      <c r="Q2959" t="str">
        <f t="shared" si="47"/>
        <v>14</v>
      </c>
    </row>
    <row r="2960" spans="1:17" x14ac:dyDescent="0.25">
      <c r="A2960">
        <v>2971</v>
      </c>
      <c r="B2960">
        <v>127.49638200000001</v>
      </c>
      <c r="C2960" s="4">
        <v>1</v>
      </c>
      <c r="H2960">
        <v>116.71826800000001</v>
      </c>
      <c r="I2960" s="5">
        <v>4</v>
      </c>
      <c r="P2960">
        <v>2</v>
      </c>
      <c r="Q2960" t="str">
        <f t="shared" si="47"/>
        <v>14</v>
      </c>
    </row>
    <row r="2961" spans="1:17" x14ac:dyDescent="0.25">
      <c r="A2961">
        <v>2972</v>
      </c>
      <c r="B2961">
        <v>127.49638200000001</v>
      </c>
      <c r="C2961" s="4">
        <v>1</v>
      </c>
      <c r="H2961">
        <v>116.71826800000001</v>
      </c>
      <c r="I2961" s="5">
        <v>4</v>
      </c>
      <c r="P2961">
        <v>2</v>
      </c>
      <c r="Q2961" t="str">
        <f t="shared" si="47"/>
        <v>14</v>
      </c>
    </row>
    <row r="2962" spans="1:17" x14ac:dyDescent="0.25">
      <c r="A2962">
        <v>2973</v>
      </c>
      <c r="B2962">
        <v>127.426535</v>
      </c>
      <c r="C2962" s="4">
        <v>1</v>
      </c>
      <c r="D2962">
        <v>135.630515</v>
      </c>
      <c r="E2962" s="2">
        <v>2</v>
      </c>
      <c r="H2962">
        <v>116.71826800000001</v>
      </c>
      <c r="I2962" s="5">
        <v>4</v>
      </c>
      <c r="P2962">
        <v>3</v>
      </c>
      <c r="Q2962" t="str">
        <f t="shared" si="47"/>
        <v>124</v>
      </c>
    </row>
    <row r="2963" spans="1:17" x14ac:dyDescent="0.25">
      <c r="A2963">
        <v>2974</v>
      </c>
      <c r="B2963">
        <v>127.426535</v>
      </c>
      <c r="C2963" s="4">
        <v>1</v>
      </c>
      <c r="D2963">
        <v>135.70362700000001</v>
      </c>
      <c r="E2963" s="2">
        <v>2</v>
      </c>
      <c r="H2963">
        <v>116.71826800000001</v>
      </c>
      <c r="I2963" s="5">
        <v>4</v>
      </c>
      <c r="P2963">
        <v>3</v>
      </c>
      <c r="Q2963" t="str">
        <f t="shared" si="47"/>
        <v>124</v>
      </c>
    </row>
    <row r="2964" spans="1:17" x14ac:dyDescent="0.25">
      <c r="A2964">
        <v>2975</v>
      </c>
      <c r="D2964">
        <v>135.70362700000001</v>
      </c>
      <c r="E2964" s="2">
        <v>2</v>
      </c>
      <c r="H2964">
        <v>116.71826800000001</v>
      </c>
      <c r="I2964" s="5">
        <v>4</v>
      </c>
      <c r="P2964">
        <v>2</v>
      </c>
      <c r="Q2964" t="str">
        <f t="shared" si="47"/>
        <v>24</v>
      </c>
    </row>
    <row r="2965" spans="1:17" x14ac:dyDescent="0.25">
      <c r="A2965">
        <v>2976</v>
      </c>
      <c r="D2965">
        <v>135.70362700000001</v>
      </c>
      <c r="E2965" s="2">
        <v>2</v>
      </c>
      <c r="H2965">
        <v>116.71826800000001</v>
      </c>
      <c r="I2965" s="5">
        <v>4</v>
      </c>
      <c r="P2965">
        <v>2</v>
      </c>
      <c r="Q2965" t="str">
        <f t="shared" si="47"/>
        <v>24</v>
      </c>
    </row>
    <row r="2966" spans="1:17" x14ac:dyDescent="0.25">
      <c r="A2966">
        <v>2977</v>
      </c>
      <c r="D2966">
        <v>135.70362700000001</v>
      </c>
      <c r="E2966" s="2">
        <v>2</v>
      </c>
      <c r="F2966">
        <v>125.416178</v>
      </c>
      <c r="G2966" s="3">
        <v>3</v>
      </c>
      <c r="H2966">
        <v>116.51265600000001</v>
      </c>
      <c r="I2966" s="5">
        <v>4</v>
      </c>
      <c r="P2966">
        <v>3</v>
      </c>
      <c r="Q2966" t="str">
        <f t="shared" si="47"/>
        <v>234</v>
      </c>
    </row>
    <row r="2967" spans="1:17" x14ac:dyDescent="0.25">
      <c r="A2967">
        <v>2978</v>
      </c>
      <c r="D2967">
        <v>135.70362700000001</v>
      </c>
      <c r="E2967" s="2">
        <v>2</v>
      </c>
      <c r="F2967">
        <v>125.56822100000001</v>
      </c>
      <c r="G2967" s="3">
        <v>3</v>
      </c>
      <c r="H2967">
        <v>116.51265600000001</v>
      </c>
      <c r="I2967" s="5">
        <v>4</v>
      </c>
      <c r="P2967">
        <v>3</v>
      </c>
      <c r="Q2967" t="str">
        <f t="shared" si="47"/>
        <v>234</v>
      </c>
    </row>
    <row r="2968" spans="1:17" x14ac:dyDescent="0.25">
      <c r="A2968">
        <v>2979</v>
      </c>
      <c r="D2968">
        <v>135.70362700000001</v>
      </c>
      <c r="E2968" s="2">
        <v>2</v>
      </c>
      <c r="F2968">
        <v>125.56822100000001</v>
      </c>
      <c r="G2968" s="3">
        <v>3</v>
      </c>
      <c r="H2968">
        <v>116.51265600000001</v>
      </c>
      <c r="I2968" s="5">
        <v>4</v>
      </c>
      <c r="P2968">
        <v>3</v>
      </c>
      <c r="Q2968" t="str">
        <f t="shared" si="47"/>
        <v>234</v>
      </c>
    </row>
    <row r="2969" spans="1:17" x14ac:dyDescent="0.25">
      <c r="A2969">
        <v>2980</v>
      </c>
      <c r="D2969">
        <v>135.70362700000001</v>
      </c>
      <c r="E2969" s="2">
        <v>2</v>
      </c>
      <c r="F2969">
        <v>125.56822100000001</v>
      </c>
      <c r="G2969" s="3">
        <v>3</v>
      </c>
      <c r="P2969">
        <v>2</v>
      </c>
      <c r="Q2969" t="str">
        <f t="shared" si="47"/>
        <v>23</v>
      </c>
    </row>
    <row r="2970" spans="1:17" x14ac:dyDescent="0.25">
      <c r="A2970">
        <v>2981</v>
      </c>
      <c r="D2970">
        <v>135.70362700000001</v>
      </c>
      <c r="E2970" s="2">
        <v>2</v>
      </c>
      <c r="F2970">
        <v>125.56822100000001</v>
      </c>
      <c r="G2970" s="3">
        <v>3</v>
      </c>
      <c r="P2970">
        <v>2</v>
      </c>
      <c r="Q2970" t="str">
        <f t="shared" si="47"/>
        <v>23</v>
      </c>
    </row>
    <row r="2971" spans="1:17" x14ac:dyDescent="0.25">
      <c r="A2971">
        <v>2982</v>
      </c>
      <c r="D2971">
        <v>135.70362700000001</v>
      </c>
      <c r="E2971" s="2">
        <v>2</v>
      </c>
      <c r="F2971">
        <v>125.56822100000001</v>
      </c>
      <c r="G2971" s="3">
        <v>3</v>
      </c>
      <c r="P2971">
        <v>2</v>
      </c>
      <c r="Q2971" t="str">
        <f t="shared" si="47"/>
        <v>23</v>
      </c>
    </row>
    <row r="2972" spans="1:17" x14ac:dyDescent="0.25">
      <c r="A2972">
        <v>2983</v>
      </c>
      <c r="D2972">
        <v>135.70362700000001</v>
      </c>
      <c r="E2972" s="2">
        <v>2</v>
      </c>
      <c r="F2972">
        <v>125.56822100000001</v>
      </c>
      <c r="G2972" s="3">
        <v>3</v>
      </c>
      <c r="P2972">
        <v>2</v>
      </c>
      <c r="Q2972" t="str">
        <f t="shared" si="47"/>
        <v>23</v>
      </c>
    </row>
    <row r="2973" spans="1:17" x14ac:dyDescent="0.25">
      <c r="A2973">
        <v>2984</v>
      </c>
      <c r="D2973">
        <v>135.70362700000001</v>
      </c>
      <c r="E2973" s="2">
        <v>2</v>
      </c>
      <c r="F2973">
        <v>125.56822100000001</v>
      </c>
      <c r="G2973" s="3">
        <v>3</v>
      </c>
      <c r="P2973">
        <v>2</v>
      </c>
      <c r="Q2973" t="str">
        <f t="shared" si="47"/>
        <v>23</v>
      </c>
    </row>
    <row r="2974" spans="1:17" x14ac:dyDescent="0.25">
      <c r="A2974">
        <v>2985</v>
      </c>
      <c r="D2974">
        <v>135.70362700000001</v>
      </c>
      <c r="E2974" s="2">
        <v>2</v>
      </c>
      <c r="F2974">
        <v>125.56822100000001</v>
      </c>
      <c r="G2974" s="3">
        <v>3</v>
      </c>
      <c r="P2974">
        <v>2</v>
      </c>
      <c r="Q2974" t="str">
        <f t="shared" si="47"/>
        <v>23</v>
      </c>
    </row>
    <row r="2975" spans="1:17" x14ac:dyDescent="0.25">
      <c r="A2975">
        <v>2986</v>
      </c>
      <c r="D2975">
        <v>135.70362700000001</v>
      </c>
      <c r="E2975" s="2">
        <v>2</v>
      </c>
      <c r="F2975">
        <v>125.56822100000001</v>
      </c>
      <c r="G2975" s="3">
        <v>3</v>
      </c>
      <c r="P2975">
        <v>2</v>
      </c>
      <c r="Q2975" t="str">
        <f t="shared" si="47"/>
        <v>23</v>
      </c>
    </row>
    <row r="2976" spans="1:17" x14ac:dyDescent="0.25">
      <c r="A2976">
        <v>2987</v>
      </c>
      <c r="D2976">
        <v>135.70362700000001</v>
      </c>
      <c r="E2976" s="2">
        <v>2</v>
      </c>
      <c r="F2976">
        <v>125.56822100000001</v>
      </c>
      <c r="G2976" s="3">
        <v>3</v>
      </c>
      <c r="P2976">
        <v>2</v>
      </c>
      <c r="Q2976" t="str">
        <f t="shared" si="47"/>
        <v>23</v>
      </c>
    </row>
    <row r="2977" spans="1:17" x14ac:dyDescent="0.25">
      <c r="A2977">
        <v>2988</v>
      </c>
      <c r="B2977">
        <v>153.67761300000001</v>
      </c>
      <c r="C2977" s="4">
        <v>1</v>
      </c>
      <c r="D2977">
        <v>135.630515</v>
      </c>
      <c r="E2977" s="2">
        <v>2</v>
      </c>
      <c r="F2977">
        <v>125.56822100000001</v>
      </c>
      <c r="G2977" s="3">
        <v>3</v>
      </c>
      <c r="P2977">
        <v>3</v>
      </c>
      <c r="Q2977" t="str">
        <f t="shared" si="47"/>
        <v>123</v>
      </c>
    </row>
    <row r="2978" spans="1:17" x14ac:dyDescent="0.25">
      <c r="A2978">
        <v>2989</v>
      </c>
      <c r="B2978">
        <v>153.79476099999999</v>
      </c>
      <c r="C2978" s="4">
        <v>1</v>
      </c>
      <c r="D2978">
        <v>135.630515</v>
      </c>
      <c r="E2978" s="2">
        <v>2</v>
      </c>
      <c r="F2978">
        <v>125.56822100000001</v>
      </c>
      <c r="G2978" s="3">
        <v>3</v>
      </c>
      <c r="P2978">
        <v>3</v>
      </c>
      <c r="Q2978" t="str">
        <f t="shared" si="47"/>
        <v>123</v>
      </c>
    </row>
    <row r="2979" spans="1:17" x14ac:dyDescent="0.25">
      <c r="A2979">
        <v>2990</v>
      </c>
      <c r="B2979">
        <v>153.79476099999999</v>
      </c>
      <c r="C2979" s="4">
        <v>1</v>
      </c>
      <c r="F2979">
        <v>125.56822100000001</v>
      </c>
      <c r="G2979" s="3">
        <v>3</v>
      </c>
      <c r="P2979">
        <v>2</v>
      </c>
      <c r="Q2979" t="str">
        <f t="shared" si="47"/>
        <v>13</v>
      </c>
    </row>
    <row r="2980" spans="1:17" x14ac:dyDescent="0.25">
      <c r="A2980">
        <v>2991</v>
      </c>
      <c r="B2980">
        <v>153.79476099999999</v>
      </c>
      <c r="C2980" s="4">
        <v>1</v>
      </c>
      <c r="F2980">
        <v>125.416178</v>
      </c>
      <c r="G2980" s="3">
        <v>3</v>
      </c>
      <c r="P2980">
        <v>2</v>
      </c>
      <c r="Q2980" t="str">
        <f t="shared" si="47"/>
        <v>13</v>
      </c>
    </row>
    <row r="2981" spans="1:17" x14ac:dyDescent="0.25">
      <c r="A2981">
        <v>2992</v>
      </c>
      <c r="B2981">
        <v>153.79476099999999</v>
      </c>
      <c r="C2981" s="4">
        <v>1</v>
      </c>
      <c r="P2981">
        <v>1</v>
      </c>
      <c r="Q2981" t="str">
        <f t="shared" si="47"/>
        <v>1</v>
      </c>
    </row>
    <row r="2982" spans="1:17" x14ac:dyDescent="0.25">
      <c r="A2982">
        <v>2993</v>
      </c>
      <c r="B2982">
        <v>153.79476099999999</v>
      </c>
      <c r="C2982" s="4">
        <v>1</v>
      </c>
      <c r="H2982">
        <v>133.804801</v>
      </c>
      <c r="I2982" s="5">
        <v>4</v>
      </c>
      <c r="P2982">
        <v>2</v>
      </c>
      <c r="Q2982" t="str">
        <f t="shared" si="47"/>
        <v>14</v>
      </c>
    </row>
    <row r="2983" spans="1:17" x14ac:dyDescent="0.25">
      <c r="A2983">
        <v>2994</v>
      </c>
      <c r="B2983">
        <v>153.79476099999999</v>
      </c>
      <c r="C2983" s="4">
        <v>1</v>
      </c>
      <c r="H2983">
        <v>133.82485100000002</v>
      </c>
      <c r="I2983" s="5">
        <v>4</v>
      </c>
      <c r="P2983">
        <v>2</v>
      </c>
      <c r="Q2983" t="str">
        <f t="shared" si="47"/>
        <v>14</v>
      </c>
    </row>
    <row r="2984" spans="1:17" x14ac:dyDescent="0.25">
      <c r="A2984">
        <v>2995</v>
      </c>
      <c r="B2984">
        <v>153.79476099999999</v>
      </c>
      <c r="C2984" s="4">
        <v>1</v>
      </c>
      <c r="H2984">
        <v>133.82485100000002</v>
      </c>
      <c r="I2984" s="5">
        <v>4</v>
      </c>
      <c r="P2984">
        <v>2</v>
      </c>
      <c r="Q2984" t="str">
        <f t="shared" si="47"/>
        <v>14</v>
      </c>
    </row>
    <row r="2985" spans="1:17" x14ac:dyDescent="0.25">
      <c r="A2985">
        <v>2996</v>
      </c>
      <c r="B2985">
        <v>153.79476099999999</v>
      </c>
      <c r="C2985" s="4">
        <v>1</v>
      </c>
      <c r="H2985">
        <v>133.82485100000002</v>
      </c>
      <c r="I2985" s="5">
        <v>4</v>
      </c>
      <c r="P2985">
        <v>2</v>
      </c>
      <c r="Q2985" t="str">
        <f t="shared" si="47"/>
        <v>14</v>
      </c>
    </row>
    <row r="2986" spans="1:17" x14ac:dyDescent="0.25">
      <c r="A2986">
        <v>2997</v>
      </c>
      <c r="B2986">
        <v>153.79476099999999</v>
      </c>
      <c r="C2986" s="4">
        <v>1</v>
      </c>
      <c r="H2986">
        <v>133.82485100000002</v>
      </c>
      <c r="I2986" s="5">
        <v>4</v>
      </c>
      <c r="P2986">
        <v>2</v>
      </c>
      <c r="Q2986" t="str">
        <f t="shared" si="47"/>
        <v>14</v>
      </c>
    </row>
    <row r="2987" spans="1:17" x14ac:dyDescent="0.25">
      <c r="A2987">
        <v>2998</v>
      </c>
      <c r="B2987">
        <v>153.79476099999999</v>
      </c>
      <c r="C2987" s="4">
        <v>1</v>
      </c>
      <c r="H2987">
        <v>133.82485100000002</v>
      </c>
      <c r="I2987" s="5">
        <v>4</v>
      </c>
      <c r="P2987">
        <v>2</v>
      </c>
      <c r="Q2987" t="str">
        <f t="shared" si="47"/>
        <v>14</v>
      </c>
    </row>
    <row r="2988" spans="1:17" x14ac:dyDescent="0.25">
      <c r="A2988">
        <v>2999</v>
      </c>
      <c r="B2988">
        <v>153.79476099999999</v>
      </c>
      <c r="C2988" s="4">
        <v>1</v>
      </c>
      <c r="H2988">
        <v>133.82485100000002</v>
      </c>
      <c r="I2988" s="5">
        <v>4</v>
      </c>
      <c r="P2988">
        <v>2</v>
      </c>
      <c r="Q2988" t="str">
        <f t="shared" si="47"/>
        <v>14</v>
      </c>
    </row>
    <row r="2989" spans="1:17" x14ac:dyDescent="0.25">
      <c r="A2989">
        <v>3000</v>
      </c>
      <c r="B2989">
        <v>153.79476099999999</v>
      </c>
      <c r="C2989" s="4">
        <v>1</v>
      </c>
      <c r="H2989">
        <v>133.82485100000002</v>
      </c>
      <c r="I2989" s="5">
        <v>4</v>
      </c>
      <c r="P2989">
        <v>2</v>
      </c>
      <c r="Q2989" t="str">
        <f t="shared" si="47"/>
        <v>14</v>
      </c>
    </row>
    <row r="2990" spans="1:17" x14ac:dyDescent="0.25">
      <c r="A2990">
        <v>3001</v>
      </c>
      <c r="B2990">
        <v>153.79476099999999</v>
      </c>
      <c r="C2990" s="4">
        <v>1</v>
      </c>
      <c r="H2990">
        <v>133.82485100000002</v>
      </c>
      <c r="I2990" s="5">
        <v>4</v>
      </c>
      <c r="P2990">
        <v>2</v>
      </c>
      <c r="Q2990" t="str">
        <f t="shared" si="47"/>
        <v>14</v>
      </c>
    </row>
    <row r="2991" spans="1:17" x14ac:dyDescent="0.25">
      <c r="A2991">
        <v>3002</v>
      </c>
      <c r="B2991">
        <v>153.79476099999999</v>
      </c>
      <c r="C2991" s="4">
        <v>1</v>
      </c>
      <c r="H2991">
        <v>133.82485100000002</v>
      </c>
      <c r="I2991" s="5">
        <v>4</v>
      </c>
      <c r="P2991">
        <v>2</v>
      </c>
      <c r="Q2991" t="str">
        <f t="shared" si="47"/>
        <v>14</v>
      </c>
    </row>
    <row r="2992" spans="1:17" x14ac:dyDescent="0.25">
      <c r="A2992">
        <v>3003</v>
      </c>
      <c r="B2992">
        <v>153.79476099999999</v>
      </c>
      <c r="C2992" s="4">
        <v>1</v>
      </c>
      <c r="H2992">
        <v>133.82485100000002</v>
      </c>
      <c r="I2992" s="5">
        <v>4</v>
      </c>
      <c r="P2992">
        <v>2</v>
      </c>
      <c r="Q2992" t="str">
        <f t="shared" si="47"/>
        <v>14</v>
      </c>
    </row>
    <row r="2993" spans="1:17" x14ac:dyDescent="0.25">
      <c r="A2993">
        <v>3004</v>
      </c>
      <c r="B2993">
        <v>153.67761300000001</v>
      </c>
      <c r="C2993" s="4">
        <v>1</v>
      </c>
      <c r="H2993">
        <v>133.82485100000002</v>
      </c>
      <c r="I2993" s="5">
        <v>4</v>
      </c>
      <c r="P2993">
        <v>2</v>
      </c>
      <c r="Q2993" t="str">
        <f t="shared" si="47"/>
        <v>14</v>
      </c>
    </row>
    <row r="2994" spans="1:17" x14ac:dyDescent="0.25">
      <c r="A2994">
        <v>3005</v>
      </c>
      <c r="B2994">
        <v>153.67761300000001</v>
      </c>
      <c r="C2994" s="4">
        <v>1</v>
      </c>
      <c r="D2994">
        <v>160.51121799999999</v>
      </c>
      <c r="E2994" s="2">
        <v>2</v>
      </c>
      <c r="H2994">
        <v>133.82485100000002</v>
      </c>
      <c r="I2994" s="5">
        <v>4</v>
      </c>
      <c r="P2994">
        <v>3</v>
      </c>
      <c r="Q2994" t="str">
        <f t="shared" si="47"/>
        <v>124</v>
      </c>
    </row>
    <row r="2995" spans="1:17" x14ac:dyDescent="0.25">
      <c r="A2995">
        <v>3006</v>
      </c>
      <c r="D2995">
        <v>160.54732100000001</v>
      </c>
      <c r="E2995" s="2">
        <v>2</v>
      </c>
      <c r="H2995">
        <v>133.82485100000002</v>
      </c>
      <c r="I2995" s="5">
        <v>4</v>
      </c>
      <c r="P2995">
        <v>2</v>
      </c>
      <c r="Q2995" t="str">
        <f t="shared" si="47"/>
        <v>24</v>
      </c>
    </row>
    <row r="2996" spans="1:17" x14ac:dyDescent="0.25">
      <c r="A2996">
        <v>3007</v>
      </c>
      <c r="D2996">
        <v>160.54732100000001</v>
      </c>
      <c r="E2996" s="2">
        <v>2</v>
      </c>
      <c r="H2996">
        <v>133.82485100000002</v>
      </c>
      <c r="I2996" s="5">
        <v>4</v>
      </c>
      <c r="P2996">
        <v>2</v>
      </c>
      <c r="Q2996" t="str">
        <f t="shared" si="47"/>
        <v>24</v>
      </c>
    </row>
    <row r="2997" spans="1:17" x14ac:dyDescent="0.25">
      <c r="A2997">
        <v>3008</v>
      </c>
      <c r="D2997">
        <v>160.54732100000001</v>
      </c>
      <c r="E2997" s="2">
        <v>2</v>
      </c>
      <c r="H2997">
        <v>133.804801</v>
      </c>
      <c r="I2997" s="5">
        <v>4</v>
      </c>
      <c r="P2997">
        <v>2</v>
      </c>
      <c r="Q2997" t="str">
        <f t="shared" si="47"/>
        <v>24</v>
      </c>
    </row>
    <row r="2998" spans="1:17" x14ac:dyDescent="0.25">
      <c r="A2998">
        <v>3009</v>
      </c>
      <c r="D2998">
        <v>160.54732100000001</v>
      </c>
      <c r="E2998" s="2">
        <v>2</v>
      </c>
      <c r="H2998">
        <v>133.804801</v>
      </c>
      <c r="I2998" s="5">
        <v>4</v>
      </c>
      <c r="P2998">
        <v>2</v>
      </c>
      <c r="Q2998" t="str">
        <f t="shared" si="47"/>
        <v>24</v>
      </c>
    </row>
    <row r="2999" spans="1:17" x14ac:dyDescent="0.25">
      <c r="A2999">
        <v>3010</v>
      </c>
      <c r="D2999">
        <v>160.54732100000001</v>
      </c>
      <c r="E2999" s="2">
        <v>2</v>
      </c>
      <c r="F2999">
        <v>152.05738700000001</v>
      </c>
      <c r="G2999" s="3">
        <v>3</v>
      </c>
      <c r="H2999">
        <v>133.804801</v>
      </c>
      <c r="I2999" s="5">
        <v>4</v>
      </c>
      <c r="P2999">
        <v>3</v>
      </c>
      <c r="Q2999" t="str">
        <f t="shared" si="47"/>
        <v>234</v>
      </c>
    </row>
    <row r="3000" spans="1:17" x14ac:dyDescent="0.25">
      <c r="A3000">
        <v>3011</v>
      </c>
      <c r="D3000">
        <v>160.54732100000001</v>
      </c>
      <c r="E3000" s="2">
        <v>2</v>
      </c>
      <c r="F3000">
        <v>152.13105899999999</v>
      </c>
      <c r="G3000" s="3">
        <v>3</v>
      </c>
      <c r="H3000">
        <v>133.804801</v>
      </c>
      <c r="I3000" s="5">
        <v>4</v>
      </c>
      <c r="P3000">
        <v>3</v>
      </c>
      <c r="Q3000" t="str">
        <f t="shared" si="47"/>
        <v>234</v>
      </c>
    </row>
    <row r="3001" spans="1:17" x14ac:dyDescent="0.25">
      <c r="A3001">
        <v>3012</v>
      </c>
      <c r="D3001">
        <v>160.54732100000001</v>
      </c>
      <c r="E3001" s="2">
        <v>2</v>
      </c>
      <c r="F3001">
        <v>152.13105899999999</v>
      </c>
      <c r="G3001" s="3">
        <v>3</v>
      </c>
      <c r="P3001">
        <v>2</v>
      </c>
      <c r="Q3001" t="str">
        <f t="shared" si="47"/>
        <v>23</v>
      </c>
    </row>
    <row r="3002" spans="1:17" x14ac:dyDescent="0.25">
      <c r="A3002">
        <v>3013</v>
      </c>
      <c r="D3002">
        <v>160.54732100000001</v>
      </c>
      <c r="E3002" s="2">
        <v>2</v>
      </c>
      <c r="F3002">
        <v>152.13105899999999</v>
      </c>
      <c r="G3002" s="3">
        <v>3</v>
      </c>
      <c r="P3002">
        <v>2</v>
      </c>
      <c r="Q3002" t="str">
        <f t="shared" si="47"/>
        <v>23</v>
      </c>
    </row>
    <row r="3003" spans="1:17" x14ac:dyDescent="0.25">
      <c r="A3003">
        <v>3014</v>
      </c>
      <c r="D3003">
        <v>160.54732100000001</v>
      </c>
      <c r="E3003" s="2">
        <v>2</v>
      </c>
      <c r="F3003">
        <v>152.13105899999999</v>
      </c>
      <c r="G3003" s="3">
        <v>3</v>
      </c>
      <c r="P3003">
        <v>2</v>
      </c>
      <c r="Q3003" t="str">
        <f t="shared" si="47"/>
        <v>23</v>
      </c>
    </row>
    <row r="3004" spans="1:17" x14ac:dyDescent="0.25">
      <c r="A3004">
        <v>3015</v>
      </c>
      <c r="D3004">
        <v>160.54732100000001</v>
      </c>
      <c r="E3004" s="2">
        <v>2</v>
      </c>
      <c r="F3004">
        <v>152.13105899999999</v>
      </c>
      <c r="G3004" s="3">
        <v>3</v>
      </c>
      <c r="P3004">
        <v>2</v>
      </c>
      <c r="Q3004" t="str">
        <f t="shared" si="47"/>
        <v>23</v>
      </c>
    </row>
    <row r="3005" spans="1:17" x14ac:dyDescent="0.25">
      <c r="A3005">
        <v>3016</v>
      </c>
      <c r="D3005">
        <v>160.54732100000001</v>
      </c>
      <c r="E3005" s="2">
        <v>2</v>
      </c>
      <c r="F3005">
        <v>152.13105899999999</v>
      </c>
      <c r="G3005" s="3">
        <v>3</v>
      </c>
      <c r="P3005">
        <v>2</v>
      </c>
      <c r="Q3005" t="str">
        <f t="shared" si="47"/>
        <v>23</v>
      </c>
    </row>
    <row r="3006" spans="1:17" x14ac:dyDescent="0.25">
      <c r="A3006">
        <v>3017</v>
      </c>
      <c r="D3006">
        <v>160.54732100000001</v>
      </c>
      <c r="E3006" s="2">
        <v>2</v>
      </c>
      <c r="F3006">
        <v>152.13105899999999</v>
      </c>
      <c r="G3006" s="3">
        <v>3</v>
      </c>
      <c r="P3006">
        <v>2</v>
      </c>
      <c r="Q3006" t="str">
        <f t="shared" si="47"/>
        <v>23</v>
      </c>
    </row>
    <row r="3007" spans="1:17" x14ac:dyDescent="0.25">
      <c r="A3007">
        <v>3018</v>
      </c>
      <c r="D3007">
        <v>160.54732100000001</v>
      </c>
      <c r="E3007" s="2">
        <v>2</v>
      </c>
      <c r="F3007">
        <v>152.13105899999999</v>
      </c>
      <c r="G3007" s="3">
        <v>3</v>
      </c>
      <c r="P3007">
        <v>2</v>
      </c>
      <c r="Q3007" t="str">
        <f t="shared" si="47"/>
        <v>23</v>
      </c>
    </row>
    <row r="3008" spans="1:17" x14ac:dyDescent="0.25">
      <c r="A3008">
        <v>3019</v>
      </c>
      <c r="D3008">
        <v>160.54732100000001</v>
      </c>
      <c r="E3008" s="2">
        <v>2</v>
      </c>
      <c r="F3008">
        <v>152.13105899999999</v>
      </c>
      <c r="G3008" s="3">
        <v>3</v>
      </c>
      <c r="P3008">
        <v>2</v>
      </c>
      <c r="Q3008" t="str">
        <f t="shared" si="47"/>
        <v>23</v>
      </c>
    </row>
    <row r="3009" spans="1:17" x14ac:dyDescent="0.25">
      <c r="A3009">
        <v>3020</v>
      </c>
      <c r="D3009">
        <v>160.51121799999999</v>
      </c>
      <c r="E3009" s="2">
        <v>2</v>
      </c>
      <c r="F3009">
        <v>152.13105899999999</v>
      </c>
      <c r="G3009" s="3">
        <v>3</v>
      </c>
      <c r="P3009">
        <v>2</v>
      </c>
      <c r="Q3009" t="str">
        <f t="shared" si="47"/>
        <v>23</v>
      </c>
    </row>
    <row r="3010" spans="1:17" x14ac:dyDescent="0.25">
      <c r="A3010">
        <v>3021</v>
      </c>
      <c r="B3010">
        <v>168.64592099999999</v>
      </c>
      <c r="C3010" s="4">
        <v>1</v>
      </c>
      <c r="D3010">
        <v>160.51121799999999</v>
      </c>
      <c r="E3010" s="2">
        <v>2</v>
      </c>
      <c r="F3010">
        <v>152.13105899999999</v>
      </c>
      <c r="G3010" s="3">
        <v>3</v>
      </c>
      <c r="P3010">
        <v>3</v>
      </c>
      <c r="Q3010" t="str">
        <f t="shared" ref="Q3010:Q3073" si="48">CONCATENATE(C3010,E3010,G3010,I3010)</f>
        <v>123</v>
      </c>
    </row>
    <row r="3011" spans="1:17" x14ac:dyDescent="0.25">
      <c r="A3011">
        <v>3022</v>
      </c>
      <c r="B3011">
        <v>168.66995700000001</v>
      </c>
      <c r="C3011" s="4">
        <v>1</v>
      </c>
      <c r="F3011">
        <v>152.13105899999999</v>
      </c>
      <c r="G3011" s="3">
        <v>3</v>
      </c>
      <c r="P3011">
        <v>2</v>
      </c>
      <c r="Q3011" t="str">
        <f t="shared" si="48"/>
        <v>13</v>
      </c>
    </row>
    <row r="3012" spans="1:17" x14ac:dyDescent="0.25">
      <c r="A3012">
        <v>3023</v>
      </c>
      <c r="B3012">
        <v>168.66995700000001</v>
      </c>
      <c r="C3012" s="4">
        <v>1</v>
      </c>
      <c r="F3012">
        <v>152.13105899999999</v>
      </c>
      <c r="G3012" s="3">
        <v>3</v>
      </c>
      <c r="P3012">
        <v>2</v>
      </c>
      <c r="Q3012" t="str">
        <f t="shared" si="48"/>
        <v>13</v>
      </c>
    </row>
    <row r="3013" spans="1:17" x14ac:dyDescent="0.25">
      <c r="A3013">
        <v>3024</v>
      </c>
      <c r="B3013">
        <v>168.66995700000001</v>
      </c>
      <c r="C3013" s="4">
        <v>1</v>
      </c>
      <c r="F3013">
        <v>152.13105899999999</v>
      </c>
      <c r="G3013" s="3">
        <v>3</v>
      </c>
      <c r="P3013">
        <v>2</v>
      </c>
      <c r="Q3013" t="str">
        <f t="shared" si="48"/>
        <v>13</v>
      </c>
    </row>
    <row r="3014" spans="1:17" x14ac:dyDescent="0.25">
      <c r="A3014">
        <v>3025</v>
      </c>
      <c r="B3014">
        <v>168.66995700000001</v>
      </c>
      <c r="C3014" s="4">
        <v>1</v>
      </c>
      <c r="F3014">
        <v>152.05738700000001</v>
      </c>
      <c r="G3014" s="3">
        <v>3</v>
      </c>
      <c r="H3014">
        <v>159.106403</v>
      </c>
      <c r="I3014" s="5">
        <v>4</v>
      </c>
      <c r="P3014">
        <v>3</v>
      </c>
      <c r="Q3014" t="str">
        <f t="shared" si="48"/>
        <v>134</v>
      </c>
    </row>
    <row r="3015" spans="1:17" x14ac:dyDescent="0.25">
      <c r="A3015">
        <v>3026</v>
      </c>
      <c r="B3015">
        <v>168.66995700000001</v>
      </c>
      <c r="C3015" s="4">
        <v>1</v>
      </c>
      <c r="H3015">
        <v>159.17724699999999</v>
      </c>
      <c r="I3015" s="5">
        <v>4</v>
      </c>
      <c r="P3015">
        <v>2</v>
      </c>
      <c r="Q3015" t="str">
        <f t="shared" si="48"/>
        <v>14</v>
      </c>
    </row>
    <row r="3016" spans="1:17" x14ac:dyDescent="0.25">
      <c r="A3016">
        <v>3027</v>
      </c>
      <c r="B3016">
        <v>168.66995700000001</v>
      </c>
      <c r="C3016" s="4">
        <v>1</v>
      </c>
      <c r="H3016">
        <v>159.17724699999999</v>
      </c>
      <c r="I3016" s="5">
        <v>4</v>
      </c>
      <c r="P3016">
        <v>2</v>
      </c>
      <c r="Q3016" t="str">
        <f t="shared" si="48"/>
        <v>14</v>
      </c>
    </row>
    <row r="3017" spans="1:17" x14ac:dyDescent="0.25">
      <c r="A3017">
        <v>3028</v>
      </c>
      <c r="B3017">
        <v>168.66995700000001</v>
      </c>
      <c r="C3017" s="4">
        <v>1</v>
      </c>
      <c r="H3017">
        <v>159.17724699999999</v>
      </c>
      <c r="I3017" s="5">
        <v>4</v>
      </c>
      <c r="P3017">
        <v>2</v>
      </c>
      <c r="Q3017" t="str">
        <f t="shared" si="48"/>
        <v>14</v>
      </c>
    </row>
    <row r="3018" spans="1:17" x14ac:dyDescent="0.25">
      <c r="A3018">
        <v>3029</v>
      </c>
      <c r="B3018">
        <v>168.66995700000001</v>
      </c>
      <c r="C3018" s="4">
        <v>1</v>
      </c>
      <c r="H3018">
        <v>159.17724699999999</v>
      </c>
      <c r="I3018" s="5">
        <v>4</v>
      </c>
      <c r="P3018">
        <v>2</v>
      </c>
      <c r="Q3018" t="str">
        <f t="shared" si="48"/>
        <v>14</v>
      </c>
    </row>
    <row r="3019" spans="1:17" x14ac:dyDescent="0.25">
      <c r="A3019">
        <v>3030</v>
      </c>
      <c r="B3019">
        <v>168.66995700000001</v>
      </c>
      <c r="C3019" s="4">
        <v>1</v>
      </c>
      <c r="H3019">
        <v>159.17724699999999</v>
      </c>
      <c r="I3019" s="5">
        <v>4</v>
      </c>
      <c r="P3019">
        <v>2</v>
      </c>
      <c r="Q3019" t="str">
        <f t="shared" si="48"/>
        <v>14</v>
      </c>
    </row>
    <row r="3020" spans="1:17" x14ac:dyDescent="0.25">
      <c r="A3020">
        <v>3031</v>
      </c>
      <c r="B3020">
        <v>168.66995700000001</v>
      </c>
      <c r="C3020" s="4">
        <v>1</v>
      </c>
      <c r="H3020">
        <v>159.17724699999999</v>
      </c>
      <c r="I3020" s="5">
        <v>4</v>
      </c>
      <c r="P3020">
        <v>2</v>
      </c>
      <c r="Q3020" t="str">
        <f t="shared" si="48"/>
        <v>14</v>
      </c>
    </row>
    <row r="3021" spans="1:17" x14ac:dyDescent="0.25">
      <c r="A3021">
        <v>3032</v>
      </c>
      <c r="B3021">
        <v>168.66995700000001</v>
      </c>
      <c r="C3021" s="4">
        <v>1</v>
      </c>
      <c r="H3021">
        <v>159.17724699999999</v>
      </c>
      <c r="I3021" s="5">
        <v>4</v>
      </c>
      <c r="P3021">
        <v>2</v>
      </c>
      <c r="Q3021" t="str">
        <f t="shared" si="48"/>
        <v>14</v>
      </c>
    </row>
    <row r="3022" spans="1:17" x14ac:dyDescent="0.25">
      <c r="A3022">
        <v>3033</v>
      </c>
      <c r="B3022">
        <v>168.66995700000001</v>
      </c>
      <c r="C3022" s="4">
        <v>1</v>
      </c>
      <c r="H3022">
        <v>159.17724699999999</v>
      </c>
      <c r="I3022" s="5">
        <v>4</v>
      </c>
      <c r="P3022">
        <v>2</v>
      </c>
      <c r="Q3022" t="str">
        <f t="shared" si="48"/>
        <v>14</v>
      </c>
    </row>
    <row r="3023" spans="1:17" x14ac:dyDescent="0.25">
      <c r="A3023">
        <v>3034</v>
      </c>
      <c r="B3023">
        <v>168.66995700000001</v>
      </c>
      <c r="C3023" s="4">
        <v>1</v>
      </c>
      <c r="H3023">
        <v>159.17724699999999</v>
      </c>
      <c r="I3023" s="5">
        <v>4</v>
      </c>
      <c r="P3023">
        <v>2</v>
      </c>
      <c r="Q3023" t="str">
        <f t="shared" si="48"/>
        <v>14</v>
      </c>
    </row>
    <row r="3024" spans="1:17" x14ac:dyDescent="0.25">
      <c r="A3024">
        <v>3035</v>
      </c>
      <c r="B3024">
        <v>168.66995700000001</v>
      </c>
      <c r="C3024" s="4">
        <v>1</v>
      </c>
      <c r="H3024">
        <v>159.17724699999999</v>
      </c>
      <c r="I3024" s="5">
        <v>4</v>
      </c>
      <c r="P3024">
        <v>2</v>
      </c>
      <c r="Q3024" t="str">
        <f t="shared" si="48"/>
        <v>14</v>
      </c>
    </row>
    <row r="3025" spans="1:17" x14ac:dyDescent="0.25">
      <c r="A3025">
        <v>3036</v>
      </c>
      <c r="B3025">
        <v>168.64592099999999</v>
      </c>
      <c r="C3025" s="4">
        <v>1</v>
      </c>
      <c r="D3025">
        <v>177.453214</v>
      </c>
      <c r="E3025" s="2">
        <v>2</v>
      </c>
      <c r="H3025">
        <v>159.17724699999999</v>
      </c>
      <c r="I3025" s="5">
        <v>4</v>
      </c>
      <c r="P3025">
        <v>3</v>
      </c>
      <c r="Q3025" t="str">
        <f t="shared" si="48"/>
        <v>124</v>
      </c>
    </row>
    <row r="3026" spans="1:17" x14ac:dyDescent="0.25">
      <c r="A3026">
        <v>3037</v>
      </c>
      <c r="B3026">
        <v>168.64592099999999</v>
      </c>
      <c r="C3026" s="4">
        <v>1</v>
      </c>
      <c r="D3026">
        <v>177.52658300000002</v>
      </c>
      <c r="E3026" s="2">
        <v>2</v>
      </c>
      <c r="H3026">
        <v>159.17724699999999</v>
      </c>
      <c r="I3026" s="5">
        <v>4</v>
      </c>
      <c r="P3026">
        <v>3</v>
      </c>
      <c r="Q3026" t="str">
        <f t="shared" si="48"/>
        <v>124</v>
      </c>
    </row>
    <row r="3027" spans="1:17" x14ac:dyDescent="0.25">
      <c r="A3027">
        <v>3038</v>
      </c>
      <c r="D3027">
        <v>177.52658300000002</v>
      </c>
      <c r="E3027" s="2">
        <v>2</v>
      </c>
      <c r="H3027">
        <v>159.17724699999999</v>
      </c>
      <c r="I3027" s="5">
        <v>4</v>
      </c>
      <c r="P3027">
        <v>2</v>
      </c>
      <c r="Q3027" t="str">
        <f t="shared" si="48"/>
        <v>24</v>
      </c>
    </row>
    <row r="3028" spans="1:17" x14ac:dyDescent="0.25">
      <c r="A3028">
        <v>3039</v>
      </c>
      <c r="D3028">
        <v>177.52658300000002</v>
      </c>
      <c r="E3028" s="2">
        <v>2</v>
      </c>
      <c r="H3028">
        <v>159.17724699999999</v>
      </c>
      <c r="I3028" s="5">
        <v>4</v>
      </c>
      <c r="P3028">
        <v>2</v>
      </c>
      <c r="Q3028" t="str">
        <f t="shared" si="48"/>
        <v>24</v>
      </c>
    </row>
    <row r="3029" spans="1:17" x14ac:dyDescent="0.25">
      <c r="A3029">
        <v>3040</v>
      </c>
      <c r="D3029">
        <v>177.52658300000002</v>
      </c>
      <c r="E3029" s="2">
        <v>2</v>
      </c>
      <c r="F3029">
        <v>166.74342999999999</v>
      </c>
      <c r="G3029" s="3">
        <v>3</v>
      </c>
      <c r="H3029">
        <v>159.106403</v>
      </c>
      <c r="I3029" s="5">
        <v>4</v>
      </c>
      <c r="P3029">
        <v>3</v>
      </c>
      <c r="Q3029" t="str">
        <f t="shared" si="48"/>
        <v>234</v>
      </c>
    </row>
    <row r="3030" spans="1:17" x14ac:dyDescent="0.25">
      <c r="A3030">
        <v>3041</v>
      </c>
      <c r="D3030">
        <v>177.52658300000002</v>
      </c>
      <c r="E3030" s="2">
        <v>2</v>
      </c>
      <c r="F3030">
        <v>166.81053800000001</v>
      </c>
      <c r="G3030" s="3">
        <v>3</v>
      </c>
      <c r="H3030">
        <v>159.106403</v>
      </c>
      <c r="I3030" s="5">
        <v>4</v>
      </c>
      <c r="P3030">
        <v>3</v>
      </c>
      <c r="Q3030" t="str">
        <f t="shared" si="48"/>
        <v>234</v>
      </c>
    </row>
    <row r="3031" spans="1:17" x14ac:dyDescent="0.25">
      <c r="A3031">
        <v>3042</v>
      </c>
      <c r="D3031">
        <v>177.52658300000002</v>
      </c>
      <c r="E3031" s="2">
        <v>2</v>
      </c>
      <c r="F3031">
        <v>166.81053800000001</v>
      </c>
      <c r="G3031" s="3">
        <v>3</v>
      </c>
      <c r="P3031">
        <v>2</v>
      </c>
      <c r="Q3031" t="str">
        <f t="shared" si="48"/>
        <v>23</v>
      </c>
    </row>
    <row r="3032" spans="1:17" x14ac:dyDescent="0.25">
      <c r="A3032">
        <v>3043</v>
      </c>
      <c r="D3032">
        <v>177.52658300000002</v>
      </c>
      <c r="E3032" s="2">
        <v>2</v>
      </c>
      <c r="F3032">
        <v>166.81053800000001</v>
      </c>
      <c r="G3032" s="3">
        <v>3</v>
      </c>
      <c r="P3032">
        <v>2</v>
      </c>
      <c r="Q3032" t="str">
        <f t="shared" si="48"/>
        <v>23</v>
      </c>
    </row>
    <row r="3033" spans="1:17" x14ac:dyDescent="0.25">
      <c r="A3033">
        <v>3044</v>
      </c>
      <c r="D3033">
        <v>177.52658300000002</v>
      </c>
      <c r="E3033" s="2">
        <v>2</v>
      </c>
      <c r="F3033">
        <v>166.81053800000001</v>
      </c>
      <c r="G3033" s="3">
        <v>3</v>
      </c>
      <c r="P3033">
        <v>2</v>
      </c>
      <c r="Q3033" t="str">
        <f t="shared" si="48"/>
        <v>23</v>
      </c>
    </row>
    <row r="3034" spans="1:17" x14ac:dyDescent="0.25">
      <c r="A3034">
        <v>3045</v>
      </c>
      <c r="D3034">
        <v>177.52658300000002</v>
      </c>
      <c r="E3034" s="2">
        <v>2</v>
      </c>
      <c r="F3034">
        <v>166.81053800000001</v>
      </c>
      <c r="G3034" s="3">
        <v>3</v>
      </c>
      <c r="P3034">
        <v>2</v>
      </c>
      <c r="Q3034" t="str">
        <f t="shared" si="48"/>
        <v>23</v>
      </c>
    </row>
    <row r="3035" spans="1:17" x14ac:dyDescent="0.25">
      <c r="A3035">
        <v>3046</v>
      </c>
      <c r="D3035">
        <v>177.52658300000002</v>
      </c>
      <c r="E3035" s="2">
        <v>2</v>
      </c>
      <c r="F3035">
        <v>166.81053800000001</v>
      </c>
      <c r="G3035" s="3">
        <v>3</v>
      </c>
      <c r="P3035">
        <v>2</v>
      </c>
      <c r="Q3035" t="str">
        <f t="shared" si="48"/>
        <v>23</v>
      </c>
    </row>
    <row r="3036" spans="1:17" x14ac:dyDescent="0.25">
      <c r="A3036">
        <v>3047</v>
      </c>
      <c r="D3036">
        <v>177.52658300000002</v>
      </c>
      <c r="E3036" s="2">
        <v>2</v>
      </c>
      <c r="F3036">
        <v>166.81053800000001</v>
      </c>
      <c r="G3036" s="3">
        <v>3</v>
      </c>
      <c r="P3036">
        <v>2</v>
      </c>
      <c r="Q3036" t="str">
        <f t="shared" si="48"/>
        <v>23</v>
      </c>
    </row>
    <row r="3037" spans="1:17" x14ac:dyDescent="0.25">
      <c r="A3037">
        <v>3048</v>
      </c>
      <c r="D3037">
        <v>177.52658300000002</v>
      </c>
      <c r="E3037" s="2">
        <v>2</v>
      </c>
      <c r="F3037">
        <v>166.81053800000001</v>
      </c>
      <c r="G3037" s="3">
        <v>3</v>
      </c>
      <c r="P3037">
        <v>2</v>
      </c>
      <c r="Q3037" t="str">
        <f t="shared" si="48"/>
        <v>23</v>
      </c>
    </row>
    <row r="3038" spans="1:17" x14ac:dyDescent="0.25">
      <c r="A3038">
        <v>3049</v>
      </c>
      <c r="D3038">
        <v>177.52658300000002</v>
      </c>
      <c r="E3038" s="2">
        <v>2</v>
      </c>
      <c r="F3038">
        <v>166.81053800000001</v>
      </c>
      <c r="G3038" s="3">
        <v>3</v>
      </c>
      <c r="P3038">
        <v>2</v>
      </c>
      <c r="Q3038" t="str">
        <f t="shared" si="48"/>
        <v>23</v>
      </c>
    </row>
    <row r="3039" spans="1:17" x14ac:dyDescent="0.25">
      <c r="A3039">
        <v>3050</v>
      </c>
      <c r="B3039">
        <v>187.06842699999999</v>
      </c>
      <c r="C3039" s="4">
        <v>1</v>
      </c>
      <c r="D3039">
        <v>177.453214</v>
      </c>
      <c r="E3039" s="2">
        <v>2</v>
      </c>
      <c r="F3039">
        <v>166.81053800000001</v>
      </c>
      <c r="G3039" s="3">
        <v>3</v>
      </c>
      <c r="P3039">
        <v>3</v>
      </c>
      <c r="Q3039" t="str">
        <f t="shared" si="48"/>
        <v>123</v>
      </c>
    </row>
    <row r="3040" spans="1:17" x14ac:dyDescent="0.25">
      <c r="A3040">
        <v>3051</v>
      </c>
      <c r="B3040">
        <v>187.166133</v>
      </c>
      <c r="C3040" s="4">
        <v>1</v>
      </c>
      <c r="D3040">
        <v>177.453214</v>
      </c>
      <c r="E3040" s="2">
        <v>2</v>
      </c>
      <c r="F3040">
        <v>166.81053800000001</v>
      </c>
      <c r="G3040" s="3">
        <v>3</v>
      </c>
      <c r="P3040">
        <v>3</v>
      </c>
      <c r="Q3040" t="str">
        <f t="shared" si="48"/>
        <v>123</v>
      </c>
    </row>
    <row r="3041" spans="1:17" x14ac:dyDescent="0.25">
      <c r="A3041">
        <v>3052</v>
      </c>
      <c r="B3041">
        <v>187.166133</v>
      </c>
      <c r="C3041" s="4">
        <v>1</v>
      </c>
      <c r="F3041">
        <v>166.81053800000001</v>
      </c>
      <c r="G3041" s="3">
        <v>3</v>
      </c>
      <c r="P3041">
        <v>2</v>
      </c>
      <c r="Q3041" t="str">
        <f t="shared" si="48"/>
        <v>13</v>
      </c>
    </row>
    <row r="3042" spans="1:17" x14ac:dyDescent="0.25">
      <c r="A3042">
        <v>3053</v>
      </c>
      <c r="B3042">
        <v>187.166133</v>
      </c>
      <c r="C3042" s="4">
        <v>1</v>
      </c>
      <c r="F3042">
        <v>166.81053800000001</v>
      </c>
      <c r="G3042" s="3">
        <v>3</v>
      </c>
      <c r="P3042">
        <v>2</v>
      </c>
      <c r="Q3042" t="str">
        <f t="shared" si="48"/>
        <v>13</v>
      </c>
    </row>
    <row r="3043" spans="1:17" x14ac:dyDescent="0.25">
      <c r="A3043">
        <v>3054</v>
      </c>
      <c r="B3043">
        <v>187.166133</v>
      </c>
      <c r="C3043" s="4">
        <v>1</v>
      </c>
      <c r="F3043">
        <v>166.74342999999999</v>
      </c>
      <c r="G3043" s="3">
        <v>3</v>
      </c>
      <c r="P3043">
        <v>2</v>
      </c>
      <c r="Q3043" t="str">
        <f t="shared" si="48"/>
        <v>13</v>
      </c>
    </row>
    <row r="3044" spans="1:17" x14ac:dyDescent="0.25">
      <c r="A3044">
        <v>3055</v>
      </c>
      <c r="B3044">
        <v>187.166133</v>
      </c>
      <c r="C3044" s="4">
        <v>1</v>
      </c>
      <c r="F3044">
        <v>166.74342999999999</v>
      </c>
      <c r="G3044" s="3">
        <v>3</v>
      </c>
      <c r="H3044">
        <v>175.81314499999999</v>
      </c>
      <c r="I3044" s="5">
        <v>4</v>
      </c>
      <c r="P3044">
        <v>3</v>
      </c>
      <c r="Q3044" t="str">
        <f t="shared" si="48"/>
        <v>134</v>
      </c>
    </row>
    <row r="3045" spans="1:17" x14ac:dyDescent="0.25">
      <c r="A3045">
        <v>3056</v>
      </c>
      <c r="B3045">
        <v>187.166133</v>
      </c>
      <c r="C3045" s="4">
        <v>1</v>
      </c>
      <c r="H3045">
        <v>175.91186399999998</v>
      </c>
      <c r="I3045" s="5">
        <v>4</v>
      </c>
      <c r="P3045">
        <v>2</v>
      </c>
      <c r="Q3045" t="str">
        <f t="shared" si="48"/>
        <v>14</v>
      </c>
    </row>
    <row r="3046" spans="1:17" x14ac:dyDescent="0.25">
      <c r="A3046">
        <v>3057</v>
      </c>
      <c r="B3046">
        <v>187.166133</v>
      </c>
      <c r="C3046" s="4">
        <v>1</v>
      </c>
      <c r="H3046">
        <v>175.91186399999998</v>
      </c>
      <c r="I3046" s="5">
        <v>4</v>
      </c>
      <c r="P3046">
        <v>2</v>
      </c>
      <c r="Q3046" t="str">
        <f t="shared" si="48"/>
        <v>14</v>
      </c>
    </row>
    <row r="3047" spans="1:17" x14ac:dyDescent="0.25">
      <c r="A3047">
        <v>3058</v>
      </c>
      <c r="B3047">
        <v>187.166133</v>
      </c>
      <c r="C3047" s="4">
        <v>1</v>
      </c>
      <c r="H3047">
        <v>175.91186399999998</v>
      </c>
      <c r="I3047" s="5">
        <v>4</v>
      </c>
      <c r="P3047">
        <v>2</v>
      </c>
      <c r="Q3047" t="str">
        <f t="shared" si="48"/>
        <v>14</v>
      </c>
    </row>
    <row r="3048" spans="1:17" x14ac:dyDescent="0.25">
      <c r="A3048">
        <v>3059</v>
      </c>
      <c r="B3048">
        <v>187.166133</v>
      </c>
      <c r="C3048" s="4">
        <v>1</v>
      </c>
      <c r="H3048">
        <v>175.91186399999998</v>
      </c>
      <c r="I3048" s="5">
        <v>4</v>
      </c>
      <c r="P3048">
        <v>2</v>
      </c>
      <c r="Q3048" t="str">
        <f t="shared" si="48"/>
        <v>14</v>
      </c>
    </row>
    <row r="3049" spans="1:17" x14ac:dyDescent="0.25">
      <c r="A3049">
        <v>3060</v>
      </c>
      <c r="B3049">
        <v>187.166133</v>
      </c>
      <c r="C3049" s="4">
        <v>1</v>
      </c>
      <c r="H3049">
        <v>175.91186399999998</v>
      </c>
      <c r="I3049" s="5">
        <v>4</v>
      </c>
      <c r="P3049">
        <v>2</v>
      </c>
      <c r="Q3049" t="str">
        <f t="shared" si="48"/>
        <v>14</v>
      </c>
    </row>
    <row r="3050" spans="1:17" x14ac:dyDescent="0.25">
      <c r="A3050">
        <v>3061</v>
      </c>
      <c r="B3050">
        <v>187.166133</v>
      </c>
      <c r="C3050" s="4">
        <v>1</v>
      </c>
      <c r="H3050">
        <v>175.91186399999998</v>
      </c>
      <c r="I3050" s="5">
        <v>4</v>
      </c>
      <c r="P3050">
        <v>2</v>
      </c>
      <c r="Q3050" t="str">
        <f t="shared" si="48"/>
        <v>14</v>
      </c>
    </row>
    <row r="3051" spans="1:17" x14ac:dyDescent="0.25">
      <c r="A3051">
        <v>3062</v>
      </c>
      <c r="B3051">
        <v>187.166133</v>
      </c>
      <c r="C3051" s="4">
        <v>1</v>
      </c>
      <c r="H3051">
        <v>175.91186399999998</v>
      </c>
      <c r="I3051" s="5">
        <v>4</v>
      </c>
      <c r="P3051">
        <v>2</v>
      </c>
      <c r="Q3051" t="str">
        <f t="shared" si="48"/>
        <v>14</v>
      </c>
    </row>
    <row r="3052" spans="1:17" x14ac:dyDescent="0.25">
      <c r="A3052">
        <v>3063</v>
      </c>
      <c r="B3052">
        <v>187.166133</v>
      </c>
      <c r="C3052" s="4">
        <v>1</v>
      </c>
      <c r="H3052">
        <v>175.91186399999998</v>
      </c>
      <c r="I3052" s="5">
        <v>4</v>
      </c>
      <c r="P3052">
        <v>2</v>
      </c>
      <c r="Q3052" t="str">
        <f t="shared" si="48"/>
        <v>14</v>
      </c>
    </row>
    <row r="3053" spans="1:17" x14ac:dyDescent="0.25">
      <c r="A3053">
        <v>3064</v>
      </c>
      <c r="B3053">
        <v>187.166133</v>
      </c>
      <c r="C3053" s="4">
        <v>1</v>
      </c>
      <c r="H3053">
        <v>175.91186399999998</v>
      </c>
      <c r="I3053" s="5">
        <v>4</v>
      </c>
      <c r="P3053">
        <v>2</v>
      </c>
      <c r="Q3053" t="str">
        <f t="shared" si="48"/>
        <v>14</v>
      </c>
    </row>
    <row r="3054" spans="1:17" x14ac:dyDescent="0.25">
      <c r="A3054">
        <v>3065</v>
      </c>
      <c r="B3054">
        <v>187.06842699999999</v>
      </c>
      <c r="C3054" s="4">
        <v>1</v>
      </c>
      <c r="H3054">
        <v>175.91186399999998</v>
      </c>
      <c r="I3054" s="5">
        <v>4</v>
      </c>
      <c r="P3054">
        <v>2</v>
      </c>
      <c r="Q3054" t="str">
        <f t="shared" si="48"/>
        <v>14</v>
      </c>
    </row>
    <row r="3055" spans="1:17" x14ac:dyDescent="0.25">
      <c r="A3055">
        <v>3066</v>
      </c>
      <c r="B3055">
        <v>187.06842699999999</v>
      </c>
      <c r="C3055" s="4">
        <v>1</v>
      </c>
      <c r="D3055">
        <v>197.05300399999999</v>
      </c>
      <c r="E3055" s="2">
        <v>2</v>
      </c>
      <c r="H3055">
        <v>175.91186399999998</v>
      </c>
      <c r="I3055" s="5">
        <v>4</v>
      </c>
      <c r="P3055">
        <v>3</v>
      </c>
      <c r="Q3055" t="str">
        <f t="shared" si="48"/>
        <v>124</v>
      </c>
    </row>
    <row r="3056" spans="1:17" x14ac:dyDescent="0.25">
      <c r="A3056">
        <v>3067</v>
      </c>
      <c r="D3056">
        <v>197.001395</v>
      </c>
      <c r="E3056" s="2">
        <v>2</v>
      </c>
      <c r="H3056">
        <v>175.91186399999998</v>
      </c>
      <c r="I3056" s="5">
        <v>4</v>
      </c>
      <c r="P3056">
        <v>2</v>
      </c>
      <c r="Q3056" t="str">
        <f t="shared" si="48"/>
        <v>24</v>
      </c>
    </row>
    <row r="3057" spans="1:17" x14ac:dyDescent="0.25">
      <c r="A3057">
        <v>3068</v>
      </c>
      <c r="D3057">
        <v>197.001395</v>
      </c>
      <c r="E3057" s="2">
        <v>2</v>
      </c>
      <c r="H3057">
        <v>175.91186399999998</v>
      </c>
      <c r="I3057" s="5">
        <v>4</v>
      </c>
      <c r="P3057">
        <v>2</v>
      </c>
      <c r="Q3057" t="str">
        <f t="shared" si="48"/>
        <v>24</v>
      </c>
    </row>
    <row r="3058" spans="1:17" x14ac:dyDescent="0.25">
      <c r="A3058">
        <v>3069</v>
      </c>
      <c r="D3058">
        <v>197.001395</v>
      </c>
      <c r="E3058" s="2">
        <v>2</v>
      </c>
      <c r="F3058">
        <v>184.89058599999998</v>
      </c>
      <c r="G3058" s="3">
        <v>3</v>
      </c>
      <c r="H3058">
        <v>175.91186399999998</v>
      </c>
      <c r="I3058" s="5">
        <v>4</v>
      </c>
      <c r="P3058">
        <v>3</v>
      </c>
      <c r="Q3058" t="str">
        <f t="shared" si="48"/>
        <v>234</v>
      </c>
    </row>
    <row r="3059" spans="1:17" x14ac:dyDescent="0.25">
      <c r="A3059">
        <v>3070</v>
      </c>
      <c r="D3059">
        <v>197.001395</v>
      </c>
      <c r="E3059" s="2">
        <v>2</v>
      </c>
      <c r="F3059">
        <v>185.15992599999998</v>
      </c>
      <c r="G3059" s="3">
        <v>3</v>
      </c>
      <c r="H3059">
        <v>175.81314499999999</v>
      </c>
      <c r="I3059" s="5">
        <v>4</v>
      </c>
      <c r="P3059">
        <v>3</v>
      </c>
      <c r="Q3059" t="str">
        <f t="shared" si="48"/>
        <v>234</v>
      </c>
    </row>
    <row r="3060" spans="1:17" x14ac:dyDescent="0.25">
      <c r="A3060">
        <v>3071</v>
      </c>
      <c r="D3060">
        <v>197.001395</v>
      </c>
      <c r="E3060" s="2">
        <v>2</v>
      </c>
      <c r="F3060">
        <v>185.15992599999998</v>
      </c>
      <c r="G3060" s="3">
        <v>3</v>
      </c>
      <c r="H3060">
        <v>175.81314499999999</v>
      </c>
      <c r="I3060" s="5">
        <v>4</v>
      </c>
      <c r="P3060">
        <v>3</v>
      </c>
      <c r="Q3060" t="str">
        <f t="shared" si="48"/>
        <v>234</v>
      </c>
    </row>
    <row r="3061" spans="1:17" x14ac:dyDescent="0.25">
      <c r="A3061">
        <v>3072</v>
      </c>
      <c r="D3061">
        <v>197.001395</v>
      </c>
      <c r="E3061" s="2">
        <v>2</v>
      </c>
      <c r="F3061">
        <v>185.15992599999998</v>
      </c>
      <c r="G3061" s="3">
        <v>3</v>
      </c>
      <c r="P3061">
        <v>2</v>
      </c>
      <c r="Q3061" t="str">
        <f t="shared" si="48"/>
        <v>23</v>
      </c>
    </row>
    <row r="3062" spans="1:17" x14ac:dyDescent="0.25">
      <c r="A3062">
        <v>3073</v>
      </c>
      <c r="D3062">
        <v>197.001395</v>
      </c>
      <c r="E3062" s="2">
        <v>2</v>
      </c>
      <c r="F3062">
        <v>185.15992599999998</v>
      </c>
      <c r="G3062" s="3">
        <v>3</v>
      </c>
      <c r="P3062">
        <v>2</v>
      </c>
      <c r="Q3062" t="str">
        <f t="shared" si="48"/>
        <v>23</v>
      </c>
    </row>
    <row r="3063" spans="1:17" x14ac:dyDescent="0.25">
      <c r="A3063">
        <v>3074</v>
      </c>
      <c r="D3063">
        <v>197.001395</v>
      </c>
      <c r="E3063" s="2">
        <v>2</v>
      </c>
      <c r="F3063">
        <v>185.15992599999998</v>
      </c>
      <c r="G3063" s="3">
        <v>3</v>
      </c>
      <c r="P3063">
        <v>2</v>
      </c>
      <c r="Q3063" t="str">
        <f t="shared" si="48"/>
        <v>23</v>
      </c>
    </row>
    <row r="3064" spans="1:17" x14ac:dyDescent="0.25">
      <c r="A3064">
        <v>3075</v>
      </c>
      <c r="D3064">
        <v>197.001395</v>
      </c>
      <c r="E3064" s="2">
        <v>2</v>
      </c>
      <c r="F3064">
        <v>185.15992599999998</v>
      </c>
      <c r="G3064" s="3">
        <v>3</v>
      </c>
      <c r="P3064">
        <v>2</v>
      </c>
      <c r="Q3064" t="str">
        <f t="shared" si="48"/>
        <v>23</v>
      </c>
    </row>
    <row r="3065" spans="1:17" x14ac:dyDescent="0.25">
      <c r="A3065">
        <v>3076</v>
      </c>
      <c r="D3065">
        <v>197.001395</v>
      </c>
      <c r="E3065" s="2">
        <v>2</v>
      </c>
      <c r="F3065">
        <v>185.15992599999998</v>
      </c>
      <c r="G3065" s="3">
        <v>3</v>
      </c>
      <c r="P3065">
        <v>2</v>
      </c>
      <c r="Q3065" t="str">
        <f t="shared" si="48"/>
        <v>23</v>
      </c>
    </row>
    <row r="3066" spans="1:17" x14ac:dyDescent="0.25">
      <c r="A3066">
        <v>3077</v>
      </c>
      <c r="D3066">
        <v>197.001395</v>
      </c>
      <c r="E3066" s="2">
        <v>2</v>
      </c>
      <c r="F3066">
        <v>185.15992599999998</v>
      </c>
      <c r="G3066" s="3">
        <v>3</v>
      </c>
      <c r="P3066">
        <v>2</v>
      </c>
      <c r="Q3066" t="str">
        <f t="shared" si="48"/>
        <v>23</v>
      </c>
    </row>
    <row r="3067" spans="1:17" x14ac:dyDescent="0.25">
      <c r="A3067">
        <v>3078</v>
      </c>
      <c r="D3067">
        <v>197.001395</v>
      </c>
      <c r="E3067" s="2">
        <v>2</v>
      </c>
      <c r="F3067">
        <v>185.15992599999998</v>
      </c>
      <c r="G3067" s="3">
        <v>3</v>
      </c>
      <c r="P3067">
        <v>2</v>
      </c>
      <c r="Q3067" t="str">
        <f t="shared" si="48"/>
        <v>23</v>
      </c>
    </row>
    <row r="3068" spans="1:17" x14ac:dyDescent="0.25">
      <c r="A3068">
        <v>3079</v>
      </c>
      <c r="D3068">
        <v>197.001395</v>
      </c>
      <c r="E3068" s="2">
        <v>2</v>
      </c>
      <c r="F3068">
        <v>185.15992599999998</v>
      </c>
      <c r="G3068" s="3">
        <v>3</v>
      </c>
      <c r="P3068">
        <v>2</v>
      </c>
      <c r="Q3068" t="str">
        <f t="shared" si="48"/>
        <v>23</v>
      </c>
    </row>
    <row r="3069" spans="1:17" x14ac:dyDescent="0.25">
      <c r="A3069">
        <v>3080</v>
      </c>
      <c r="D3069">
        <v>197.001395</v>
      </c>
      <c r="E3069" s="2">
        <v>2</v>
      </c>
      <c r="F3069">
        <v>185.15992599999998</v>
      </c>
      <c r="G3069" s="3">
        <v>3</v>
      </c>
      <c r="P3069">
        <v>2</v>
      </c>
      <c r="Q3069" t="str">
        <f t="shared" si="48"/>
        <v>23</v>
      </c>
    </row>
    <row r="3070" spans="1:17" x14ac:dyDescent="0.25">
      <c r="A3070">
        <v>3081</v>
      </c>
      <c r="D3070">
        <v>197.05300399999999</v>
      </c>
      <c r="E3070" s="2">
        <v>2</v>
      </c>
      <c r="F3070">
        <v>185.15992599999998</v>
      </c>
      <c r="G3070" s="3">
        <v>3</v>
      </c>
      <c r="P3070">
        <v>2</v>
      </c>
      <c r="Q3070" t="str">
        <f t="shared" si="48"/>
        <v>23</v>
      </c>
    </row>
    <row r="3071" spans="1:17" x14ac:dyDescent="0.25">
      <c r="A3071">
        <v>3082</v>
      </c>
      <c r="B3071">
        <v>206.71617800000001</v>
      </c>
      <c r="C3071" s="4">
        <v>1</v>
      </c>
      <c r="F3071">
        <v>184.89058599999998</v>
      </c>
      <c r="G3071" s="3">
        <v>3</v>
      </c>
      <c r="P3071">
        <v>2</v>
      </c>
      <c r="Q3071" t="str">
        <f t="shared" si="48"/>
        <v>13</v>
      </c>
    </row>
    <row r="3072" spans="1:17" x14ac:dyDescent="0.25">
      <c r="A3072">
        <v>3083</v>
      </c>
      <c r="B3072">
        <v>206.78773000000001</v>
      </c>
      <c r="C3072" s="4">
        <v>1</v>
      </c>
      <c r="F3072">
        <v>184.89058599999998</v>
      </c>
      <c r="G3072" s="3">
        <v>3</v>
      </c>
      <c r="P3072">
        <v>2</v>
      </c>
      <c r="Q3072" t="str">
        <f t="shared" si="48"/>
        <v>13</v>
      </c>
    </row>
    <row r="3073" spans="1:17" x14ac:dyDescent="0.25">
      <c r="A3073">
        <v>3084</v>
      </c>
      <c r="B3073">
        <v>206.78773000000001</v>
      </c>
      <c r="C3073" s="4">
        <v>1</v>
      </c>
      <c r="H3073">
        <v>194.46645999999998</v>
      </c>
      <c r="I3073" s="5">
        <v>4</v>
      </c>
      <c r="P3073">
        <v>2</v>
      </c>
      <c r="Q3073" t="str">
        <f t="shared" si="48"/>
        <v>14</v>
      </c>
    </row>
    <row r="3074" spans="1:17" x14ac:dyDescent="0.25">
      <c r="A3074">
        <v>3085</v>
      </c>
      <c r="B3074">
        <v>206.78773000000001</v>
      </c>
      <c r="C3074" s="4">
        <v>1</v>
      </c>
      <c r="H3074">
        <v>194.55482799999999</v>
      </c>
      <c r="I3074" s="5">
        <v>4</v>
      </c>
      <c r="P3074">
        <v>2</v>
      </c>
      <c r="Q3074" t="str">
        <f t="shared" ref="Q3074:Q3137" si="49">CONCATENATE(C3074,E3074,G3074,I3074)</f>
        <v>14</v>
      </c>
    </row>
    <row r="3075" spans="1:17" x14ac:dyDescent="0.25">
      <c r="A3075">
        <v>3086</v>
      </c>
      <c r="B3075">
        <v>206.78773000000001</v>
      </c>
      <c r="C3075" s="4">
        <v>1</v>
      </c>
      <c r="H3075">
        <v>194.55482799999999</v>
      </c>
      <c r="I3075" s="5">
        <v>4</v>
      </c>
      <c r="P3075">
        <v>2</v>
      </c>
      <c r="Q3075" t="str">
        <f t="shared" si="49"/>
        <v>14</v>
      </c>
    </row>
    <row r="3076" spans="1:17" x14ac:dyDescent="0.25">
      <c r="A3076">
        <v>3087</v>
      </c>
      <c r="B3076">
        <v>206.78773000000001</v>
      </c>
      <c r="C3076" s="4">
        <v>1</v>
      </c>
      <c r="H3076">
        <v>194.55482799999999</v>
      </c>
      <c r="I3076" s="5">
        <v>4</v>
      </c>
      <c r="P3076">
        <v>2</v>
      </c>
      <c r="Q3076" t="str">
        <f t="shared" si="49"/>
        <v>14</v>
      </c>
    </row>
    <row r="3077" spans="1:17" x14ac:dyDescent="0.25">
      <c r="A3077">
        <v>3088</v>
      </c>
      <c r="B3077">
        <v>206.78773000000001</v>
      </c>
      <c r="C3077" s="4">
        <v>1</v>
      </c>
      <c r="H3077">
        <v>194.55482799999999</v>
      </c>
      <c r="I3077" s="5">
        <v>4</v>
      </c>
      <c r="P3077">
        <v>2</v>
      </c>
      <c r="Q3077" t="str">
        <f t="shared" si="49"/>
        <v>14</v>
      </c>
    </row>
    <row r="3078" spans="1:17" x14ac:dyDescent="0.25">
      <c r="A3078">
        <v>3089</v>
      </c>
      <c r="B3078">
        <v>206.78773000000001</v>
      </c>
      <c r="C3078" s="4">
        <v>1</v>
      </c>
      <c r="H3078">
        <v>194.55482799999999</v>
      </c>
      <c r="I3078" s="5">
        <v>4</v>
      </c>
      <c r="P3078">
        <v>2</v>
      </c>
      <c r="Q3078" t="str">
        <f t="shared" si="49"/>
        <v>14</v>
      </c>
    </row>
    <row r="3079" spans="1:17" x14ac:dyDescent="0.25">
      <c r="A3079">
        <v>3090</v>
      </c>
      <c r="B3079">
        <v>206.78773000000001</v>
      </c>
      <c r="C3079" s="4">
        <v>1</v>
      </c>
      <c r="H3079">
        <v>194.55482799999999</v>
      </c>
      <c r="I3079" s="5">
        <v>4</v>
      </c>
      <c r="P3079">
        <v>2</v>
      </c>
      <c r="Q3079" t="str">
        <f t="shared" si="49"/>
        <v>14</v>
      </c>
    </row>
    <row r="3080" spans="1:17" x14ac:dyDescent="0.25">
      <c r="A3080">
        <v>3091</v>
      </c>
      <c r="B3080">
        <v>206.78773000000001</v>
      </c>
      <c r="C3080" s="4">
        <v>1</v>
      </c>
      <c r="H3080">
        <v>194.55482799999999</v>
      </c>
      <c r="I3080" s="5">
        <v>4</v>
      </c>
      <c r="P3080">
        <v>2</v>
      </c>
      <c r="Q3080" t="str">
        <f t="shared" si="49"/>
        <v>14</v>
      </c>
    </row>
    <row r="3081" spans="1:17" x14ac:dyDescent="0.25">
      <c r="A3081">
        <v>3092</v>
      </c>
      <c r="B3081">
        <v>206.78773000000001</v>
      </c>
      <c r="C3081" s="4">
        <v>1</v>
      </c>
      <c r="H3081">
        <v>194.55482799999999</v>
      </c>
      <c r="I3081" s="5">
        <v>4</v>
      </c>
      <c r="P3081">
        <v>2</v>
      </c>
      <c r="Q3081" t="str">
        <f t="shared" si="49"/>
        <v>14</v>
      </c>
    </row>
    <row r="3082" spans="1:17" x14ac:dyDescent="0.25">
      <c r="A3082">
        <v>3093</v>
      </c>
      <c r="B3082">
        <v>206.78773000000001</v>
      </c>
      <c r="C3082" s="4">
        <v>1</v>
      </c>
      <c r="H3082">
        <v>194.55482799999999</v>
      </c>
      <c r="I3082" s="5">
        <v>4</v>
      </c>
      <c r="P3082">
        <v>2</v>
      </c>
      <c r="Q3082" t="str">
        <f t="shared" si="49"/>
        <v>14</v>
      </c>
    </row>
    <row r="3083" spans="1:17" x14ac:dyDescent="0.25">
      <c r="A3083">
        <v>3094</v>
      </c>
      <c r="B3083">
        <v>206.78773000000001</v>
      </c>
      <c r="C3083" s="4">
        <v>1</v>
      </c>
      <c r="H3083">
        <v>194.55482799999999</v>
      </c>
      <c r="I3083" s="5">
        <v>4</v>
      </c>
      <c r="P3083">
        <v>2</v>
      </c>
      <c r="Q3083" t="str">
        <f t="shared" si="49"/>
        <v>14</v>
      </c>
    </row>
    <row r="3084" spans="1:17" x14ac:dyDescent="0.25">
      <c r="A3084">
        <v>3095</v>
      </c>
      <c r="B3084">
        <v>206.78773000000001</v>
      </c>
      <c r="C3084" s="4">
        <v>1</v>
      </c>
      <c r="H3084">
        <v>194.55482799999999</v>
      </c>
      <c r="I3084" s="5">
        <v>4</v>
      </c>
      <c r="P3084">
        <v>2</v>
      </c>
      <c r="Q3084" t="str">
        <f t="shared" si="49"/>
        <v>14</v>
      </c>
    </row>
    <row r="3085" spans="1:17" x14ac:dyDescent="0.25">
      <c r="A3085">
        <v>3096</v>
      </c>
      <c r="B3085">
        <v>206.78773000000001</v>
      </c>
      <c r="C3085" s="4">
        <v>1</v>
      </c>
      <c r="D3085">
        <v>215.10027600000001</v>
      </c>
      <c r="E3085" s="2">
        <v>2</v>
      </c>
      <c r="H3085">
        <v>194.55482799999999</v>
      </c>
      <c r="I3085" s="5">
        <v>4</v>
      </c>
      <c r="P3085">
        <v>3</v>
      </c>
      <c r="Q3085" t="str">
        <f t="shared" si="49"/>
        <v>124</v>
      </c>
    </row>
    <row r="3086" spans="1:17" x14ac:dyDescent="0.25">
      <c r="A3086">
        <v>3097</v>
      </c>
      <c r="B3086">
        <v>206.78773000000001</v>
      </c>
      <c r="C3086" s="4">
        <v>1</v>
      </c>
      <c r="D3086">
        <v>215.16929300000001</v>
      </c>
      <c r="E3086" s="2">
        <v>2</v>
      </c>
      <c r="H3086">
        <v>194.46645999999998</v>
      </c>
      <c r="I3086" s="5">
        <v>4</v>
      </c>
      <c r="P3086">
        <v>3</v>
      </c>
      <c r="Q3086" t="str">
        <f t="shared" si="49"/>
        <v>124</v>
      </c>
    </row>
    <row r="3087" spans="1:17" x14ac:dyDescent="0.25">
      <c r="A3087">
        <v>3098</v>
      </c>
      <c r="B3087">
        <v>206.695075</v>
      </c>
      <c r="C3087" s="4">
        <v>1</v>
      </c>
      <c r="D3087">
        <v>215.16929300000001</v>
      </c>
      <c r="E3087" s="2">
        <v>2</v>
      </c>
      <c r="H3087">
        <v>194.46645999999998</v>
      </c>
      <c r="I3087" s="5">
        <v>4</v>
      </c>
      <c r="P3087">
        <v>3</v>
      </c>
      <c r="Q3087" t="str">
        <f t="shared" si="49"/>
        <v>124</v>
      </c>
    </row>
    <row r="3088" spans="1:17" x14ac:dyDescent="0.25">
      <c r="A3088">
        <v>3099</v>
      </c>
      <c r="D3088">
        <v>215.16929300000001</v>
      </c>
      <c r="E3088" s="2">
        <v>2</v>
      </c>
      <c r="H3088">
        <v>194.46645999999998</v>
      </c>
      <c r="I3088" s="5">
        <v>4</v>
      </c>
      <c r="P3088">
        <v>2</v>
      </c>
      <c r="Q3088" t="str">
        <f t="shared" si="49"/>
        <v>24</v>
      </c>
    </row>
    <row r="3089" spans="1:17" x14ac:dyDescent="0.25">
      <c r="A3089">
        <v>3100</v>
      </c>
      <c r="D3089">
        <v>215.16929300000001</v>
      </c>
      <c r="E3089" s="2">
        <v>2</v>
      </c>
      <c r="H3089">
        <v>194.46645999999998</v>
      </c>
      <c r="I3089" s="5">
        <v>4</v>
      </c>
      <c r="P3089">
        <v>2</v>
      </c>
      <c r="Q3089" t="str">
        <f t="shared" si="49"/>
        <v>24</v>
      </c>
    </row>
    <row r="3090" spans="1:17" x14ac:dyDescent="0.25">
      <c r="A3090">
        <v>3101</v>
      </c>
      <c r="D3090">
        <v>215.16929300000001</v>
      </c>
      <c r="E3090" s="2">
        <v>2</v>
      </c>
      <c r="F3090">
        <v>204.27071999999998</v>
      </c>
      <c r="G3090" s="3">
        <v>3</v>
      </c>
      <c r="P3090">
        <v>2</v>
      </c>
      <c r="Q3090" t="str">
        <f t="shared" si="49"/>
        <v>23</v>
      </c>
    </row>
    <row r="3091" spans="1:17" x14ac:dyDescent="0.25">
      <c r="A3091">
        <v>3102</v>
      </c>
      <c r="D3091">
        <v>215.16929300000001</v>
      </c>
      <c r="E3091" s="2">
        <v>2</v>
      </c>
      <c r="F3091">
        <v>204.439021</v>
      </c>
      <c r="G3091" s="3">
        <v>3</v>
      </c>
      <c r="P3091">
        <v>2</v>
      </c>
      <c r="Q3091" t="str">
        <f t="shared" si="49"/>
        <v>23</v>
      </c>
    </row>
    <row r="3092" spans="1:17" x14ac:dyDescent="0.25">
      <c r="A3092">
        <v>3103</v>
      </c>
      <c r="D3092">
        <v>215.16929300000001</v>
      </c>
      <c r="E3092" s="2">
        <v>2</v>
      </c>
      <c r="F3092">
        <v>204.439021</v>
      </c>
      <c r="G3092" s="3">
        <v>3</v>
      </c>
      <c r="P3092">
        <v>2</v>
      </c>
      <c r="Q3092" t="str">
        <f t="shared" si="49"/>
        <v>23</v>
      </c>
    </row>
    <row r="3093" spans="1:17" x14ac:dyDescent="0.25">
      <c r="A3093">
        <v>3104</v>
      </c>
      <c r="D3093">
        <v>215.16929300000001</v>
      </c>
      <c r="E3093" s="2">
        <v>2</v>
      </c>
      <c r="F3093">
        <v>204.439021</v>
      </c>
      <c r="G3093" s="3">
        <v>3</v>
      </c>
      <c r="P3093">
        <v>2</v>
      </c>
      <c r="Q3093" t="str">
        <f t="shared" si="49"/>
        <v>23</v>
      </c>
    </row>
    <row r="3094" spans="1:17" x14ac:dyDescent="0.25">
      <c r="A3094">
        <v>3105</v>
      </c>
      <c r="D3094">
        <v>215.16929300000001</v>
      </c>
      <c r="E3094" s="2">
        <v>2</v>
      </c>
      <c r="F3094">
        <v>204.439021</v>
      </c>
      <c r="G3094" s="3">
        <v>3</v>
      </c>
      <c r="P3094">
        <v>2</v>
      </c>
      <c r="Q3094" t="str">
        <f t="shared" si="49"/>
        <v>23</v>
      </c>
    </row>
    <row r="3095" spans="1:17" x14ac:dyDescent="0.25">
      <c r="A3095">
        <v>3106</v>
      </c>
      <c r="D3095">
        <v>215.16929300000001</v>
      </c>
      <c r="E3095" s="2">
        <v>2</v>
      </c>
      <c r="F3095">
        <v>204.439021</v>
      </c>
      <c r="G3095" s="3">
        <v>3</v>
      </c>
      <c r="P3095">
        <v>2</v>
      </c>
      <c r="Q3095" t="str">
        <f t="shared" si="49"/>
        <v>23</v>
      </c>
    </row>
    <row r="3096" spans="1:17" x14ac:dyDescent="0.25">
      <c r="A3096">
        <v>3107</v>
      </c>
      <c r="D3096">
        <v>215.16929300000001</v>
      </c>
      <c r="E3096" s="2">
        <v>2</v>
      </c>
      <c r="F3096">
        <v>204.439021</v>
      </c>
      <c r="G3096" s="3">
        <v>3</v>
      </c>
      <c r="P3096">
        <v>2</v>
      </c>
      <c r="Q3096" t="str">
        <f t="shared" si="49"/>
        <v>23</v>
      </c>
    </row>
    <row r="3097" spans="1:17" x14ac:dyDescent="0.25">
      <c r="A3097">
        <v>3108</v>
      </c>
      <c r="D3097">
        <v>215.16929300000001</v>
      </c>
      <c r="E3097" s="2">
        <v>2</v>
      </c>
      <c r="F3097">
        <v>204.439021</v>
      </c>
      <c r="G3097" s="3">
        <v>3</v>
      </c>
      <c r="P3097">
        <v>2</v>
      </c>
      <c r="Q3097" t="str">
        <f t="shared" si="49"/>
        <v>23</v>
      </c>
    </row>
    <row r="3098" spans="1:17" x14ac:dyDescent="0.25">
      <c r="A3098">
        <v>3109</v>
      </c>
      <c r="D3098">
        <v>215.16929300000001</v>
      </c>
      <c r="E3098" s="2">
        <v>2</v>
      </c>
      <c r="F3098">
        <v>204.439021</v>
      </c>
      <c r="G3098" s="3">
        <v>3</v>
      </c>
      <c r="P3098">
        <v>2</v>
      </c>
      <c r="Q3098" t="str">
        <f t="shared" si="49"/>
        <v>23</v>
      </c>
    </row>
    <row r="3099" spans="1:17" x14ac:dyDescent="0.25">
      <c r="A3099">
        <v>3110</v>
      </c>
      <c r="D3099">
        <v>215.16929300000001</v>
      </c>
      <c r="E3099" s="2">
        <v>2</v>
      </c>
      <c r="F3099">
        <v>204.439021</v>
      </c>
      <c r="G3099" s="3">
        <v>3</v>
      </c>
      <c r="P3099">
        <v>2</v>
      </c>
      <c r="Q3099" t="str">
        <f t="shared" si="49"/>
        <v>23</v>
      </c>
    </row>
    <row r="3100" spans="1:17" x14ac:dyDescent="0.25">
      <c r="A3100">
        <v>3111</v>
      </c>
      <c r="D3100">
        <v>215.10027600000001</v>
      </c>
      <c r="E3100" s="2">
        <v>2</v>
      </c>
      <c r="F3100">
        <v>204.439021</v>
      </c>
      <c r="G3100" s="3">
        <v>3</v>
      </c>
      <c r="P3100">
        <v>2</v>
      </c>
      <c r="Q3100" t="str">
        <f t="shared" si="49"/>
        <v>23</v>
      </c>
    </row>
    <row r="3101" spans="1:17" x14ac:dyDescent="0.25">
      <c r="A3101">
        <v>3112</v>
      </c>
      <c r="B3101">
        <v>223.224175</v>
      </c>
      <c r="C3101" s="4">
        <v>1</v>
      </c>
      <c r="F3101">
        <v>204.439021</v>
      </c>
      <c r="G3101" s="3">
        <v>3</v>
      </c>
      <c r="P3101">
        <v>2</v>
      </c>
      <c r="Q3101" t="str">
        <f t="shared" si="49"/>
        <v>13</v>
      </c>
    </row>
    <row r="3102" spans="1:17" x14ac:dyDescent="0.25">
      <c r="A3102">
        <v>3113</v>
      </c>
      <c r="B3102">
        <v>223.260874</v>
      </c>
      <c r="C3102" s="4">
        <v>1</v>
      </c>
      <c r="F3102">
        <v>204.439021</v>
      </c>
      <c r="G3102" s="3">
        <v>3</v>
      </c>
      <c r="H3102">
        <v>213.472734</v>
      </c>
      <c r="I3102" s="5">
        <v>4</v>
      </c>
      <c r="P3102">
        <v>3</v>
      </c>
      <c r="Q3102" t="str">
        <f t="shared" si="49"/>
        <v>134</v>
      </c>
    </row>
    <row r="3103" spans="1:17" x14ac:dyDescent="0.25">
      <c r="A3103">
        <v>3114</v>
      </c>
      <c r="B3103">
        <v>223.260874</v>
      </c>
      <c r="C3103" s="4">
        <v>1</v>
      </c>
      <c r="F3103">
        <v>204.27071999999998</v>
      </c>
      <c r="G3103" s="3">
        <v>3</v>
      </c>
      <c r="H3103">
        <v>213.57092399999999</v>
      </c>
      <c r="I3103" s="5">
        <v>4</v>
      </c>
      <c r="P3103">
        <v>3</v>
      </c>
      <c r="Q3103" t="str">
        <f t="shared" si="49"/>
        <v>134</v>
      </c>
    </row>
    <row r="3104" spans="1:17" x14ac:dyDescent="0.25">
      <c r="A3104">
        <v>3115</v>
      </c>
      <c r="B3104">
        <v>223.260874</v>
      </c>
      <c r="C3104" s="4">
        <v>1</v>
      </c>
      <c r="H3104">
        <v>213.57092399999999</v>
      </c>
      <c r="I3104" s="5">
        <v>4</v>
      </c>
      <c r="P3104">
        <v>2</v>
      </c>
      <c r="Q3104" t="str">
        <f t="shared" si="49"/>
        <v>14</v>
      </c>
    </row>
    <row r="3105" spans="1:17" x14ac:dyDescent="0.25">
      <c r="A3105">
        <v>3116</v>
      </c>
      <c r="B3105">
        <v>223.260874</v>
      </c>
      <c r="C3105" s="4">
        <v>1</v>
      </c>
      <c r="H3105">
        <v>213.57092399999999</v>
      </c>
      <c r="I3105" s="5">
        <v>4</v>
      </c>
      <c r="P3105">
        <v>2</v>
      </c>
      <c r="Q3105" t="str">
        <f t="shared" si="49"/>
        <v>14</v>
      </c>
    </row>
    <row r="3106" spans="1:17" x14ac:dyDescent="0.25">
      <c r="A3106">
        <v>3117</v>
      </c>
      <c r="B3106">
        <v>223.260874</v>
      </c>
      <c r="C3106" s="4">
        <v>1</v>
      </c>
      <c r="H3106">
        <v>213.57092399999999</v>
      </c>
      <c r="I3106" s="5">
        <v>4</v>
      </c>
      <c r="P3106">
        <v>2</v>
      </c>
      <c r="Q3106" t="str">
        <f t="shared" si="49"/>
        <v>14</v>
      </c>
    </row>
    <row r="3107" spans="1:17" x14ac:dyDescent="0.25">
      <c r="A3107">
        <v>3118</v>
      </c>
      <c r="B3107">
        <v>223.260874</v>
      </c>
      <c r="C3107" s="4">
        <v>1</v>
      </c>
      <c r="H3107">
        <v>213.57092399999999</v>
      </c>
      <c r="I3107" s="5">
        <v>4</v>
      </c>
      <c r="P3107">
        <v>2</v>
      </c>
      <c r="Q3107" t="str">
        <f t="shared" si="49"/>
        <v>14</v>
      </c>
    </row>
    <row r="3108" spans="1:17" x14ac:dyDescent="0.25">
      <c r="A3108">
        <v>3119</v>
      </c>
      <c r="B3108">
        <v>223.260874</v>
      </c>
      <c r="C3108" s="4">
        <v>1</v>
      </c>
      <c r="H3108">
        <v>213.57092399999999</v>
      </c>
      <c r="I3108" s="5">
        <v>4</v>
      </c>
      <c r="P3108">
        <v>2</v>
      </c>
      <c r="Q3108" t="str">
        <f t="shared" si="49"/>
        <v>14</v>
      </c>
    </row>
    <row r="3109" spans="1:17" x14ac:dyDescent="0.25">
      <c r="A3109">
        <v>3120</v>
      </c>
      <c r="B3109">
        <v>223.260874</v>
      </c>
      <c r="C3109" s="4">
        <v>1</v>
      </c>
      <c r="H3109">
        <v>213.57092399999999</v>
      </c>
      <c r="I3109" s="5">
        <v>4</v>
      </c>
      <c r="P3109">
        <v>2</v>
      </c>
      <c r="Q3109" t="str">
        <f t="shared" si="49"/>
        <v>14</v>
      </c>
    </row>
    <row r="3110" spans="1:17" x14ac:dyDescent="0.25">
      <c r="A3110">
        <v>3121</v>
      </c>
      <c r="B3110">
        <v>223.260874</v>
      </c>
      <c r="C3110" s="4">
        <v>1</v>
      </c>
      <c r="H3110">
        <v>213.57092399999999</v>
      </c>
      <c r="I3110" s="5">
        <v>4</v>
      </c>
      <c r="P3110">
        <v>2</v>
      </c>
      <c r="Q3110" t="str">
        <f t="shared" si="49"/>
        <v>14</v>
      </c>
    </row>
    <row r="3111" spans="1:17" x14ac:dyDescent="0.25">
      <c r="A3111">
        <v>3122</v>
      </c>
      <c r="B3111">
        <v>223.260874</v>
      </c>
      <c r="C3111" s="4">
        <v>1</v>
      </c>
      <c r="H3111">
        <v>213.57092399999999</v>
      </c>
      <c r="I3111" s="5">
        <v>4</v>
      </c>
      <c r="P3111">
        <v>2</v>
      </c>
      <c r="Q3111" t="str">
        <f t="shared" si="49"/>
        <v>14</v>
      </c>
    </row>
    <row r="3112" spans="1:17" x14ac:dyDescent="0.25">
      <c r="A3112">
        <v>3123</v>
      </c>
      <c r="B3112">
        <v>223.260874</v>
      </c>
      <c r="C3112" s="4">
        <v>1</v>
      </c>
      <c r="H3112">
        <v>213.57092399999999</v>
      </c>
      <c r="I3112" s="5">
        <v>4</v>
      </c>
      <c r="P3112">
        <v>2</v>
      </c>
      <c r="Q3112" t="str">
        <f t="shared" si="49"/>
        <v>14</v>
      </c>
    </row>
    <row r="3113" spans="1:17" x14ac:dyDescent="0.25">
      <c r="A3113">
        <v>3124</v>
      </c>
      <c r="B3113">
        <v>223.260874</v>
      </c>
      <c r="C3113" s="4">
        <v>1</v>
      </c>
      <c r="H3113">
        <v>213.57092399999999</v>
      </c>
      <c r="I3113" s="5">
        <v>4</v>
      </c>
      <c r="P3113">
        <v>2</v>
      </c>
      <c r="Q3113" t="str">
        <f t="shared" si="49"/>
        <v>14</v>
      </c>
    </row>
    <row r="3114" spans="1:17" x14ac:dyDescent="0.25">
      <c r="A3114">
        <v>3125</v>
      </c>
      <c r="B3114">
        <v>223.260874</v>
      </c>
      <c r="C3114" s="4">
        <v>1</v>
      </c>
      <c r="H3114">
        <v>213.57092399999999</v>
      </c>
      <c r="I3114" s="5">
        <v>4</v>
      </c>
      <c r="P3114">
        <v>2</v>
      </c>
      <c r="Q3114" t="str">
        <f t="shared" si="49"/>
        <v>14</v>
      </c>
    </row>
    <row r="3115" spans="1:17" x14ac:dyDescent="0.25">
      <c r="A3115">
        <v>3126</v>
      </c>
      <c r="B3115">
        <v>223.260874</v>
      </c>
      <c r="C3115" s="4">
        <v>1</v>
      </c>
      <c r="D3115">
        <v>231.00144299999999</v>
      </c>
      <c r="E3115" s="2">
        <v>2</v>
      </c>
      <c r="H3115">
        <v>213.57092399999999</v>
      </c>
      <c r="I3115" s="5">
        <v>4</v>
      </c>
      <c r="P3115">
        <v>3</v>
      </c>
      <c r="Q3115" t="str">
        <f t="shared" si="49"/>
        <v>124</v>
      </c>
    </row>
    <row r="3116" spans="1:17" x14ac:dyDescent="0.25">
      <c r="A3116">
        <v>3127</v>
      </c>
      <c r="B3116">
        <v>223.260874</v>
      </c>
      <c r="C3116" s="4">
        <v>1</v>
      </c>
      <c r="D3116">
        <v>231.05277899999999</v>
      </c>
      <c r="E3116" s="2">
        <v>2</v>
      </c>
      <c r="H3116">
        <v>213.57092399999999</v>
      </c>
      <c r="I3116" s="5">
        <v>4</v>
      </c>
      <c r="P3116">
        <v>3</v>
      </c>
      <c r="Q3116" t="str">
        <f t="shared" si="49"/>
        <v>124</v>
      </c>
    </row>
    <row r="3117" spans="1:17" x14ac:dyDescent="0.25">
      <c r="A3117">
        <v>3128</v>
      </c>
      <c r="B3117">
        <v>223.260874</v>
      </c>
      <c r="C3117" s="4">
        <v>1</v>
      </c>
      <c r="D3117">
        <v>231.05277899999999</v>
      </c>
      <c r="E3117" s="2">
        <v>2</v>
      </c>
      <c r="H3117">
        <v>213.57092399999999</v>
      </c>
      <c r="I3117" s="5">
        <v>4</v>
      </c>
      <c r="P3117">
        <v>3</v>
      </c>
      <c r="Q3117" t="str">
        <f t="shared" si="49"/>
        <v>124</v>
      </c>
    </row>
    <row r="3118" spans="1:17" x14ac:dyDescent="0.25">
      <c r="A3118">
        <v>3129</v>
      </c>
      <c r="B3118">
        <v>223.224175</v>
      </c>
      <c r="C3118" s="4">
        <v>1</v>
      </c>
      <c r="D3118">
        <v>231.05277899999999</v>
      </c>
      <c r="E3118" s="2">
        <v>2</v>
      </c>
      <c r="H3118">
        <v>213.57092399999999</v>
      </c>
      <c r="I3118" s="5">
        <v>4</v>
      </c>
      <c r="P3118">
        <v>3</v>
      </c>
      <c r="Q3118" t="str">
        <f t="shared" si="49"/>
        <v>124</v>
      </c>
    </row>
    <row r="3119" spans="1:17" x14ac:dyDescent="0.25">
      <c r="A3119">
        <v>3130</v>
      </c>
      <c r="D3119">
        <v>231.05277899999999</v>
      </c>
      <c r="E3119" s="2">
        <v>2</v>
      </c>
      <c r="H3119">
        <v>213.57092399999999</v>
      </c>
      <c r="I3119" s="5">
        <v>4</v>
      </c>
      <c r="P3119">
        <v>2</v>
      </c>
      <c r="Q3119" t="str">
        <f t="shared" si="49"/>
        <v>24</v>
      </c>
    </row>
    <row r="3120" spans="1:17" x14ac:dyDescent="0.25">
      <c r="A3120">
        <v>3131</v>
      </c>
      <c r="D3120">
        <v>231.05277899999999</v>
      </c>
      <c r="E3120" s="2">
        <v>2</v>
      </c>
      <c r="H3120">
        <v>213.472734</v>
      </c>
      <c r="I3120" s="5">
        <v>4</v>
      </c>
      <c r="P3120">
        <v>2</v>
      </c>
      <c r="Q3120" t="str">
        <f t="shared" si="49"/>
        <v>24</v>
      </c>
    </row>
    <row r="3121" spans="1:17" x14ac:dyDescent="0.25">
      <c r="A3121">
        <v>3132</v>
      </c>
      <c r="D3121">
        <v>231.05277899999999</v>
      </c>
      <c r="E3121" s="2">
        <v>2</v>
      </c>
      <c r="F3121">
        <v>221.01243600000001</v>
      </c>
      <c r="G3121" s="3">
        <v>3</v>
      </c>
      <c r="H3121">
        <v>213.472734</v>
      </c>
      <c r="I3121" s="5">
        <v>4</v>
      </c>
      <c r="P3121">
        <v>3</v>
      </c>
      <c r="Q3121" t="str">
        <f t="shared" si="49"/>
        <v>234</v>
      </c>
    </row>
    <row r="3122" spans="1:17" x14ac:dyDescent="0.25">
      <c r="A3122">
        <v>3133</v>
      </c>
      <c r="D3122">
        <v>231.05277899999999</v>
      </c>
      <c r="E3122" s="2">
        <v>2</v>
      </c>
      <c r="F3122">
        <v>221.21299300000001</v>
      </c>
      <c r="G3122" s="3">
        <v>3</v>
      </c>
      <c r="P3122">
        <v>2</v>
      </c>
      <c r="Q3122" t="str">
        <f t="shared" si="49"/>
        <v>23</v>
      </c>
    </row>
    <row r="3123" spans="1:17" x14ac:dyDescent="0.25">
      <c r="A3123">
        <v>3134</v>
      </c>
      <c r="D3123">
        <v>231.05277899999999</v>
      </c>
      <c r="E3123" s="2">
        <v>2</v>
      </c>
      <c r="F3123">
        <v>221.21299300000001</v>
      </c>
      <c r="G3123" s="3">
        <v>3</v>
      </c>
      <c r="P3123">
        <v>2</v>
      </c>
      <c r="Q3123" t="str">
        <f t="shared" si="49"/>
        <v>23</v>
      </c>
    </row>
    <row r="3124" spans="1:17" x14ac:dyDescent="0.25">
      <c r="A3124">
        <v>3135</v>
      </c>
      <c r="D3124">
        <v>231.05277899999999</v>
      </c>
      <c r="E3124" s="2">
        <v>2</v>
      </c>
      <c r="F3124">
        <v>221.21299300000001</v>
      </c>
      <c r="G3124" s="3">
        <v>3</v>
      </c>
      <c r="P3124">
        <v>2</v>
      </c>
      <c r="Q3124" t="str">
        <f t="shared" si="49"/>
        <v>23</v>
      </c>
    </row>
    <row r="3125" spans="1:17" x14ac:dyDescent="0.25">
      <c r="A3125">
        <v>3136</v>
      </c>
      <c r="D3125">
        <v>231.05277899999999</v>
      </c>
      <c r="E3125" s="2">
        <v>2</v>
      </c>
      <c r="F3125">
        <v>221.21299300000001</v>
      </c>
      <c r="G3125" s="3">
        <v>3</v>
      </c>
      <c r="P3125">
        <v>2</v>
      </c>
      <c r="Q3125" t="str">
        <f t="shared" si="49"/>
        <v>23</v>
      </c>
    </row>
    <row r="3126" spans="1:17" x14ac:dyDescent="0.25">
      <c r="A3126">
        <v>3137</v>
      </c>
      <c r="D3126">
        <v>231.05277899999999</v>
      </c>
      <c r="E3126" s="2">
        <v>2</v>
      </c>
      <c r="F3126">
        <v>221.21299300000001</v>
      </c>
      <c r="G3126" s="3">
        <v>3</v>
      </c>
      <c r="P3126">
        <v>2</v>
      </c>
      <c r="Q3126" t="str">
        <f t="shared" si="49"/>
        <v>23</v>
      </c>
    </row>
    <row r="3127" spans="1:17" x14ac:dyDescent="0.25">
      <c r="A3127">
        <v>3138</v>
      </c>
      <c r="D3127">
        <v>231.05277899999999</v>
      </c>
      <c r="E3127" s="2">
        <v>2</v>
      </c>
      <c r="F3127">
        <v>221.21299300000001</v>
      </c>
      <c r="G3127" s="3">
        <v>3</v>
      </c>
      <c r="P3127">
        <v>2</v>
      </c>
      <c r="Q3127" t="str">
        <f t="shared" si="49"/>
        <v>23</v>
      </c>
    </row>
    <row r="3128" spans="1:17" x14ac:dyDescent="0.25">
      <c r="A3128">
        <v>3139</v>
      </c>
      <c r="D3128">
        <v>231.05277899999999</v>
      </c>
      <c r="E3128" s="2">
        <v>2</v>
      </c>
      <c r="F3128">
        <v>221.21299300000001</v>
      </c>
      <c r="G3128" s="3">
        <v>3</v>
      </c>
      <c r="P3128">
        <v>2</v>
      </c>
      <c r="Q3128" t="str">
        <f t="shared" si="49"/>
        <v>23</v>
      </c>
    </row>
    <row r="3129" spans="1:17" x14ac:dyDescent="0.25">
      <c r="A3129">
        <v>3140</v>
      </c>
      <c r="D3129">
        <v>231.05277899999999</v>
      </c>
      <c r="E3129" s="2">
        <v>2</v>
      </c>
      <c r="F3129">
        <v>221.21299300000001</v>
      </c>
      <c r="G3129" s="3">
        <v>3</v>
      </c>
      <c r="P3129">
        <v>2</v>
      </c>
      <c r="Q3129" t="str">
        <f t="shared" si="49"/>
        <v>23</v>
      </c>
    </row>
    <row r="3130" spans="1:17" x14ac:dyDescent="0.25">
      <c r="A3130">
        <v>3141</v>
      </c>
      <c r="D3130">
        <v>231.05277899999999</v>
      </c>
      <c r="E3130" s="2">
        <v>2</v>
      </c>
      <c r="F3130">
        <v>221.21299300000001</v>
      </c>
      <c r="G3130" s="3">
        <v>3</v>
      </c>
      <c r="P3130">
        <v>2</v>
      </c>
      <c r="Q3130" t="str">
        <f t="shared" si="49"/>
        <v>23</v>
      </c>
    </row>
    <row r="3131" spans="1:17" x14ac:dyDescent="0.25">
      <c r="A3131">
        <v>3142</v>
      </c>
      <c r="B3131">
        <v>240.26940400000001</v>
      </c>
      <c r="C3131" s="4">
        <v>1</v>
      </c>
      <c r="D3131">
        <v>231.05277899999999</v>
      </c>
      <c r="E3131" s="2">
        <v>2</v>
      </c>
      <c r="F3131">
        <v>221.21299300000001</v>
      </c>
      <c r="G3131" s="3">
        <v>3</v>
      </c>
      <c r="P3131">
        <v>3</v>
      </c>
      <c r="Q3131" t="str">
        <f t="shared" si="49"/>
        <v>123</v>
      </c>
    </row>
    <row r="3132" spans="1:17" x14ac:dyDescent="0.25">
      <c r="A3132">
        <v>3143</v>
      </c>
      <c r="B3132">
        <v>240.34311199999999</v>
      </c>
      <c r="C3132" s="4">
        <v>1</v>
      </c>
      <c r="D3132">
        <v>231.00144299999999</v>
      </c>
      <c r="E3132" s="2">
        <v>2</v>
      </c>
      <c r="F3132">
        <v>221.21299300000001</v>
      </c>
      <c r="G3132" s="3">
        <v>3</v>
      </c>
      <c r="P3132">
        <v>3</v>
      </c>
      <c r="Q3132" t="str">
        <f t="shared" si="49"/>
        <v>123</v>
      </c>
    </row>
    <row r="3133" spans="1:17" x14ac:dyDescent="0.25">
      <c r="A3133">
        <v>3144</v>
      </c>
      <c r="B3133">
        <v>240.34311199999999</v>
      </c>
      <c r="C3133" s="4">
        <v>1</v>
      </c>
      <c r="F3133">
        <v>221.21299300000001</v>
      </c>
      <c r="G3133" s="3">
        <v>3</v>
      </c>
      <c r="P3133">
        <v>2</v>
      </c>
      <c r="Q3133" t="str">
        <f t="shared" si="49"/>
        <v>13</v>
      </c>
    </row>
    <row r="3134" spans="1:17" x14ac:dyDescent="0.25">
      <c r="A3134">
        <v>3145</v>
      </c>
      <c r="B3134">
        <v>240.34311199999999</v>
      </c>
      <c r="C3134" s="4">
        <v>1</v>
      </c>
      <c r="F3134">
        <v>221.21299300000001</v>
      </c>
      <c r="G3134" s="3">
        <v>3</v>
      </c>
      <c r="P3134">
        <v>2</v>
      </c>
      <c r="Q3134" t="str">
        <f t="shared" si="49"/>
        <v>13</v>
      </c>
    </row>
    <row r="3135" spans="1:17" x14ac:dyDescent="0.25">
      <c r="A3135">
        <v>3146</v>
      </c>
      <c r="B3135">
        <v>240.34311199999999</v>
      </c>
      <c r="C3135" s="4">
        <v>1</v>
      </c>
      <c r="F3135">
        <v>221.21299300000001</v>
      </c>
      <c r="G3135" s="3">
        <v>3</v>
      </c>
      <c r="P3135">
        <v>2</v>
      </c>
      <c r="Q3135" t="str">
        <f t="shared" si="49"/>
        <v>13</v>
      </c>
    </row>
    <row r="3136" spans="1:17" x14ac:dyDescent="0.25">
      <c r="A3136">
        <v>3147</v>
      </c>
      <c r="B3136">
        <v>240.34311199999999</v>
      </c>
      <c r="C3136" s="4">
        <v>1</v>
      </c>
      <c r="F3136">
        <v>221.21299300000001</v>
      </c>
      <c r="G3136" s="3">
        <v>3</v>
      </c>
      <c r="H3136">
        <v>229.183291</v>
      </c>
      <c r="I3136" s="5">
        <v>4</v>
      </c>
      <c r="P3136">
        <v>3</v>
      </c>
      <c r="Q3136" t="str">
        <f t="shared" si="49"/>
        <v>134</v>
      </c>
    </row>
    <row r="3137" spans="1:17" x14ac:dyDescent="0.25">
      <c r="A3137">
        <v>3148</v>
      </c>
      <c r="B3137">
        <v>240.34311199999999</v>
      </c>
      <c r="C3137" s="4">
        <v>1</v>
      </c>
      <c r="F3137">
        <v>221.21299300000001</v>
      </c>
      <c r="G3137" s="3">
        <v>3</v>
      </c>
      <c r="H3137">
        <v>229.404515</v>
      </c>
      <c r="I3137" s="5">
        <v>4</v>
      </c>
      <c r="P3137">
        <v>3</v>
      </c>
      <c r="Q3137" t="str">
        <f t="shared" si="49"/>
        <v>134</v>
      </c>
    </row>
    <row r="3138" spans="1:17" x14ac:dyDescent="0.25">
      <c r="A3138">
        <v>3149</v>
      </c>
      <c r="B3138">
        <v>240.34311199999999</v>
      </c>
      <c r="C3138" s="4">
        <v>1</v>
      </c>
      <c r="F3138">
        <v>221.01243600000001</v>
      </c>
      <c r="G3138" s="3">
        <v>3</v>
      </c>
      <c r="H3138">
        <v>229.404515</v>
      </c>
      <c r="I3138" s="5">
        <v>4</v>
      </c>
      <c r="P3138">
        <v>3</v>
      </c>
      <c r="Q3138" t="str">
        <f t="shared" ref="Q3138:Q3201" si="50">CONCATENATE(C3138,E3138,G3138,I3138)</f>
        <v>134</v>
      </c>
    </row>
    <row r="3139" spans="1:17" x14ac:dyDescent="0.25">
      <c r="A3139">
        <v>3150</v>
      </c>
      <c r="B3139">
        <v>240.34311199999999</v>
      </c>
      <c r="C3139" s="4">
        <v>1</v>
      </c>
      <c r="H3139">
        <v>229.404515</v>
      </c>
      <c r="I3139" s="5">
        <v>4</v>
      </c>
      <c r="P3139">
        <v>2</v>
      </c>
      <c r="Q3139" t="str">
        <f t="shared" si="50"/>
        <v>14</v>
      </c>
    </row>
    <row r="3140" spans="1:17" x14ac:dyDescent="0.25">
      <c r="A3140">
        <v>3151</v>
      </c>
      <c r="B3140">
        <v>240.34311199999999</v>
      </c>
      <c r="C3140" s="4">
        <v>1</v>
      </c>
      <c r="H3140">
        <v>229.404515</v>
      </c>
      <c r="I3140" s="5">
        <v>4</v>
      </c>
      <c r="P3140">
        <v>2</v>
      </c>
      <c r="Q3140" t="str">
        <f t="shared" si="50"/>
        <v>14</v>
      </c>
    </row>
    <row r="3141" spans="1:17" x14ac:dyDescent="0.25">
      <c r="A3141">
        <v>3152</v>
      </c>
      <c r="B3141">
        <v>240.34311199999999</v>
      </c>
      <c r="C3141" s="4">
        <v>1</v>
      </c>
      <c r="H3141">
        <v>229.404515</v>
      </c>
      <c r="I3141" s="5">
        <v>4</v>
      </c>
      <c r="P3141">
        <v>2</v>
      </c>
      <c r="Q3141" t="str">
        <f t="shared" si="50"/>
        <v>14</v>
      </c>
    </row>
    <row r="3142" spans="1:17" x14ac:dyDescent="0.25">
      <c r="A3142">
        <v>3153</v>
      </c>
      <c r="B3142">
        <v>240.34311199999999</v>
      </c>
      <c r="C3142" s="4">
        <v>1</v>
      </c>
      <c r="H3142">
        <v>229.404515</v>
      </c>
      <c r="I3142" s="5">
        <v>4</v>
      </c>
      <c r="P3142">
        <v>2</v>
      </c>
      <c r="Q3142" t="str">
        <f t="shared" si="50"/>
        <v>14</v>
      </c>
    </row>
    <row r="3143" spans="1:17" x14ac:dyDescent="0.25">
      <c r="A3143">
        <v>3154</v>
      </c>
      <c r="B3143">
        <v>240.34311199999999</v>
      </c>
      <c r="C3143" s="4">
        <v>1</v>
      </c>
      <c r="H3143">
        <v>229.404515</v>
      </c>
      <c r="I3143" s="5">
        <v>4</v>
      </c>
      <c r="P3143">
        <v>2</v>
      </c>
      <c r="Q3143" t="str">
        <f t="shared" si="50"/>
        <v>14</v>
      </c>
    </row>
    <row r="3144" spans="1:17" x14ac:dyDescent="0.25">
      <c r="A3144">
        <v>3155</v>
      </c>
      <c r="B3144">
        <v>240.34311199999999</v>
      </c>
      <c r="C3144" s="4">
        <v>1</v>
      </c>
      <c r="H3144">
        <v>229.404515</v>
      </c>
      <c r="I3144" s="5">
        <v>4</v>
      </c>
      <c r="P3144">
        <v>2</v>
      </c>
      <c r="Q3144" t="str">
        <f t="shared" si="50"/>
        <v>14</v>
      </c>
    </row>
    <row r="3145" spans="1:17" x14ac:dyDescent="0.25">
      <c r="A3145">
        <v>3156</v>
      </c>
      <c r="B3145">
        <v>240.34311199999999</v>
      </c>
      <c r="C3145" s="4">
        <v>1</v>
      </c>
      <c r="D3145">
        <v>248.72993400000001</v>
      </c>
      <c r="E3145" s="2">
        <v>2</v>
      </c>
      <c r="H3145">
        <v>229.404515</v>
      </c>
      <c r="I3145" s="5">
        <v>4</v>
      </c>
      <c r="P3145">
        <v>3</v>
      </c>
      <c r="Q3145" t="str">
        <f t="shared" si="50"/>
        <v>124</v>
      </c>
    </row>
    <row r="3146" spans="1:17" x14ac:dyDescent="0.25">
      <c r="A3146">
        <v>3157</v>
      </c>
      <c r="B3146">
        <v>240.34311199999999</v>
      </c>
      <c r="C3146" s="4">
        <v>1</v>
      </c>
      <c r="D3146">
        <v>248.73441600000001</v>
      </c>
      <c r="E3146" s="2">
        <v>2</v>
      </c>
      <c r="H3146">
        <v>229.404515</v>
      </c>
      <c r="I3146" s="5">
        <v>4</v>
      </c>
      <c r="P3146">
        <v>3</v>
      </c>
      <c r="Q3146" t="str">
        <f t="shared" si="50"/>
        <v>124</v>
      </c>
    </row>
    <row r="3147" spans="1:17" x14ac:dyDescent="0.25">
      <c r="A3147">
        <v>3158</v>
      </c>
      <c r="B3147">
        <v>240.34311199999999</v>
      </c>
      <c r="C3147" s="4">
        <v>1</v>
      </c>
      <c r="D3147">
        <v>248.73441600000001</v>
      </c>
      <c r="E3147" s="2">
        <v>2</v>
      </c>
      <c r="H3147">
        <v>229.404515</v>
      </c>
      <c r="I3147" s="5">
        <v>4</v>
      </c>
      <c r="P3147">
        <v>3</v>
      </c>
      <c r="Q3147" t="str">
        <f t="shared" si="50"/>
        <v>124</v>
      </c>
    </row>
    <row r="3148" spans="1:17" x14ac:dyDescent="0.25">
      <c r="A3148">
        <v>3159</v>
      </c>
      <c r="B3148">
        <v>240.34311199999999</v>
      </c>
      <c r="C3148" s="4">
        <v>1</v>
      </c>
      <c r="D3148">
        <v>248.73441600000001</v>
      </c>
      <c r="E3148" s="2">
        <v>2</v>
      </c>
      <c r="H3148">
        <v>229.404515</v>
      </c>
      <c r="I3148" s="5">
        <v>4</v>
      </c>
      <c r="P3148">
        <v>3</v>
      </c>
      <c r="Q3148" t="str">
        <f t="shared" si="50"/>
        <v>124</v>
      </c>
    </row>
    <row r="3149" spans="1:17" x14ac:dyDescent="0.25">
      <c r="A3149">
        <v>3160</v>
      </c>
      <c r="B3149">
        <v>240.26940400000001</v>
      </c>
      <c r="C3149" s="4">
        <v>1</v>
      </c>
      <c r="D3149">
        <v>248.73441600000001</v>
      </c>
      <c r="E3149" s="2">
        <v>2</v>
      </c>
      <c r="H3149">
        <v>229.404515</v>
      </c>
      <c r="I3149" s="5">
        <v>4</v>
      </c>
      <c r="P3149">
        <v>3</v>
      </c>
      <c r="Q3149" t="str">
        <f t="shared" si="50"/>
        <v>124</v>
      </c>
    </row>
    <row r="3150" spans="1:17" x14ac:dyDescent="0.25">
      <c r="A3150">
        <v>3161</v>
      </c>
      <c r="D3150">
        <v>248.73441600000001</v>
      </c>
      <c r="E3150" s="2">
        <v>2</v>
      </c>
      <c r="H3150">
        <v>229.404515</v>
      </c>
      <c r="I3150" s="5">
        <v>4</v>
      </c>
      <c r="P3150">
        <v>2</v>
      </c>
      <c r="Q3150" t="str">
        <f t="shared" si="50"/>
        <v>24</v>
      </c>
    </row>
    <row r="3151" spans="1:17" x14ac:dyDescent="0.25">
      <c r="A3151">
        <v>3162</v>
      </c>
      <c r="D3151">
        <v>248.73441600000001</v>
      </c>
      <c r="E3151" s="2">
        <v>2</v>
      </c>
      <c r="H3151">
        <v>229.404515</v>
      </c>
      <c r="I3151" s="5">
        <v>4</v>
      </c>
      <c r="P3151">
        <v>2</v>
      </c>
      <c r="Q3151" t="str">
        <f t="shared" si="50"/>
        <v>24</v>
      </c>
    </row>
    <row r="3152" spans="1:17" x14ac:dyDescent="0.25">
      <c r="A3152">
        <v>3163</v>
      </c>
      <c r="D3152">
        <v>248.73441600000001</v>
      </c>
      <c r="E3152" s="2">
        <v>2</v>
      </c>
      <c r="H3152">
        <v>229.404515</v>
      </c>
      <c r="I3152" s="5">
        <v>4</v>
      </c>
      <c r="P3152">
        <v>2</v>
      </c>
      <c r="Q3152" t="str">
        <f t="shared" si="50"/>
        <v>24</v>
      </c>
    </row>
    <row r="3153" spans="1:17" x14ac:dyDescent="0.25">
      <c r="A3153">
        <v>3164</v>
      </c>
      <c r="D3153">
        <v>248.73441600000001</v>
      </c>
      <c r="E3153" s="2">
        <v>2</v>
      </c>
      <c r="H3153">
        <v>229.404515</v>
      </c>
      <c r="I3153" s="5">
        <v>4</v>
      </c>
      <c r="P3153">
        <v>2</v>
      </c>
      <c r="Q3153" t="str">
        <f t="shared" si="50"/>
        <v>24</v>
      </c>
    </row>
    <row r="3154" spans="1:17" x14ac:dyDescent="0.25">
      <c r="A3154">
        <v>3165</v>
      </c>
      <c r="D3154">
        <v>248.73441600000001</v>
      </c>
      <c r="E3154" s="2">
        <v>2</v>
      </c>
      <c r="F3154">
        <v>237.80705899999998</v>
      </c>
      <c r="G3154" s="3">
        <v>3</v>
      </c>
      <c r="H3154">
        <v>229.404515</v>
      </c>
      <c r="I3154" s="5">
        <v>4</v>
      </c>
      <c r="P3154">
        <v>3</v>
      </c>
      <c r="Q3154" t="str">
        <f t="shared" si="50"/>
        <v>234</v>
      </c>
    </row>
    <row r="3155" spans="1:17" x14ac:dyDescent="0.25">
      <c r="A3155">
        <v>3166</v>
      </c>
      <c r="D3155">
        <v>248.73441600000001</v>
      </c>
      <c r="E3155" s="2">
        <v>2</v>
      </c>
      <c r="F3155">
        <v>237.995553</v>
      </c>
      <c r="G3155" s="3">
        <v>3</v>
      </c>
      <c r="H3155">
        <v>229.183291</v>
      </c>
      <c r="I3155" s="5">
        <v>4</v>
      </c>
      <c r="P3155">
        <v>3</v>
      </c>
      <c r="Q3155" t="str">
        <f t="shared" si="50"/>
        <v>234</v>
      </c>
    </row>
    <row r="3156" spans="1:17" x14ac:dyDescent="0.25">
      <c r="A3156">
        <v>3167</v>
      </c>
      <c r="D3156">
        <v>248.73441600000001</v>
      </c>
      <c r="E3156" s="2">
        <v>2</v>
      </c>
      <c r="F3156">
        <v>237.995553</v>
      </c>
      <c r="G3156" s="3">
        <v>3</v>
      </c>
      <c r="H3156">
        <v>229.183291</v>
      </c>
      <c r="I3156" s="5">
        <v>4</v>
      </c>
      <c r="P3156">
        <v>3</v>
      </c>
      <c r="Q3156" t="str">
        <f t="shared" si="50"/>
        <v>234</v>
      </c>
    </row>
    <row r="3157" spans="1:17" x14ac:dyDescent="0.25">
      <c r="A3157">
        <v>3168</v>
      </c>
      <c r="D3157">
        <v>248.73441600000001</v>
      </c>
      <c r="E3157" s="2">
        <v>2</v>
      </c>
      <c r="F3157">
        <v>237.995553</v>
      </c>
      <c r="G3157" s="3">
        <v>3</v>
      </c>
      <c r="H3157">
        <v>229.183291</v>
      </c>
      <c r="I3157" s="5">
        <v>4</v>
      </c>
      <c r="P3157">
        <v>3</v>
      </c>
      <c r="Q3157" t="str">
        <f t="shared" si="50"/>
        <v>234</v>
      </c>
    </row>
    <row r="3158" spans="1:17" x14ac:dyDescent="0.25">
      <c r="A3158">
        <v>3169</v>
      </c>
      <c r="D3158">
        <v>248.73441600000001</v>
      </c>
      <c r="E3158" s="2">
        <v>2</v>
      </c>
      <c r="F3158">
        <v>237.995553</v>
      </c>
      <c r="G3158" s="3">
        <v>3</v>
      </c>
      <c r="P3158">
        <v>2</v>
      </c>
      <c r="Q3158" t="str">
        <f t="shared" si="50"/>
        <v>23</v>
      </c>
    </row>
    <row r="3159" spans="1:17" x14ac:dyDescent="0.25">
      <c r="A3159">
        <v>3170</v>
      </c>
      <c r="D3159">
        <v>248.73441600000001</v>
      </c>
      <c r="E3159" s="2">
        <v>2</v>
      </c>
      <c r="F3159">
        <v>237.995553</v>
      </c>
      <c r="G3159" s="3">
        <v>3</v>
      </c>
      <c r="P3159">
        <v>2</v>
      </c>
      <c r="Q3159" t="str">
        <f t="shared" si="50"/>
        <v>23</v>
      </c>
    </row>
    <row r="3160" spans="1:17" x14ac:dyDescent="0.25">
      <c r="A3160">
        <v>3171</v>
      </c>
      <c r="D3160">
        <v>248.73441600000001</v>
      </c>
      <c r="E3160" s="2">
        <v>2</v>
      </c>
      <c r="F3160">
        <v>237.995553</v>
      </c>
      <c r="G3160" s="3">
        <v>3</v>
      </c>
      <c r="P3160">
        <v>2</v>
      </c>
      <c r="Q3160" t="str">
        <f t="shared" si="50"/>
        <v>23</v>
      </c>
    </row>
    <row r="3161" spans="1:17" x14ac:dyDescent="0.25">
      <c r="A3161">
        <v>3172</v>
      </c>
      <c r="D3161">
        <v>248.73441600000001</v>
      </c>
      <c r="E3161" s="2">
        <v>2</v>
      </c>
      <c r="F3161">
        <v>237.995553</v>
      </c>
      <c r="G3161" s="3">
        <v>3</v>
      </c>
      <c r="P3161">
        <v>2</v>
      </c>
      <c r="Q3161" t="str">
        <f t="shared" si="50"/>
        <v>23</v>
      </c>
    </row>
    <row r="3162" spans="1:17" x14ac:dyDescent="0.25">
      <c r="A3162">
        <v>3173</v>
      </c>
      <c r="D3162">
        <v>248.73441600000001</v>
      </c>
      <c r="E3162" s="2">
        <v>2</v>
      </c>
      <c r="F3162">
        <v>237.995553</v>
      </c>
      <c r="G3162" s="3">
        <v>3</v>
      </c>
      <c r="P3162">
        <v>2</v>
      </c>
      <c r="Q3162" t="str">
        <f t="shared" si="50"/>
        <v>23</v>
      </c>
    </row>
    <row r="3163" spans="1:17" x14ac:dyDescent="0.25">
      <c r="A3163">
        <v>3174</v>
      </c>
      <c r="D3163">
        <v>248.73441600000001</v>
      </c>
      <c r="E3163" s="2">
        <v>2</v>
      </c>
      <c r="F3163">
        <v>237.995553</v>
      </c>
      <c r="G3163" s="3">
        <v>3</v>
      </c>
      <c r="P3163">
        <v>2</v>
      </c>
      <c r="Q3163" t="str">
        <f t="shared" si="50"/>
        <v>23</v>
      </c>
    </row>
    <row r="3164" spans="1:17" x14ac:dyDescent="0.25">
      <c r="A3164">
        <v>3175</v>
      </c>
      <c r="B3164">
        <v>258.26447999999999</v>
      </c>
      <c r="C3164" s="4">
        <v>1</v>
      </c>
      <c r="D3164">
        <v>248.73441600000001</v>
      </c>
      <c r="E3164" s="2">
        <v>2</v>
      </c>
      <c r="F3164">
        <v>237.995553</v>
      </c>
      <c r="G3164" s="3">
        <v>3</v>
      </c>
      <c r="P3164">
        <v>3</v>
      </c>
      <c r="Q3164" t="str">
        <f t="shared" si="50"/>
        <v>123</v>
      </c>
    </row>
    <row r="3165" spans="1:17" x14ac:dyDescent="0.25">
      <c r="A3165">
        <v>3176</v>
      </c>
      <c r="B3165">
        <v>258.17458599999998</v>
      </c>
      <c r="C3165" s="4">
        <v>1</v>
      </c>
      <c r="D3165">
        <v>248.73441600000001</v>
      </c>
      <c r="E3165" s="2">
        <v>2</v>
      </c>
      <c r="F3165">
        <v>237.995553</v>
      </c>
      <c r="G3165" s="3">
        <v>3</v>
      </c>
      <c r="P3165">
        <v>3</v>
      </c>
      <c r="Q3165" t="str">
        <f t="shared" si="50"/>
        <v>123</v>
      </c>
    </row>
    <row r="3166" spans="1:17" x14ac:dyDescent="0.25">
      <c r="A3166">
        <v>3177</v>
      </c>
      <c r="B3166">
        <v>258.17458599999998</v>
      </c>
      <c r="C3166" s="4">
        <v>1</v>
      </c>
      <c r="D3166">
        <v>248.72993400000001</v>
      </c>
      <c r="E3166" s="2">
        <v>2</v>
      </c>
      <c r="F3166">
        <v>237.995553</v>
      </c>
      <c r="G3166" s="3">
        <v>3</v>
      </c>
      <c r="P3166">
        <v>3</v>
      </c>
      <c r="Q3166" t="str">
        <f t="shared" si="50"/>
        <v>123</v>
      </c>
    </row>
    <row r="3167" spans="1:17" x14ac:dyDescent="0.25">
      <c r="A3167">
        <v>3178</v>
      </c>
      <c r="B3167">
        <v>258.17458599999998</v>
      </c>
      <c r="C3167" s="4">
        <v>1</v>
      </c>
      <c r="F3167">
        <v>237.995553</v>
      </c>
      <c r="G3167" s="3">
        <v>3</v>
      </c>
      <c r="P3167">
        <v>2</v>
      </c>
      <c r="Q3167" t="str">
        <f t="shared" si="50"/>
        <v>13</v>
      </c>
    </row>
    <row r="3168" spans="1:17" x14ac:dyDescent="0.25">
      <c r="A3168">
        <v>3179</v>
      </c>
      <c r="B3168">
        <v>258.17458599999998</v>
      </c>
      <c r="C3168" s="4">
        <v>1</v>
      </c>
      <c r="F3168">
        <v>237.995553</v>
      </c>
      <c r="G3168" s="3">
        <v>3</v>
      </c>
      <c r="P3168">
        <v>2</v>
      </c>
      <c r="Q3168" t="str">
        <f t="shared" si="50"/>
        <v>13</v>
      </c>
    </row>
    <row r="3169" spans="1:17" x14ac:dyDescent="0.25">
      <c r="A3169">
        <v>3180</v>
      </c>
      <c r="B3169">
        <v>258.17458599999998</v>
      </c>
      <c r="C3169" s="4">
        <v>1</v>
      </c>
      <c r="F3169">
        <v>237.995553</v>
      </c>
      <c r="G3169" s="3">
        <v>3</v>
      </c>
      <c r="P3169">
        <v>2</v>
      </c>
      <c r="Q3169" t="str">
        <f t="shared" si="50"/>
        <v>13</v>
      </c>
    </row>
    <row r="3170" spans="1:17" x14ac:dyDescent="0.25">
      <c r="A3170">
        <v>3181</v>
      </c>
      <c r="B3170">
        <v>258.17458599999998</v>
      </c>
      <c r="C3170" s="4">
        <v>1</v>
      </c>
      <c r="F3170">
        <v>237.995553</v>
      </c>
      <c r="G3170" s="3">
        <v>3</v>
      </c>
      <c r="P3170">
        <v>2</v>
      </c>
      <c r="Q3170" t="str">
        <f t="shared" si="50"/>
        <v>13</v>
      </c>
    </row>
    <row r="3171" spans="1:17" x14ac:dyDescent="0.25">
      <c r="A3171">
        <v>3182</v>
      </c>
      <c r="B3171">
        <v>258.17458599999998</v>
      </c>
      <c r="C3171" s="4">
        <v>1</v>
      </c>
      <c r="F3171">
        <v>237.995553</v>
      </c>
      <c r="G3171" s="3">
        <v>3</v>
      </c>
      <c r="H3171">
        <v>246.37448799999999</v>
      </c>
      <c r="I3171" s="5">
        <v>4</v>
      </c>
      <c r="P3171">
        <v>3</v>
      </c>
      <c r="Q3171" t="str">
        <f t="shared" si="50"/>
        <v>134</v>
      </c>
    </row>
    <row r="3172" spans="1:17" x14ac:dyDescent="0.25">
      <c r="A3172">
        <v>3183</v>
      </c>
      <c r="B3172">
        <v>258.17458599999998</v>
      </c>
      <c r="C3172" s="4">
        <v>1</v>
      </c>
      <c r="F3172">
        <v>237.995553</v>
      </c>
      <c r="G3172" s="3">
        <v>3</v>
      </c>
      <c r="H3172">
        <v>246.48675399999999</v>
      </c>
      <c r="I3172" s="5">
        <v>4</v>
      </c>
      <c r="P3172">
        <v>3</v>
      </c>
      <c r="Q3172" t="str">
        <f t="shared" si="50"/>
        <v>134</v>
      </c>
    </row>
    <row r="3173" spans="1:17" x14ac:dyDescent="0.25">
      <c r="A3173">
        <v>3184</v>
      </c>
      <c r="B3173">
        <v>258.17458599999998</v>
      </c>
      <c r="C3173" s="4">
        <v>1</v>
      </c>
      <c r="F3173">
        <v>237.995553</v>
      </c>
      <c r="G3173" s="3">
        <v>3</v>
      </c>
      <c r="H3173">
        <v>246.48675399999999</v>
      </c>
      <c r="I3173" s="5">
        <v>4</v>
      </c>
      <c r="P3173">
        <v>3</v>
      </c>
      <c r="Q3173" t="str">
        <f t="shared" si="50"/>
        <v>134</v>
      </c>
    </row>
    <row r="3174" spans="1:17" x14ac:dyDescent="0.25">
      <c r="A3174">
        <v>3185</v>
      </c>
      <c r="B3174">
        <v>258.17458599999998</v>
      </c>
      <c r="C3174" s="4">
        <v>1</v>
      </c>
      <c r="F3174">
        <v>237.995553</v>
      </c>
      <c r="G3174" s="3">
        <v>3</v>
      </c>
      <c r="H3174">
        <v>246.48675399999999</v>
      </c>
      <c r="I3174" s="5">
        <v>4</v>
      </c>
      <c r="P3174">
        <v>3</v>
      </c>
      <c r="Q3174" t="str">
        <f t="shared" si="50"/>
        <v>134</v>
      </c>
    </row>
    <row r="3175" spans="1:17" x14ac:dyDescent="0.25">
      <c r="A3175">
        <v>3186</v>
      </c>
      <c r="B3175">
        <v>258.17458599999998</v>
      </c>
      <c r="C3175" s="4">
        <v>1</v>
      </c>
      <c r="F3175">
        <v>237.80705899999998</v>
      </c>
      <c r="G3175" s="3">
        <v>3</v>
      </c>
      <c r="H3175">
        <v>246.48675399999999</v>
      </c>
      <c r="I3175" s="5">
        <v>4</v>
      </c>
      <c r="P3175">
        <v>3</v>
      </c>
      <c r="Q3175" t="str">
        <f t="shared" si="50"/>
        <v>134</v>
      </c>
    </row>
    <row r="3176" spans="1:17" x14ac:dyDescent="0.25">
      <c r="A3176">
        <v>3187</v>
      </c>
      <c r="B3176">
        <v>258.17458599999998</v>
      </c>
      <c r="C3176" s="4">
        <v>1</v>
      </c>
      <c r="F3176">
        <v>237.80705899999998</v>
      </c>
      <c r="G3176" s="3">
        <v>3</v>
      </c>
      <c r="H3176">
        <v>246.48675399999999</v>
      </c>
      <c r="I3176" s="5">
        <v>4</v>
      </c>
      <c r="P3176">
        <v>3</v>
      </c>
      <c r="Q3176" t="str">
        <f t="shared" si="50"/>
        <v>134</v>
      </c>
    </row>
    <row r="3177" spans="1:17" x14ac:dyDescent="0.25">
      <c r="A3177">
        <v>3188</v>
      </c>
      <c r="B3177">
        <v>258.22978899999998</v>
      </c>
      <c r="C3177" s="4">
        <v>1</v>
      </c>
      <c r="H3177">
        <v>246.33160699999999</v>
      </c>
      <c r="I3177" s="5">
        <v>4</v>
      </c>
      <c r="P3177">
        <v>2</v>
      </c>
      <c r="Q3177" t="str">
        <f t="shared" si="50"/>
        <v>14</v>
      </c>
    </row>
    <row r="3178" spans="1:17" x14ac:dyDescent="0.25">
      <c r="A3178">
        <v>3189</v>
      </c>
      <c r="B3178">
        <v>258.26447999999999</v>
      </c>
      <c r="C3178" s="4">
        <v>1</v>
      </c>
      <c r="H3178">
        <v>246.33160699999999</v>
      </c>
      <c r="I3178" s="5">
        <v>4</v>
      </c>
      <c r="J3178">
        <v>235.92288099999999</v>
      </c>
      <c r="K3178" t="s">
        <v>22</v>
      </c>
      <c r="Q3178" t="str">
        <f t="shared" si="50"/>
        <v>14</v>
      </c>
    </row>
    <row r="3179" spans="1:17" x14ac:dyDescent="0.25">
      <c r="A3179">
        <v>3190</v>
      </c>
      <c r="Q3179" t="str">
        <f t="shared" si="50"/>
        <v/>
      </c>
    </row>
    <row r="3180" spans="1:17" x14ac:dyDescent="0.25">
      <c r="A3180">
        <v>3191</v>
      </c>
      <c r="J3180">
        <v>235.83695900000001</v>
      </c>
      <c r="K3180" t="s">
        <v>22</v>
      </c>
      <c r="Q3180" t="str">
        <f t="shared" si="50"/>
        <v/>
      </c>
    </row>
    <row r="3181" spans="1:17" x14ac:dyDescent="0.25">
      <c r="A3181">
        <v>3192</v>
      </c>
      <c r="B3181">
        <v>237.78773000000001</v>
      </c>
      <c r="C3181" s="4">
        <v>1</v>
      </c>
      <c r="P3181">
        <v>1</v>
      </c>
      <c r="Q3181" t="str">
        <f t="shared" si="50"/>
        <v>1</v>
      </c>
    </row>
    <row r="3182" spans="1:17" x14ac:dyDescent="0.25">
      <c r="A3182">
        <v>3193</v>
      </c>
      <c r="B3182">
        <v>237.795772</v>
      </c>
      <c r="C3182" s="4">
        <v>1</v>
      </c>
      <c r="P3182">
        <v>1</v>
      </c>
      <c r="Q3182" t="str">
        <f t="shared" si="50"/>
        <v>1</v>
      </c>
    </row>
    <row r="3183" spans="1:17" x14ac:dyDescent="0.25">
      <c r="A3183">
        <v>3194</v>
      </c>
      <c r="B3183">
        <v>237.795772</v>
      </c>
      <c r="C3183" s="4">
        <v>1</v>
      </c>
      <c r="P3183">
        <v>1</v>
      </c>
      <c r="Q3183" t="str">
        <f t="shared" si="50"/>
        <v>1</v>
      </c>
    </row>
    <row r="3184" spans="1:17" x14ac:dyDescent="0.25">
      <c r="A3184">
        <v>3195</v>
      </c>
      <c r="B3184">
        <v>237.795772</v>
      </c>
      <c r="C3184" s="4">
        <v>1</v>
      </c>
      <c r="P3184">
        <v>1</v>
      </c>
      <c r="Q3184" t="str">
        <f t="shared" si="50"/>
        <v>1</v>
      </c>
    </row>
    <row r="3185" spans="1:17" x14ac:dyDescent="0.25">
      <c r="A3185">
        <v>3196</v>
      </c>
      <c r="B3185">
        <v>237.795772</v>
      </c>
      <c r="C3185" s="4">
        <v>1</v>
      </c>
      <c r="P3185">
        <v>1</v>
      </c>
      <c r="Q3185" t="str">
        <f t="shared" si="50"/>
        <v>1</v>
      </c>
    </row>
    <row r="3186" spans="1:17" x14ac:dyDescent="0.25">
      <c r="A3186">
        <v>3197</v>
      </c>
      <c r="B3186">
        <v>237.795772</v>
      </c>
      <c r="C3186" s="4">
        <v>1</v>
      </c>
      <c r="P3186">
        <v>1</v>
      </c>
      <c r="Q3186" t="str">
        <f t="shared" si="50"/>
        <v>1</v>
      </c>
    </row>
    <row r="3187" spans="1:17" x14ac:dyDescent="0.25">
      <c r="A3187">
        <v>3198</v>
      </c>
      <c r="B3187">
        <v>237.795772</v>
      </c>
      <c r="C3187" s="4">
        <v>1</v>
      </c>
      <c r="P3187">
        <v>1</v>
      </c>
      <c r="Q3187" t="str">
        <f t="shared" si="50"/>
        <v>1</v>
      </c>
    </row>
    <row r="3188" spans="1:17" x14ac:dyDescent="0.25">
      <c r="A3188">
        <v>3199</v>
      </c>
      <c r="B3188">
        <v>237.795772</v>
      </c>
      <c r="C3188" s="4">
        <v>1</v>
      </c>
      <c r="P3188">
        <v>1</v>
      </c>
      <c r="Q3188" t="str">
        <f t="shared" si="50"/>
        <v>1</v>
      </c>
    </row>
    <row r="3189" spans="1:17" x14ac:dyDescent="0.25">
      <c r="A3189">
        <v>3200</v>
      </c>
      <c r="B3189">
        <v>237.795772</v>
      </c>
      <c r="C3189" s="4">
        <v>1</v>
      </c>
      <c r="P3189">
        <v>1</v>
      </c>
      <c r="Q3189" t="str">
        <f t="shared" si="50"/>
        <v>1</v>
      </c>
    </row>
    <row r="3190" spans="1:17" x14ac:dyDescent="0.25">
      <c r="A3190">
        <v>3201</v>
      </c>
      <c r="B3190">
        <v>237.795772</v>
      </c>
      <c r="C3190" s="4">
        <v>1</v>
      </c>
      <c r="P3190">
        <v>1</v>
      </c>
      <c r="Q3190" t="str">
        <f t="shared" si="50"/>
        <v>1</v>
      </c>
    </row>
    <row r="3191" spans="1:17" x14ac:dyDescent="0.25">
      <c r="A3191">
        <v>3202</v>
      </c>
      <c r="B3191">
        <v>237.795772</v>
      </c>
      <c r="C3191" s="4">
        <v>1</v>
      </c>
      <c r="H3191">
        <v>248.01383899999999</v>
      </c>
      <c r="I3191" s="5">
        <v>4</v>
      </c>
      <c r="P3191">
        <v>2</v>
      </c>
      <c r="Q3191" t="str">
        <f t="shared" si="50"/>
        <v>14</v>
      </c>
    </row>
    <row r="3192" spans="1:17" x14ac:dyDescent="0.25">
      <c r="A3192">
        <v>3203</v>
      </c>
      <c r="B3192">
        <v>237.795772</v>
      </c>
      <c r="C3192" s="4">
        <v>1</v>
      </c>
      <c r="H3192">
        <v>247.93523300000001</v>
      </c>
      <c r="I3192" s="5">
        <v>4</v>
      </c>
      <c r="P3192">
        <v>2</v>
      </c>
      <c r="Q3192" t="str">
        <f t="shared" si="50"/>
        <v>14</v>
      </c>
    </row>
    <row r="3193" spans="1:17" x14ac:dyDescent="0.25">
      <c r="A3193">
        <v>3204</v>
      </c>
      <c r="B3193">
        <v>237.795772</v>
      </c>
      <c r="C3193" s="4">
        <v>1</v>
      </c>
      <c r="H3193">
        <v>247.93523300000001</v>
      </c>
      <c r="I3193" s="5">
        <v>4</v>
      </c>
      <c r="P3193">
        <v>2</v>
      </c>
      <c r="Q3193" t="str">
        <f t="shared" si="50"/>
        <v>14</v>
      </c>
    </row>
    <row r="3194" spans="1:17" x14ac:dyDescent="0.25">
      <c r="A3194">
        <v>3205</v>
      </c>
      <c r="B3194">
        <v>237.795772</v>
      </c>
      <c r="C3194" s="4">
        <v>1</v>
      </c>
      <c r="H3194">
        <v>247.93523300000001</v>
      </c>
      <c r="I3194" s="5">
        <v>4</v>
      </c>
      <c r="P3194">
        <v>2</v>
      </c>
      <c r="Q3194" t="str">
        <f t="shared" si="50"/>
        <v>14</v>
      </c>
    </row>
    <row r="3195" spans="1:17" x14ac:dyDescent="0.25">
      <c r="A3195">
        <v>3206</v>
      </c>
      <c r="B3195">
        <v>237.795772</v>
      </c>
      <c r="C3195" s="4">
        <v>1</v>
      </c>
      <c r="D3195">
        <v>231.32204300000001</v>
      </c>
      <c r="E3195" s="2">
        <v>2</v>
      </c>
      <c r="H3195">
        <v>247.93523300000001</v>
      </c>
      <c r="I3195" s="5">
        <v>4</v>
      </c>
      <c r="P3195">
        <v>3</v>
      </c>
      <c r="Q3195" t="str">
        <f t="shared" si="50"/>
        <v>124</v>
      </c>
    </row>
    <row r="3196" spans="1:17" x14ac:dyDescent="0.25">
      <c r="A3196">
        <v>3207</v>
      </c>
      <c r="B3196">
        <v>237.795772</v>
      </c>
      <c r="C3196" s="4">
        <v>1</v>
      </c>
      <c r="D3196">
        <v>231.35245399999999</v>
      </c>
      <c r="E3196" s="2">
        <v>2</v>
      </c>
      <c r="H3196">
        <v>247.93523300000001</v>
      </c>
      <c r="I3196" s="5">
        <v>4</v>
      </c>
      <c r="P3196">
        <v>3</v>
      </c>
      <c r="Q3196" t="str">
        <f t="shared" si="50"/>
        <v>124</v>
      </c>
    </row>
    <row r="3197" spans="1:17" x14ac:dyDescent="0.25">
      <c r="A3197">
        <v>3208</v>
      </c>
      <c r="B3197">
        <v>237.795772</v>
      </c>
      <c r="C3197" s="4">
        <v>1</v>
      </c>
      <c r="D3197">
        <v>231.35245399999999</v>
      </c>
      <c r="E3197" s="2">
        <v>2</v>
      </c>
      <c r="H3197">
        <v>247.93523300000001</v>
      </c>
      <c r="I3197" s="5">
        <v>4</v>
      </c>
      <c r="P3197">
        <v>3</v>
      </c>
      <c r="Q3197" t="str">
        <f t="shared" si="50"/>
        <v>124</v>
      </c>
    </row>
    <row r="3198" spans="1:17" x14ac:dyDescent="0.25">
      <c r="A3198">
        <v>3209</v>
      </c>
      <c r="B3198">
        <v>237.795772</v>
      </c>
      <c r="C3198" s="4">
        <v>1</v>
      </c>
      <c r="D3198">
        <v>231.35245399999999</v>
      </c>
      <c r="E3198" s="2">
        <v>2</v>
      </c>
      <c r="H3198">
        <v>247.93523300000001</v>
      </c>
      <c r="I3198" s="5">
        <v>4</v>
      </c>
      <c r="P3198">
        <v>3</v>
      </c>
      <c r="Q3198" t="str">
        <f t="shared" si="50"/>
        <v>124</v>
      </c>
    </row>
    <row r="3199" spans="1:17" x14ac:dyDescent="0.25">
      <c r="A3199">
        <v>3210</v>
      </c>
      <c r="B3199">
        <v>237.78773000000001</v>
      </c>
      <c r="C3199" s="4">
        <v>1</v>
      </c>
      <c r="D3199">
        <v>231.35245399999999</v>
      </c>
      <c r="E3199" s="2">
        <v>2</v>
      </c>
      <c r="H3199">
        <v>247.93523300000001</v>
      </c>
      <c r="I3199" s="5">
        <v>4</v>
      </c>
      <c r="P3199">
        <v>3</v>
      </c>
      <c r="Q3199" t="str">
        <f t="shared" si="50"/>
        <v>124</v>
      </c>
    </row>
    <row r="3200" spans="1:17" x14ac:dyDescent="0.25">
      <c r="A3200">
        <v>3211</v>
      </c>
      <c r="D3200">
        <v>231.35245399999999</v>
      </c>
      <c r="E3200" s="2">
        <v>2</v>
      </c>
      <c r="H3200">
        <v>247.93523300000001</v>
      </c>
      <c r="I3200" s="5">
        <v>4</v>
      </c>
      <c r="P3200">
        <v>2</v>
      </c>
      <c r="Q3200" t="str">
        <f t="shared" si="50"/>
        <v>24</v>
      </c>
    </row>
    <row r="3201" spans="1:17" x14ac:dyDescent="0.25">
      <c r="A3201">
        <v>3212</v>
      </c>
      <c r="D3201">
        <v>231.35245399999999</v>
      </c>
      <c r="E3201" s="2">
        <v>2</v>
      </c>
      <c r="H3201">
        <v>247.93523300000001</v>
      </c>
      <c r="I3201" s="5">
        <v>4</v>
      </c>
      <c r="P3201">
        <v>2</v>
      </c>
      <c r="Q3201" t="str">
        <f t="shared" si="50"/>
        <v>24</v>
      </c>
    </row>
    <row r="3202" spans="1:17" x14ac:dyDescent="0.25">
      <c r="A3202">
        <v>3213</v>
      </c>
      <c r="D3202">
        <v>231.35245399999999</v>
      </c>
      <c r="E3202" s="2">
        <v>2</v>
      </c>
      <c r="H3202">
        <v>247.93523300000001</v>
      </c>
      <c r="I3202" s="5">
        <v>4</v>
      </c>
      <c r="P3202">
        <v>2</v>
      </c>
      <c r="Q3202" t="str">
        <f t="shared" ref="Q3202:Q3265" si="51">CONCATENATE(C3202,E3202,G3202,I3202)</f>
        <v>24</v>
      </c>
    </row>
    <row r="3203" spans="1:17" x14ac:dyDescent="0.25">
      <c r="A3203">
        <v>3214</v>
      </c>
      <c r="D3203">
        <v>231.35245399999999</v>
      </c>
      <c r="E3203" s="2">
        <v>2</v>
      </c>
      <c r="H3203">
        <v>247.93523300000001</v>
      </c>
      <c r="I3203" s="5">
        <v>4</v>
      </c>
      <c r="P3203">
        <v>2</v>
      </c>
      <c r="Q3203" t="str">
        <f t="shared" si="51"/>
        <v>24</v>
      </c>
    </row>
    <row r="3204" spans="1:17" x14ac:dyDescent="0.25">
      <c r="A3204">
        <v>3215</v>
      </c>
      <c r="D3204">
        <v>231.35245399999999</v>
      </c>
      <c r="E3204" s="2">
        <v>2</v>
      </c>
      <c r="H3204">
        <v>247.93523300000001</v>
      </c>
      <c r="I3204" s="5">
        <v>4</v>
      </c>
      <c r="P3204">
        <v>2</v>
      </c>
      <c r="Q3204" t="str">
        <f t="shared" si="51"/>
        <v>24</v>
      </c>
    </row>
    <row r="3205" spans="1:17" x14ac:dyDescent="0.25">
      <c r="A3205">
        <v>3216</v>
      </c>
      <c r="D3205">
        <v>231.35245399999999</v>
      </c>
      <c r="E3205" s="2">
        <v>2</v>
      </c>
      <c r="H3205">
        <v>247.93523300000001</v>
      </c>
      <c r="I3205" s="5">
        <v>4</v>
      </c>
      <c r="P3205">
        <v>2</v>
      </c>
      <c r="Q3205" t="str">
        <f t="shared" si="51"/>
        <v>24</v>
      </c>
    </row>
    <row r="3206" spans="1:17" x14ac:dyDescent="0.25">
      <c r="A3206">
        <v>3217</v>
      </c>
      <c r="D3206">
        <v>231.35245399999999</v>
      </c>
      <c r="E3206" s="2">
        <v>2</v>
      </c>
      <c r="H3206">
        <v>248.01383899999999</v>
      </c>
      <c r="I3206" s="5">
        <v>4</v>
      </c>
      <c r="P3206">
        <v>2</v>
      </c>
      <c r="Q3206" t="str">
        <f t="shared" si="51"/>
        <v>24</v>
      </c>
    </row>
    <row r="3207" spans="1:17" x14ac:dyDescent="0.25">
      <c r="A3207">
        <v>3218</v>
      </c>
      <c r="D3207">
        <v>231.35245399999999</v>
      </c>
      <c r="E3207" s="2">
        <v>2</v>
      </c>
      <c r="H3207">
        <v>248.01383899999999</v>
      </c>
      <c r="I3207" s="5">
        <v>4</v>
      </c>
      <c r="P3207">
        <v>2</v>
      </c>
      <c r="Q3207" t="str">
        <f t="shared" si="51"/>
        <v>24</v>
      </c>
    </row>
    <row r="3208" spans="1:17" x14ac:dyDescent="0.25">
      <c r="A3208">
        <v>3219</v>
      </c>
      <c r="D3208">
        <v>231.35245399999999</v>
      </c>
      <c r="E3208" s="2">
        <v>2</v>
      </c>
      <c r="H3208">
        <v>248.01383899999999</v>
      </c>
      <c r="I3208" s="5">
        <v>4</v>
      </c>
      <c r="P3208">
        <v>2</v>
      </c>
      <c r="Q3208" t="str">
        <f t="shared" si="51"/>
        <v>24</v>
      </c>
    </row>
    <row r="3209" spans="1:17" x14ac:dyDescent="0.25">
      <c r="A3209">
        <v>3220</v>
      </c>
      <c r="D3209">
        <v>231.35245399999999</v>
      </c>
      <c r="E3209" s="2">
        <v>2</v>
      </c>
      <c r="F3209">
        <v>238.34125799999998</v>
      </c>
      <c r="G3209" s="3">
        <v>3</v>
      </c>
      <c r="P3209">
        <v>2</v>
      </c>
      <c r="Q3209" t="str">
        <f t="shared" si="51"/>
        <v>23</v>
      </c>
    </row>
    <row r="3210" spans="1:17" x14ac:dyDescent="0.25">
      <c r="A3210">
        <v>3221</v>
      </c>
      <c r="D3210">
        <v>231.35245399999999</v>
      </c>
      <c r="E3210" s="2">
        <v>2</v>
      </c>
      <c r="F3210">
        <v>238.44511900000001</v>
      </c>
      <c r="G3210" s="3">
        <v>3</v>
      </c>
      <c r="P3210">
        <v>2</v>
      </c>
      <c r="Q3210" t="str">
        <f t="shared" si="51"/>
        <v>23</v>
      </c>
    </row>
    <row r="3211" spans="1:17" x14ac:dyDescent="0.25">
      <c r="A3211">
        <v>3222</v>
      </c>
      <c r="B3211">
        <v>223.16464099999999</v>
      </c>
      <c r="C3211" s="4">
        <v>1</v>
      </c>
      <c r="D3211">
        <v>231.32204300000001</v>
      </c>
      <c r="E3211" s="2">
        <v>2</v>
      </c>
      <c r="F3211">
        <v>238.44511900000001</v>
      </c>
      <c r="G3211" s="3">
        <v>3</v>
      </c>
      <c r="P3211">
        <v>3</v>
      </c>
      <c r="Q3211" t="str">
        <f t="shared" si="51"/>
        <v>123</v>
      </c>
    </row>
    <row r="3212" spans="1:17" x14ac:dyDescent="0.25">
      <c r="A3212">
        <v>3223</v>
      </c>
      <c r="B3212">
        <v>223.11103499999999</v>
      </c>
      <c r="C3212" s="4">
        <v>1</v>
      </c>
      <c r="F3212">
        <v>238.44511900000001</v>
      </c>
      <c r="G3212" s="3">
        <v>3</v>
      </c>
      <c r="P3212">
        <v>2</v>
      </c>
      <c r="Q3212" t="str">
        <f t="shared" si="51"/>
        <v>13</v>
      </c>
    </row>
    <row r="3213" spans="1:17" x14ac:dyDescent="0.25">
      <c r="A3213">
        <v>3224</v>
      </c>
      <c r="B3213">
        <v>223.11103499999999</v>
      </c>
      <c r="C3213" s="4">
        <v>1</v>
      </c>
      <c r="F3213">
        <v>238.44511900000001</v>
      </c>
      <c r="G3213" s="3">
        <v>3</v>
      </c>
      <c r="P3213">
        <v>2</v>
      </c>
      <c r="Q3213" t="str">
        <f t="shared" si="51"/>
        <v>13</v>
      </c>
    </row>
    <row r="3214" spans="1:17" x14ac:dyDescent="0.25">
      <c r="A3214">
        <v>3225</v>
      </c>
      <c r="B3214">
        <v>223.11103499999999</v>
      </c>
      <c r="C3214" s="4">
        <v>1</v>
      </c>
      <c r="F3214">
        <v>238.44511900000001</v>
      </c>
      <c r="G3214" s="3">
        <v>3</v>
      </c>
      <c r="P3214">
        <v>2</v>
      </c>
      <c r="Q3214" t="str">
        <f t="shared" si="51"/>
        <v>13</v>
      </c>
    </row>
    <row r="3215" spans="1:17" x14ac:dyDescent="0.25">
      <c r="A3215">
        <v>3226</v>
      </c>
      <c r="B3215">
        <v>223.11103499999999</v>
      </c>
      <c r="C3215" s="4">
        <v>1</v>
      </c>
      <c r="F3215">
        <v>238.44511900000001</v>
      </c>
      <c r="G3215" s="3">
        <v>3</v>
      </c>
      <c r="P3215">
        <v>2</v>
      </c>
      <c r="Q3215" t="str">
        <f t="shared" si="51"/>
        <v>13</v>
      </c>
    </row>
    <row r="3216" spans="1:17" x14ac:dyDescent="0.25">
      <c r="A3216">
        <v>3227</v>
      </c>
      <c r="B3216">
        <v>223.11103499999999</v>
      </c>
      <c r="C3216" s="4">
        <v>1</v>
      </c>
      <c r="F3216">
        <v>238.44511900000001</v>
      </c>
      <c r="G3216" s="3">
        <v>3</v>
      </c>
      <c r="P3216">
        <v>2</v>
      </c>
      <c r="Q3216" t="str">
        <f t="shared" si="51"/>
        <v>13</v>
      </c>
    </row>
    <row r="3217" spans="1:17" x14ac:dyDescent="0.25">
      <c r="A3217">
        <v>3228</v>
      </c>
      <c r="B3217">
        <v>223.11103499999999</v>
      </c>
      <c r="C3217" s="4">
        <v>1</v>
      </c>
      <c r="F3217">
        <v>238.44511900000001</v>
      </c>
      <c r="G3217" s="3">
        <v>3</v>
      </c>
      <c r="P3217">
        <v>2</v>
      </c>
      <c r="Q3217" t="str">
        <f t="shared" si="51"/>
        <v>13</v>
      </c>
    </row>
    <row r="3218" spans="1:17" x14ac:dyDescent="0.25">
      <c r="A3218">
        <v>3229</v>
      </c>
      <c r="B3218">
        <v>223.11103499999999</v>
      </c>
      <c r="C3218" s="4">
        <v>1</v>
      </c>
      <c r="F3218">
        <v>238.44511900000001</v>
      </c>
      <c r="G3218" s="3">
        <v>3</v>
      </c>
      <c r="P3218">
        <v>2</v>
      </c>
      <c r="Q3218" t="str">
        <f t="shared" si="51"/>
        <v>13</v>
      </c>
    </row>
    <row r="3219" spans="1:17" x14ac:dyDescent="0.25">
      <c r="A3219">
        <v>3230</v>
      </c>
      <c r="B3219">
        <v>223.11103499999999</v>
      </c>
      <c r="C3219" s="4">
        <v>1</v>
      </c>
      <c r="F3219">
        <v>238.44511900000001</v>
      </c>
      <c r="G3219" s="3">
        <v>3</v>
      </c>
      <c r="P3219">
        <v>2</v>
      </c>
      <c r="Q3219" t="str">
        <f t="shared" si="51"/>
        <v>13</v>
      </c>
    </row>
    <row r="3220" spans="1:17" x14ac:dyDescent="0.25">
      <c r="A3220">
        <v>3231</v>
      </c>
      <c r="B3220">
        <v>223.11103499999999</v>
      </c>
      <c r="C3220" s="4">
        <v>1</v>
      </c>
      <c r="F3220">
        <v>238.44511900000001</v>
      </c>
      <c r="G3220" s="3">
        <v>3</v>
      </c>
      <c r="P3220">
        <v>2</v>
      </c>
      <c r="Q3220" t="str">
        <f t="shared" si="51"/>
        <v>13</v>
      </c>
    </row>
    <row r="3221" spans="1:17" x14ac:dyDescent="0.25">
      <c r="A3221">
        <v>3232</v>
      </c>
      <c r="B3221">
        <v>223.11103499999999</v>
      </c>
      <c r="C3221" s="4">
        <v>1</v>
      </c>
      <c r="F3221">
        <v>238.44511900000001</v>
      </c>
      <c r="G3221" s="3">
        <v>3</v>
      </c>
      <c r="H3221">
        <v>229.74418900000001</v>
      </c>
      <c r="I3221" s="5">
        <v>4</v>
      </c>
      <c r="P3221">
        <v>3</v>
      </c>
      <c r="Q3221" t="str">
        <f t="shared" si="51"/>
        <v>134</v>
      </c>
    </row>
    <row r="3222" spans="1:17" x14ac:dyDescent="0.25">
      <c r="A3222">
        <v>3233</v>
      </c>
      <c r="B3222">
        <v>223.11103499999999</v>
      </c>
      <c r="C3222" s="4">
        <v>1</v>
      </c>
      <c r="F3222">
        <v>238.44511900000001</v>
      </c>
      <c r="G3222" s="3">
        <v>3</v>
      </c>
      <c r="H3222">
        <v>229.65424400000001</v>
      </c>
      <c r="I3222" s="5">
        <v>4</v>
      </c>
      <c r="P3222">
        <v>3</v>
      </c>
      <c r="Q3222" t="str">
        <f t="shared" si="51"/>
        <v>134</v>
      </c>
    </row>
    <row r="3223" spans="1:17" x14ac:dyDescent="0.25">
      <c r="A3223">
        <v>3234</v>
      </c>
      <c r="B3223">
        <v>223.11103499999999</v>
      </c>
      <c r="C3223" s="4">
        <v>1</v>
      </c>
      <c r="F3223">
        <v>238.34125799999998</v>
      </c>
      <c r="G3223" s="3">
        <v>3</v>
      </c>
      <c r="H3223">
        <v>229.65424400000001</v>
      </c>
      <c r="I3223" s="5">
        <v>4</v>
      </c>
      <c r="P3223">
        <v>3</v>
      </c>
      <c r="Q3223" t="str">
        <f t="shared" si="51"/>
        <v>134</v>
      </c>
    </row>
    <row r="3224" spans="1:17" x14ac:dyDescent="0.25">
      <c r="A3224">
        <v>3235</v>
      </c>
      <c r="B3224">
        <v>223.11103499999999</v>
      </c>
      <c r="C3224" s="4">
        <v>1</v>
      </c>
      <c r="F3224">
        <v>238.34125799999998</v>
      </c>
      <c r="G3224" s="3">
        <v>3</v>
      </c>
      <c r="H3224">
        <v>229.65424400000001</v>
      </c>
      <c r="I3224" s="5">
        <v>4</v>
      </c>
      <c r="P3224">
        <v>3</v>
      </c>
      <c r="Q3224" t="str">
        <f t="shared" si="51"/>
        <v>134</v>
      </c>
    </row>
    <row r="3225" spans="1:17" x14ac:dyDescent="0.25">
      <c r="A3225">
        <v>3236</v>
      </c>
      <c r="B3225">
        <v>223.11103499999999</v>
      </c>
      <c r="C3225" s="4">
        <v>1</v>
      </c>
      <c r="D3225">
        <v>216.185631</v>
      </c>
      <c r="E3225" s="2">
        <v>2</v>
      </c>
      <c r="H3225">
        <v>229.65424400000001</v>
      </c>
      <c r="I3225" s="5">
        <v>4</v>
      </c>
      <c r="P3225">
        <v>3</v>
      </c>
      <c r="Q3225" t="str">
        <f t="shared" si="51"/>
        <v>124</v>
      </c>
    </row>
    <row r="3226" spans="1:17" x14ac:dyDescent="0.25">
      <c r="A3226">
        <v>3237</v>
      </c>
      <c r="B3226">
        <v>223.16464099999999</v>
      </c>
      <c r="C3226" s="4">
        <v>1</v>
      </c>
      <c r="D3226">
        <v>216.118315</v>
      </c>
      <c r="E3226" s="2">
        <v>2</v>
      </c>
      <c r="H3226">
        <v>229.65424400000001</v>
      </c>
      <c r="I3226" s="5">
        <v>4</v>
      </c>
      <c r="P3226">
        <v>3</v>
      </c>
      <c r="Q3226" t="str">
        <f t="shared" si="51"/>
        <v>124</v>
      </c>
    </row>
    <row r="3227" spans="1:17" x14ac:dyDescent="0.25">
      <c r="A3227">
        <v>3238</v>
      </c>
      <c r="B3227">
        <v>223.16464099999999</v>
      </c>
      <c r="C3227" s="4">
        <v>1</v>
      </c>
      <c r="D3227">
        <v>216.118315</v>
      </c>
      <c r="E3227" s="2">
        <v>2</v>
      </c>
      <c r="H3227">
        <v>229.65424400000001</v>
      </c>
      <c r="I3227" s="5">
        <v>4</v>
      </c>
      <c r="P3227">
        <v>3</v>
      </c>
      <c r="Q3227" t="str">
        <f t="shared" si="51"/>
        <v>124</v>
      </c>
    </row>
    <row r="3228" spans="1:17" x14ac:dyDescent="0.25">
      <c r="A3228">
        <v>3239</v>
      </c>
      <c r="D3228">
        <v>216.118315</v>
      </c>
      <c r="E3228" s="2">
        <v>2</v>
      </c>
      <c r="H3228">
        <v>229.65424400000001</v>
      </c>
      <c r="I3228" s="5">
        <v>4</v>
      </c>
      <c r="P3228">
        <v>2</v>
      </c>
      <c r="Q3228" t="str">
        <f t="shared" si="51"/>
        <v>24</v>
      </c>
    </row>
    <row r="3229" spans="1:17" x14ac:dyDescent="0.25">
      <c r="A3229">
        <v>3240</v>
      </c>
      <c r="D3229">
        <v>216.118315</v>
      </c>
      <c r="E3229" s="2">
        <v>2</v>
      </c>
      <c r="H3229">
        <v>229.65424400000001</v>
      </c>
      <c r="I3229" s="5">
        <v>4</v>
      </c>
      <c r="P3229">
        <v>2</v>
      </c>
      <c r="Q3229" t="str">
        <f t="shared" si="51"/>
        <v>24</v>
      </c>
    </row>
    <row r="3230" spans="1:17" x14ac:dyDescent="0.25">
      <c r="A3230">
        <v>3241</v>
      </c>
      <c r="D3230">
        <v>216.118315</v>
      </c>
      <c r="E3230" s="2">
        <v>2</v>
      </c>
      <c r="H3230">
        <v>229.65424400000001</v>
      </c>
      <c r="I3230" s="5">
        <v>4</v>
      </c>
      <c r="P3230">
        <v>2</v>
      </c>
      <c r="Q3230" t="str">
        <f t="shared" si="51"/>
        <v>24</v>
      </c>
    </row>
    <row r="3231" spans="1:17" x14ac:dyDescent="0.25">
      <c r="A3231">
        <v>3242</v>
      </c>
      <c r="D3231">
        <v>216.118315</v>
      </c>
      <c r="E3231" s="2">
        <v>2</v>
      </c>
      <c r="H3231">
        <v>229.65424400000001</v>
      </c>
      <c r="I3231" s="5">
        <v>4</v>
      </c>
      <c r="P3231">
        <v>2</v>
      </c>
      <c r="Q3231" t="str">
        <f t="shared" si="51"/>
        <v>24</v>
      </c>
    </row>
    <row r="3232" spans="1:17" x14ac:dyDescent="0.25">
      <c r="A3232">
        <v>3243</v>
      </c>
      <c r="D3232">
        <v>216.118315</v>
      </c>
      <c r="E3232" s="2">
        <v>2</v>
      </c>
      <c r="H3232">
        <v>229.65424400000001</v>
      </c>
      <c r="I3232" s="5">
        <v>4</v>
      </c>
      <c r="P3232">
        <v>2</v>
      </c>
      <c r="Q3232" t="str">
        <f t="shared" si="51"/>
        <v>24</v>
      </c>
    </row>
    <row r="3233" spans="1:17" x14ac:dyDescent="0.25">
      <c r="A3233">
        <v>3244</v>
      </c>
      <c r="D3233">
        <v>216.118315</v>
      </c>
      <c r="E3233" s="2">
        <v>2</v>
      </c>
      <c r="H3233">
        <v>229.65424400000001</v>
      </c>
      <c r="I3233" s="5">
        <v>4</v>
      </c>
      <c r="P3233">
        <v>2</v>
      </c>
      <c r="Q3233" t="str">
        <f t="shared" si="51"/>
        <v>24</v>
      </c>
    </row>
    <row r="3234" spans="1:17" x14ac:dyDescent="0.25">
      <c r="A3234">
        <v>3245</v>
      </c>
      <c r="D3234">
        <v>216.118315</v>
      </c>
      <c r="E3234" s="2">
        <v>2</v>
      </c>
      <c r="H3234">
        <v>229.65424400000001</v>
      </c>
      <c r="I3234" s="5">
        <v>4</v>
      </c>
      <c r="P3234">
        <v>2</v>
      </c>
      <c r="Q3234" t="str">
        <f t="shared" si="51"/>
        <v>24</v>
      </c>
    </row>
    <row r="3235" spans="1:17" x14ac:dyDescent="0.25">
      <c r="A3235">
        <v>3246</v>
      </c>
      <c r="D3235">
        <v>216.118315</v>
      </c>
      <c r="E3235" s="2">
        <v>2</v>
      </c>
      <c r="H3235">
        <v>229.65424400000001</v>
      </c>
      <c r="I3235" s="5">
        <v>4</v>
      </c>
      <c r="P3235">
        <v>2</v>
      </c>
      <c r="Q3235" t="str">
        <f t="shared" si="51"/>
        <v>24</v>
      </c>
    </row>
    <row r="3236" spans="1:17" x14ac:dyDescent="0.25">
      <c r="A3236">
        <v>3247</v>
      </c>
      <c r="D3236">
        <v>216.118315</v>
      </c>
      <c r="E3236" s="2">
        <v>2</v>
      </c>
      <c r="H3236">
        <v>229.65424400000001</v>
      </c>
      <c r="I3236" s="5">
        <v>4</v>
      </c>
      <c r="P3236">
        <v>2</v>
      </c>
      <c r="Q3236" t="str">
        <f t="shared" si="51"/>
        <v>24</v>
      </c>
    </row>
    <row r="3237" spans="1:17" x14ac:dyDescent="0.25">
      <c r="A3237">
        <v>3248</v>
      </c>
      <c r="D3237">
        <v>216.118315</v>
      </c>
      <c r="E3237" s="2">
        <v>2</v>
      </c>
      <c r="F3237">
        <v>222.10727499999999</v>
      </c>
      <c r="G3237" s="3">
        <v>3</v>
      </c>
      <c r="H3237">
        <v>229.65424400000001</v>
      </c>
      <c r="I3237" s="5">
        <v>4</v>
      </c>
      <c r="P3237">
        <v>3</v>
      </c>
      <c r="Q3237" t="str">
        <f t="shared" si="51"/>
        <v>234</v>
      </c>
    </row>
    <row r="3238" spans="1:17" x14ac:dyDescent="0.25">
      <c r="A3238">
        <v>3249</v>
      </c>
      <c r="D3238">
        <v>216.118315</v>
      </c>
      <c r="E3238" s="2">
        <v>2</v>
      </c>
      <c r="F3238">
        <v>222.162015</v>
      </c>
      <c r="G3238" s="3">
        <v>3</v>
      </c>
      <c r="H3238">
        <v>229.74418900000001</v>
      </c>
      <c r="I3238" s="5">
        <v>4</v>
      </c>
      <c r="P3238">
        <v>3</v>
      </c>
      <c r="Q3238" t="str">
        <f t="shared" si="51"/>
        <v>234</v>
      </c>
    </row>
    <row r="3239" spans="1:17" x14ac:dyDescent="0.25">
      <c r="A3239">
        <v>3250</v>
      </c>
      <c r="B3239">
        <v>208.574794</v>
      </c>
      <c r="C3239" s="4">
        <v>1</v>
      </c>
      <c r="D3239">
        <v>216.118315</v>
      </c>
      <c r="E3239" s="2">
        <v>2</v>
      </c>
      <c r="F3239">
        <v>222.162015</v>
      </c>
      <c r="G3239" s="3">
        <v>3</v>
      </c>
      <c r="H3239">
        <v>229.74418900000001</v>
      </c>
      <c r="I3239" s="5">
        <v>4</v>
      </c>
      <c r="P3239">
        <v>4</v>
      </c>
      <c r="Q3239" t="str">
        <f t="shared" si="51"/>
        <v>1234</v>
      </c>
    </row>
    <row r="3240" spans="1:17" x14ac:dyDescent="0.25">
      <c r="A3240">
        <v>3251</v>
      </c>
      <c r="B3240">
        <v>208.549239</v>
      </c>
      <c r="C3240" s="4">
        <v>1</v>
      </c>
      <c r="D3240">
        <v>216.185631</v>
      </c>
      <c r="E3240" s="2">
        <v>2</v>
      </c>
      <c r="F3240">
        <v>222.162015</v>
      </c>
      <c r="G3240" s="3">
        <v>3</v>
      </c>
      <c r="P3240">
        <v>3</v>
      </c>
      <c r="Q3240" t="str">
        <f t="shared" si="51"/>
        <v>123</v>
      </c>
    </row>
    <row r="3241" spans="1:17" x14ac:dyDescent="0.25">
      <c r="A3241">
        <v>3252</v>
      </c>
      <c r="B3241">
        <v>208.549239</v>
      </c>
      <c r="C3241" s="4">
        <v>1</v>
      </c>
      <c r="F3241">
        <v>222.162015</v>
      </c>
      <c r="G3241" s="3">
        <v>3</v>
      </c>
      <c r="P3241">
        <v>2</v>
      </c>
      <c r="Q3241" t="str">
        <f t="shared" si="51"/>
        <v>13</v>
      </c>
    </row>
    <row r="3242" spans="1:17" x14ac:dyDescent="0.25">
      <c r="A3242">
        <v>3253</v>
      </c>
      <c r="B3242">
        <v>208.549239</v>
      </c>
      <c r="C3242" s="4">
        <v>1</v>
      </c>
      <c r="F3242">
        <v>222.162015</v>
      </c>
      <c r="G3242" s="3">
        <v>3</v>
      </c>
      <c r="P3242">
        <v>2</v>
      </c>
      <c r="Q3242" t="str">
        <f t="shared" si="51"/>
        <v>13</v>
      </c>
    </row>
    <row r="3243" spans="1:17" x14ac:dyDescent="0.25">
      <c r="A3243">
        <v>3254</v>
      </c>
      <c r="B3243">
        <v>208.549239</v>
      </c>
      <c r="C3243" s="4">
        <v>1</v>
      </c>
      <c r="F3243">
        <v>222.162015</v>
      </c>
      <c r="G3243" s="3">
        <v>3</v>
      </c>
      <c r="P3243">
        <v>2</v>
      </c>
      <c r="Q3243" t="str">
        <f t="shared" si="51"/>
        <v>13</v>
      </c>
    </row>
    <row r="3244" spans="1:17" x14ac:dyDescent="0.25">
      <c r="A3244">
        <v>3255</v>
      </c>
      <c r="B3244">
        <v>208.549239</v>
      </c>
      <c r="C3244" s="4">
        <v>1</v>
      </c>
      <c r="F3244">
        <v>222.162015</v>
      </c>
      <c r="G3244" s="3">
        <v>3</v>
      </c>
      <c r="P3244">
        <v>2</v>
      </c>
      <c r="Q3244" t="str">
        <f t="shared" si="51"/>
        <v>13</v>
      </c>
    </row>
    <row r="3245" spans="1:17" x14ac:dyDescent="0.25">
      <c r="A3245">
        <v>3256</v>
      </c>
      <c r="B3245">
        <v>208.549239</v>
      </c>
      <c r="C3245" s="4">
        <v>1</v>
      </c>
      <c r="F3245">
        <v>222.162015</v>
      </c>
      <c r="G3245" s="3">
        <v>3</v>
      </c>
      <c r="P3245">
        <v>2</v>
      </c>
      <c r="Q3245" t="str">
        <f t="shared" si="51"/>
        <v>13</v>
      </c>
    </row>
    <row r="3246" spans="1:17" x14ac:dyDescent="0.25">
      <c r="A3246">
        <v>3257</v>
      </c>
      <c r="B3246">
        <v>208.549239</v>
      </c>
      <c r="C3246" s="4">
        <v>1</v>
      </c>
      <c r="F3246">
        <v>222.162015</v>
      </c>
      <c r="G3246" s="3">
        <v>3</v>
      </c>
      <c r="P3246">
        <v>2</v>
      </c>
      <c r="Q3246" t="str">
        <f t="shared" si="51"/>
        <v>13</v>
      </c>
    </row>
    <row r="3247" spans="1:17" x14ac:dyDescent="0.25">
      <c r="A3247">
        <v>3258</v>
      </c>
      <c r="B3247">
        <v>208.549239</v>
      </c>
      <c r="C3247" s="4">
        <v>1</v>
      </c>
      <c r="F3247">
        <v>222.162015</v>
      </c>
      <c r="G3247" s="3">
        <v>3</v>
      </c>
      <c r="P3247">
        <v>2</v>
      </c>
      <c r="Q3247" t="str">
        <f t="shared" si="51"/>
        <v>13</v>
      </c>
    </row>
    <row r="3248" spans="1:17" x14ac:dyDescent="0.25">
      <c r="A3248">
        <v>3259</v>
      </c>
      <c r="B3248">
        <v>208.549239</v>
      </c>
      <c r="C3248" s="4">
        <v>1</v>
      </c>
      <c r="F3248">
        <v>222.162015</v>
      </c>
      <c r="G3248" s="3">
        <v>3</v>
      </c>
      <c r="P3248">
        <v>2</v>
      </c>
      <c r="Q3248" t="str">
        <f t="shared" si="51"/>
        <v>13</v>
      </c>
    </row>
    <row r="3249" spans="1:17" x14ac:dyDescent="0.25">
      <c r="A3249">
        <v>3260</v>
      </c>
      <c r="B3249">
        <v>208.549239</v>
      </c>
      <c r="C3249" s="4">
        <v>1</v>
      </c>
      <c r="F3249">
        <v>222.162015</v>
      </c>
      <c r="G3249" s="3">
        <v>3</v>
      </c>
      <c r="P3249">
        <v>2</v>
      </c>
      <c r="Q3249" t="str">
        <f t="shared" si="51"/>
        <v>13</v>
      </c>
    </row>
    <row r="3250" spans="1:17" x14ac:dyDescent="0.25">
      <c r="A3250">
        <v>3261</v>
      </c>
      <c r="B3250">
        <v>208.549239</v>
      </c>
      <c r="C3250" s="4">
        <v>1</v>
      </c>
      <c r="F3250">
        <v>222.10727499999999</v>
      </c>
      <c r="G3250" s="3">
        <v>3</v>
      </c>
      <c r="P3250">
        <v>2</v>
      </c>
      <c r="Q3250" t="str">
        <f t="shared" si="51"/>
        <v>13</v>
      </c>
    </row>
    <row r="3251" spans="1:17" x14ac:dyDescent="0.25">
      <c r="A3251">
        <v>3262</v>
      </c>
      <c r="B3251">
        <v>208.549239</v>
      </c>
      <c r="C3251" s="4">
        <v>1</v>
      </c>
      <c r="P3251">
        <v>1</v>
      </c>
      <c r="Q3251" t="str">
        <f t="shared" si="51"/>
        <v>1</v>
      </c>
    </row>
    <row r="3252" spans="1:17" x14ac:dyDescent="0.25">
      <c r="A3252">
        <v>3263</v>
      </c>
      <c r="B3252">
        <v>208.549239</v>
      </c>
      <c r="C3252" s="4">
        <v>1</v>
      </c>
      <c r="P3252">
        <v>1</v>
      </c>
      <c r="Q3252" t="str">
        <f t="shared" si="51"/>
        <v>1</v>
      </c>
    </row>
    <row r="3253" spans="1:17" x14ac:dyDescent="0.25">
      <c r="A3253">
        <v>3264</v>
      </c>
      <c r="B3253">
        <v>208.549239</v>
      </c>
      <c r="C3253" s="4">
        <v>1</v>
      </c>
      <c r="P3253">
        <v>1</v>
      </c>
      <c r="Q3253" t="str">
        <f t="shared" si="51"/>
        <v>1</v>
      </c>
    </row>
    <row r="3254" spans="1:17" x14ac:dyDescent="0.25">
      <c r="A3254">
        <v>3265</v>
      </c>
      <c r="B3254">
        <v>208.549239</v>
      </c>
      <c r="C3254" s="4">
        <v>1</v>
      </c>
      <c r="H3254">
        <v>214.009612</v>
      </c>
      <c r="I3254" s="5">
        <v>4</v>
      </c>
      <c r="P3254">
        <v>2</v>
      </c>
      <c r="Q3254" t="str">
        <f t="shared" si="51"/>
        <v>14</v>
      </c>
    </row>
    <row r="3255" spans="1:17" x14ac:dyDescent="0.25">
      <c r="A3255">
        <v>3266</v>
      </c>
      <c r="B3255">
        <v>208.549239</v>
      </c>
      <c r="C3255" s="4">
        <v>1</v>
      </c>
      <c r="H3255">
        <v>214.020488</v>
      </c>
      <c r="I3255" s="5">
        <v>4</v>
      </c>
      <c r="P3255">
        <v>2</v>
      </c>
      <c r="Q3255" t="str">
        <f t="shared" si="51"/>
        <v>14</v>
      </c>
    </row>
    <row r="3256" spans="1:17" x14ac:dyDescent="0.25">
      <c r="A3256">
        <v>3267</v>
      </c>
      <c r="B3256">
        <v>208.574794</v>
      </c>
      <c r="C3256" s="4">
        <v>1</v>
      </c>
      <c r="D3256">
        <v>199.639396</v>
      </c>
      <c r="E3256" s="2">
        <v>2</v>
      </c>
      <c r="H3256">
        <v>214.020488</v>
      </c>
      <c r="I3256" s="5">
        <v>4</v>
      </c>
      <c r="P3256">
        <v>3</v>
      </c>
      <c r="Q3256" t="str">
        <f t="shared" si="51"/>
        <v>124</v>
      </c>
    </row>
    <row r="3257" spans="1:17" x14ac:dyDescent="0.25">
      <c r="A3257">
        <v>3268</v>
      </c>
      <c r="D3257">
        <v>199.64368300000001</v>
      </c>
      <c r="E3257" s="2">
        <v>2</v>
      </c>
      <c r="H3257">
        <v>214.020488</v>
      </c>
      <c r="I3257" s="5">
        <v>4</v>
      </c>
      <c r="P3257">
        <v>2</v>
      </c>
      <c r="Q3257" t="str">
        <f t="shared" si="51"/>
        <v>24</v>
      </c>
    </row>
    <row r="3258" spans="1:17" x14ac:dyDescent="0.25">
      <c r="A3258">
        <v>3269</v>
      </c>
      <c r="D3258">
        <v>199.64368300000001</v>
      </c>
      <c r="E3258" s="2">
        <v>2</v>
      </c>
      <c r="H3258">
        <v>214.020488</v>
      </c>
      <c r="I3258" s="5">
        <v>4</v>
      </c>
      <c r="P3258">
        <v>2</v>
      </c>
      <c r="Q3258" t="str">
        <f t="shared" si="51"/>
        <v>24</v>
      </c>
    </row>
    <row r="3259" spans="1:17" x14ac:dyDescent="0.25">
      <c r="A3259">
        <v>3270</v>
      </c>
      <c r="D3259">
        <v>199.64368300000001</v>
      </c>
      <c r="E3259" s="2">
        <v>2</v>
      </c>
      <c r="H3259">
        <v>214.020488</v>
      </c>
      <c r="I3259" s="5">
        <v>4</v>
      </c>
      <c r="P3259">
        <v>2</v>
      </c>
      <c r="Q3259" t="str">
        <f t="shared" si="51"/>
        <v>24</v>
      </c>
    </row>
    <row r="3260" spans="1:17" x14ac:dyDescent="0.25">
      <c r="A3260">
        <v>3271</v>
      </c>
      <c r="D3260">
        <v>199.64368300000001</v>
      </c>
      <c r="E3260" s="2">
        <v>2</v>
      </c>
      <c r="H3260">
        <v>214.020488</v>
      </c>
      <c r="I3260" s="5">
        <v>4</v>
      </c>
      <c r="P3260">
        <v>2</v>
      </c>
      <c r="Q3260" t="str">
        <f t="shared" si="51"/>
        <v>24</v>
      </c>
    </row>
    <row r="3261" spans="1:17" x14ac:dyDescent="0.25">
      <c r="A3261">
        <v>3272</v>
      </c>
      <c r="D3261">
        <v>199.64368300000001</v>
      </c>
      <c r="E3261" s="2">
        <v>2</v>
      </c>
      <c r="H3261">
        <v>214.020488</v>
      </c>
      <c r="I3261" s="5">
        <v>4</v>
      </c>
      <c r="P3261">
        <v>2</v>
      </c>
      <c r="Q3261" t="str">
        <f t="shared" si="51"/>
        <v>24</v>
      </c>
    </row>
    <row r="3262" spans="1:17" x14ac:dyDescent="0.25">
      <c r="A3262">
        <v>3273</v>
      </c>
      <c r="D3262">
        <v>199.64368300000001</v>
      </c>
      <c r="E3262" s="2">
        <v>2</v>
      </c>
      <c r="F3262">
        <v>209.005313</v>
      </c>
      <c r="G3262" s="3">
        <v>3</v>
      </c>
      <c r="H3262">
        <v>214.020488</v>
      </c>
      <c r="I3262" s="5">
        <v>4</v>
      </c>
      <c r="P3262">
        <v>3</v>
      </c>
      <c r="Q3262" t="str">
        <f t="shared" si="51"/>
        <v>234</v>
      </c>
    </row>
    <row r="3263" spans="1:17" x14ac:dyDescent="0.25">
      <c r="A3263">
        <v>3274</v>
      </c>
      <c r="D3263">
        <v>199.64368300000001</v>
      </c>
      <c r="E3263" s="2">
        <v>2</v>
      </c>
      <c r="F3263">
        <v>208.98965699999999</v>
      </c>
      <c r="G3263" s="3">
        <v>3</v>
      </c>
      <c r="H3263">
        <v>214.020488</v>
      </c>
      <c r="I3263" s="5">
        <v>4</v>
      </c>
      <c r="P3263">
        <v>3</v>
      </c>
      <c r="Q3263" t="str">
        <f t="shared" si="51"/>
        <v>234</v>
      </c>
    </row>
    <row r="3264" spans="1:17" x14ac:dyDescent="0.25">
      <c r="A3264">
        <v>3275</v>
      </c>
      <c r="D3264">
        <v>199.64368300000001</v>
      </c>
      <c r="E3264" s="2">
        <v>2</v>
      </c>
      <c r="F3264">
        <v>208.98965699999999</v>
      </c>
      <c r="G3264" s="3">
        <v>3</v>
      </c>
      <c r="H3264">
        <v>214.020488</v>
      </c>
      <c r="I3264" s="5">
        <v>4</v>
      </c>
      <c r="P3264">
        <v>3</v>
      </c>
      <c r="Q3264" t="str">
        <f t="shared" si="51"/>
        <v>234</v>
      </c>
    </row>
    <row r="3265" spans="1:17" x14ac:dyDescent="0.25">
      <c r="A3265">
        <v>3276</v>
      </c>
      <c r="D3265">
        <v>199.64368300000001</v>
      </c>
      <c r="E3265" s="2">
        <v>2</v>
      </c>
      <c r="F3265">
        <v>208.98965699999999</v>
      </c>
      <c r="G3265" s="3">
        <v>3</v>
      </c>
      <c r="H3265">
        <v>214.020488</v>
      </c>
      <c r="I3265" s="5">
        <v>4</v>
      </c>
      <c r="P3265">
        <v>3</v>
      </c>
      <c r="Q3265" t="str">
        <f t="shared" si="51"/>
        <v>234</v>
      </c>
    </row>
    <row r="3266" spans="1:17" x14ac:dyDescent="0.25">
      <c r="A3266">
        <v>3277</v>
      </c>
      <c r="D3266">
        <v>199.64368300000001</v>
      </c>
      <c r="E3266" s="2">
        <v>2</v>
      </c>
      <c r="F3266">
        <v>208.98965699999999</v>
      </c>
      <c r="G3266" s="3">
        <v>3</v>
      </c>
      <c r="H3266">
        <v>214.020488</v>
      </c>
      <c r="I3266" s="5">
        <v>4</v>
      </c>
      <c r="P3266">
        <v>3</v>
      </c>
      <c r="Q3266" t="str">
        <f t="shared" ref="Q3266:Q3329" si="52">CONCATENATE(C3266,E3266,G3266,I3266)</f>
        <v>234</v>
      </c>
    </row>
    <row r="3267" spans="1:17" x14ac:dyDescent="0.25">
      <c r="A3267">
        <v>3278</v>
      </c>
      <c r="D3267">
        <v>199.64368300000001</v>
      </c>
      <c r="E3267" s="2">
        <v>2</v>
      </c>
      <c r="F3267">
        <v>208.98965699999999</v>
      </c>
      <c r="G3267" s="3">
        <v>3</v>
      </c>
      <c r="H3267">
        <v>214.020488</v>
      </c>
      <c r="I3267" s="5">
        <v>4</v>
      </c>
      <c r="P3267">
        <v>3</v>
      </c>
      <c r="Q3267" t="str">
        <f t="shared" si="52"/>
        <v>234</v>
      </c>
    </row>
    <row r="3268" spans="1:17" x14ac:dyDescent="0.25">
      <c r="A3268">
        <v>3279</v>
      </c>
      <c r="B3268">
        <v>192.32280600000001</v>
      </c>
      <c r="C3268" s="4">
        <v>1</v>
      </c>
      <c r="D3268">
        <v>199.64368300000001</v>
      </c>
      <c r="E3268" s="2">
        <v>2</v>
      </c>
      <c r="F3268">
        <v>208.98965699999999</v>
      </c>
      <c r="G3268" s="3">
        <v>3</v>
      </c>
      <c r="H3268">
        <v>214.020488</v>
      </c>
      <c r="I3268" s="5">
        <v>4</v>
      </c>
      <c r="P3268">
        <v>4</v>
      </c>
      <c r="Q3268" t="str">
        <f t="shared" si="52"/>
        <v>1234</v>
      </c>
    </row>
    <row r="3269" spans="1:17" x14ac:dyDescent="0.25">
      <c r="A3269">
        <v>3280</v>
      </c>
      <c r="B3269">
        <v>192.30397299999998</v>
      </c>
      <c r="C3269" s="4">
        <v>1</v>
      </c>
      <c r="D3269">
        <v>199.64368300000001</v>
      </c>
      <c r="E3269" s="2">
        <v>2</v>
      </c>
      <c r="F3269">
        <v>208.98965699999999</v>
      </c>
      <c r="G3269" s="3">
        <v>3</v>
      </c>
      <c r="H3269">
        <v>214.020488</v>
      </c>
      <c r="I3269" s="5">
        <v>4</v>
      </c>
      <c r="P3269">
        <v>4</v>
      </c>
      <c r="Q3269" t="str">
        <f t="shared" si="52"/>
        <v>1234</v>
      </c>
    </row>
    <row r="3270" spans="1:17" x14ac:dyDescent="0.25">
      <c r="A3270">
        <v>3281</v>
      </c>
      <c r="B3270">
        <v>192.30397299999998</v>
      </c>
      <c r="C3270" s="4">
        <v>1</v>
      </c>
      <c r="D3270">
        <v>199.64368300000001</v>
      </c>
      <c r="E3270" s="2">
        <v>2</v>
      </c>
      <c r="F3270">
        <v>208.98965699999999</v>
      </c>
      <c r="G3270" s="3">
        <v>3</v>
      </c>
      <c r="H3270">
        <v>214.009612</v>
      </c>
      <c r="I3270" s="5">
        <v>4</v>
      </c>
      <c r="P3270">
        <v>4</v>
      </c>
      <c r="Q3270" t="str">
        <f t="shared" si="52"/>
        <v>1234</v>
      </c>
    </row>
    <row r="3271" spans="1:17" x14ac:dyDescent="0.25">
      <c r="A3271">
        <v>3282</v>
      </c>
      <c r="B3271">
        <v>192.30397299999998</v>
      </c>
      <c r="C3271" s="4">
        <v>1</v>
      </c>
      <c r="D3271">
        <v>199.639396</v>
      </c>
      <c r="E3271" s="2">
        <v>2</v>
      </c>
      <c r="F3271">
        <v>208.98965699999999</v>
      </c>
      <c r="G3271" s="3">
        <v>3</v>
      </c>
      <c r="P3271">
        <v>3</v>
      </c>
      <c r="Q3271" t="str">
        <f t="shared" si="52"/>
        <v>123</v>
      </c>
    </row>
    <row r="3272" spans="1:17" x14ac:dyDescent="0.25">
      <c r="A3272">
        <v>3283</v>
      </c>
      <c r="B3272">
        <v>192.30397299999998</v>
      </c>
      <c r="C3272" s="4">
        <v>1</v>
      </c>
      <c r="F3272">
        <v>208.98965699999999</v>
      </c>
      <c r="G3272" s="3">
        <v>3</v>
      </c>
      <c r="P3272">
        <v>2</v>
      </c>
      <c r="Q3272" t="str">
        <f t="shared" si="52"/>
        <v>13</v>
      </c>
    </row>
    <row r="3273" spans="1:17" x14ac:dyDescent="0.25">
      <c r="A3273">
        <v>3284</v>
      </c>
      <c r="B3273">
        <v>192.30397299999998</v>
      </c>
      <c r="C3273" s="4">
        <v>1</v>
      </c>
      <c r="F3273">
        <v>208.98965699999999</v>
      </c>
      <c r="G3273" s="3">
        <v>3</v>
      </c>
      <c r="P3273">
        <v>2</v>
      </c>
      <c r="Q3273" t="str">
        <f t="shared" si="52"/>
        <v>13</v>
      </c>
    </row>
    <row r="3274" spans="1:17" x14ac:dyDescent="0.25">
      <c r="A3274">
        <v>3285</v>
      </c>
      <c r="B3274">
        <v>192.30397299999998</v>
      </c>
      <c r="C3274" s="4">
        <v>1</v>
      </c>
      <c r="F3274">
        <v>208.98965699999999</v>
      </c>
      <c r="G3274" s="3">
        <v>3</v>
      </c>
      <c r="P3274">
        <v>2</v>
      </c>
      <c r="Q3274" t="str">
        <f t="shared" si="52"/>
        <v>13</v>
      </c>
    </row>
    <row r="3275" spans="1:17" x14ac:dyDescent="0.25">
      <c r="A3275">
        <v>3286</v>
      </c>
      <c r="B3275">
        <v>192.30397299999998</v>
      </c>
      <c r="C3275" s="4">
        <v>1</v>
      </c>
      <c r="F3275">
        <v>208.98965699999999</v>
      </c>
      <c r="G3275" s="3">
        <v>3</v>
      </c>
      <c r="P3275">
        <v>2</v>
      </c>
      <c r="Q3275" t="str">
        <f t="shared" si="52"/>
        <v>13</v>
      </c>
    </row>
    <row r="3276" spans="1:17" x14ac:dyDescent="0.25">
      <c r="A3276">
        <v>3287</v>
      </c>
      <c r="B3276">
        <v>192.30397299999998</v>
      </c>
      <c r="C3276" s="4">
        <v>1</v>
      </c>
      <c r="F3276">
        <v>208.98965699999999</v>
      </c>
      <c r="G3276" s="3">
        <v>3</v>
      </c>
      <c r="P3276">
        <v>2</v>
      </c>
      <c r="Q3276" t="str">
        <f t="shared" si="52"/>
        <v>13</v>
      </c>
    </row>
    <row r="3277" spans="1:17" x14ac:dyDescent="0.25">
      <c r="A3277">
        <v>3288</v>
      </c>
      <c r="B3277">
        <v>192.30397299999998</v>
      </c>
      <c r="C3277" s="4">
        <v>1</v>
      </c>
      <c r="F3277">
        <v>208.98965699999999</v>
      </c>
      <c r="G3277" s="3">
        <v>3</v>
      </c>
      <c r="P3277">
        <v>2</v>
      </c>
      <c r="Q3277" t="str">
        <f t="shared" si="52"/>
        <v>13</v>
      </c>
    </row>
    <row r="3278" spans="1:17" x14ac:dyDescent="0.25">
      <c r="A3278">
        <v>3289</v>
      </c>
      <c r="B3278">
        <v>192.30397299999998</v>
      </c>
      <c r="C3278" s="4">
        <v>1</v>
      </c>
      <c r="F3278">
        <v>208.98965699999999</v>
      </c>
      <c r="G3278" s="3">
        <v>3</v>
      </c>
      <c r="P3278">
        <v>2</v>
      </c>
      <c r="Q3278" t="str">
        <f t="shared" si="52"/>
        <v>13</v>
      </c>
    </row>
    <row r="3279" spans="1:17" x14ac:dyDescent="0.25">
      <c r="A3279">
        <v>3290</v>
      </c>
      <c r="B3279">
        <v>192.30397299999998</v>
      </c>
      <c r="C3279" s="4">
        <v>1</v>
      </c>
      <c r="F3279">
        <v>209.005313</v>
      </c>
      <c r="G3279" s="3">
        <v>3</v>
      </c>
      <c r="P3279">
        <v>2</v>
      </c>
      <c r="Q3279" t="str">
        <f t="shared" si="52"/>
        <v>13</v>
      </c>
    </row>
    <row r="3280" spans="1:17" x14ac:dyDescent="0.25">
      <c r="A3280">
        <v>3291</v>
      </c>
      <c r="B3280">
        <v>192.30397299999998</v>
      </c>
      <c r="C3280" s="4">
        <v>1</v>
      </c>
      <c r="F3280">
        <v>209.005313</v>
      </c>
      <c r="G3280" s="3">
        <v>3</v>
      </c>
      <c r="H3280">
        <v>200.51658499999999</v>
      </c>
      <c r="I3280" s="5">
        <v>4</v>
      </c>
      <c r="P3280">
        <v>3</v>
      </c>
      <c r="Q3280" t="str">
        <f t="shared" si="52"/>
        <v>134</v>
      </c>
    </row>
    <row r="3281" spans="1:17" x14ac:dyDescent="0.25">
      <c r="A3281">
        <v>3292</v>
      </c>
      <c r="B3281">
        <v>192.30397299999998</v>
      </c>
      <c r="C3281" s="4">
        <v>1</v>
      </c>
      <c r="H3281">
        <v>200.27981800000001</v>
      </c>
      <c r="I3281" s="5">
        <v>4</v>
      </c>
      <c r="P3281">
        <v>2</v>
      </c>
      <c r="Q3281" t="str">
        <f t="shared" si="52"/>
        <v>14</v>
      </c>
    </row>
    <row r="3282" spans="1:17" x14ac:dyDescent="0.25">
      <c r="A3282">
        <v>3293</v>
      </c>
      <c r="B3282">
        <v>192.30397299999998</v>
      </c>
      <c r="C3282" s="4">
        <v>1</v>
      </c>
      <c r="H3282">
        <v>200.27981800000001</v>
      </c>
      <c r="I3282" s="5">
        <v>4</v>
      </c>
      <c r="P3282">
        <v>2</v>
      </c>
      <c r="Q3282" t="str">
        <f t="shared" si="52"/>
        <v>14</v>
      </c>
    </row>
    <row r="3283" spans="1:17" x14ac:dyDescent="0.25">
      <c r="A3283">
        <v>3294</v>
      </c>
      <c r="B3283">
        <v>192.30397299999998</v>
      </c>
      <c r="C3283" s="4">
        <v>1</v>
      </c>
      <c r="H3283">
        <v>200.27981800000001</v>
      </c>
      <c r="I3283" s="5">
        <v>4</v>
      </c>
      <c r="P3283">
        <v>2</v>
      </c>
      <c r="Q3283" t="str">
        <f t="shared" si="52"/>
        <v>14</v>
      </c>
    </row>
    <row r="3284" spans="1:17" x14ac:dyDescent="0.25">
      <c r="A3284">
        <v>3295</v>
      </c>
      <c r="B3284">
        <v>192.30397299999998</v>
      </c>
      <c r="C3284" s="4">
        <v>1</v>
      </c>
      <c r="D3284">
        <v>184.95880399999999</v>
      </c>
      <c r="E3284" s="2">
        <v>2</v>
      </c>
      <c r="H3284">
        <v>200.27981800000001</v>
      </c>
      <c r="I3284" s="5">
        <v>4</v>
      </c>
      <c r="P3284">
        <v>3</v>
      </c>
      <c r="Q3284" t="str">
        <f t="shared" si="52"/>
        <v>124</v>
      </c>
    </row>
    <row r="3285" spans="1:17" x14ac:dyDescent="0.25">
      <c r="A3285">
        <v>3296</v>
      </c>
      <c r="B3285">
        <v>192.32280600000001</v>
      </c>
      <c r="C3285" s="4">
        <v>1</v>
      </c>
      <c r="D3285">
        <v>184.91527400000001</v>
      </c>
      <c r="E3285" s="2">
        <v>2</v>
      </c>
      <c r="H3285">
        <v>200.27981800000001</v>
      </c>
      <c r="I3285" s="5">
        <v>4</v>
      </c>
      <c r="P3285">
        <v>3</v>
      </c>
      <c r="Q3285" t="str">
        <f t="shared" si="52"/>
        <v>124</v>
      </c>
    </row>
    <row r="3286" spans="1:17" x14ac:dyDescent="0.25">
      <c r="A3286">
        <v>3297</v>
      </c>
      <c r="D3286">
        <v>184.91527400000001</v>
      </c>
      <c r="E3286" s="2">
        <v>2</v>
      </c>
      <c r="H3286">
        <v>200.27981800000001</v>
      </c>
      <c r="I3286" s="5">
        <v>4</v>
      </c>
      <c r="P3286">
        <v>2</v>
      </c>
      <c r="Q3286" t="str">
        <f t="shared" si="52"/>
        <v>24</v>
      </c>
    </row>
    <row r="3287" spans="1:17" x14ac:dyDescent="0.25">
      <c r="A3287">
        <v>3298</v>
      </c>
      <c r="D3287">
        <v>184.91527400000001</v>
      </c>
      <c r="E3287" s="2">
        <v>2</v>
      </c>
      <c r="H3287">
        <v>200.27981800000001</v>
      </c>
      <c r="I3287" s="5">
        <v>4</v>
      </c>
      <c r="P3287">
        <v>2</v>
      </c>
      <c r="Q3287" t="str">
        <f t="shared" si="52"/>
        <v>24</v>
      </c>
    </row>
    <row r="3288" spans="1:17" x14ac:dyDescent="0.25">
      <c r="A3288">
        <v>3299</v>
      </c>
      <c r="D3288">
        <v>184.91527400000001</v>
      </c>
      <c r="E3288" s="2">
        <v>2</v>
      </c>
      <c r="H3288">
        <v>200.27981800000001</v>
      </c>
      <c r="I3288" s="5">
        <v>4</v>
      </c>
      <c r="P3288">
        <v>2</v>
      </c>
      <c r="Q3288" t="str">
        <f t="shared" si="52"/>
        <v>24</v>
      </c>
    </row>
    <row r="3289" spans="1:17" x14ac:dyDescent="0.25">
      <c r="A3289">
        <v>3300</v>
      </c>
      <c r="D3289">
        <v>184.91527400000001</v>
      </c>
      <c r="E3289" s="2">
        <v>2</v>
      </c>
      <c r="H3289">
        <v>200.27981800000001</v>
      </c>
      <c r="I3289" s="5">
        <v>4</v>
      </c>
      <c r="P3289">
        <v>2</v>
      </c>
      <c r="Q3289" t="str">
        <f t="shared" si="52"/>
        <v>24</v>
      </c>
    </row>
    <row r="3290" spans="1:17" x14ac:dyDescent="0.25">
      <c r="A3290">
        <v>3301</v>
      </c>
      <c r="D3290">
        <v>184.91527400000001</v>
      </c>
      <c r="E3290" s="2">
        <v>2</v>
      </c>
      <c r="H3290">
        <v>200.27981800000001</v>
      </c>
      <c r="I3290" s="5">
        <v>4</v>
      </c>
      <c r="P3290">
        <v>2</v>
      </c>
      <c r="Q3290" t="str">
        <f t="shared" si="52"/>
        <v>24</v>
      </c>
    </row>
    <row r="3291" spans="1:17" x14ac:dyDescent="0.25">
      <c r="A3291">
        <v>3302</v>
      </c>
      <c r="D3291">
        <v>184.91527400000001</v>
      </c>
      <c r="E3291" s="2">
        <v>2</v>
      </c>
      <c r="H3291">
        <v>200.27981800000001</v>
      </c>
      <c r="I3291" s="5">
        <v>4</v>
      </c>
      <c r="P3291">
        <v>2</v>
      </c>
      <c r="Q3291" t="str">
        <f t="shared" si="52"/>
        <v>24</v>
      </c>
    </row>
    <row r="3292" spans="1:17" x14ac:dyDescent="0.25">
      <c r="A3292">
        <v>3303</v>
      </c>
      <c r="D3292">
        <v>184.91527400000001</v>
      </c>
      <c r="E3292" s="2">
        <v>2</v>
      </c>
      <c r="H3292">
        <v>200.27981800000001</v>
      </c>
      <c r="I3292" s="5">
        <v>4</v>
      </c>
      <c r="P3292">
        <v>2</v>
      </c>
      <c r="Q3292" t="str">
        <f t="shared" si="52"/>
        <v>24</v>
      </c>
    </row>
    <row r="3293" spans="1:17" x14ac:dyDescent="0.25">
      <c r="A3293">
        <v>3304</v>
      </c>
      <c r="D3293">
        <v>184.91527400000001</v>
      </c>
      <c r="E3293" s="2">
        <v>2</v>
      </c>
      <c r="H3293">
        <v>200.27981800000001</v>
      </c>
      <c r="I3293" s="5">
        <v>4</v>
      </c>
      <c r="P3293">
        <v>2</v>
      </c>
      <c r="Q3293" t="str">
        <f t="shared" si="52"/>
        <v>24</v>
      </c>
    </row>
    <row r="3294" spans="1:17" x14ac:dyDescent="0.25">
      <c r="A3294">
        <v>3305</v>
      </c>
      <c r="D3294">
        <v>184.91527400000001</v>
      </c>
      <c r="E3294" s="2">
        <v>2</v>
      </c>
      <c r="H3294">
        <v>200.27981800000001</v>
      </c>
      <c r="I3294" s="5">
        <v>4</v>
      </c>
      <c r="P3294">
        <v>2</v>
      </c>
      <c r="Q3294" t="str">
        <f t="shared" si="52"/>
        <v>24</v>
      </c>
    </row>
    <row r="3295" spans="1:17" x14ac:dyDescent="0.25">
      <c r="A3295">
        <v>3306</v>
      </c>
      <c r="D3295">
        <v>184.91527400000001</v>
      </c>
      <c r="E3295" s="2">
        <v>2</v>
      </c>
      <c r="H3295">
        <v>200.27981800000001</v>
      </c>
      <c r="I3295" s="5">
        <v>4</v>
      </c>
      <c r="P3295">
        <v>2</v>
      </c>
      <c r="Q3295" t="str">
        <f t="shared" si="52"/>
        <v>24</v>
      </c>
    </row>
    <row r="3296" spans="1:17" x14ac:dyDescent="0.25">
      <c r="A3296">
        <v>3307</v>
      </c>
      <c r="D3296">
        <v>184.91527400000001</v>
      </c>
      <c r="E3296" s="2">
        <v>2</v>
      </c>
      <c r="H3296">
        <v>200.27981800000001</v>
      </c>
      <c r="I3296" s="5">
        <v>4</v>
      </c>
      <c r="P3296">
        <v>2</v>
      </c>
      <c r="Q3296" t="str">
        <f t="shared" si="52"/>
        <v>24</v>
      </c>
    </row>
    <row r="3297" spans="1:17" x14ac:dyDescent="0.25">
      <c r="A3297">
        <v>3308</v>
      </c>
      <c r="B3297">
        <v>176.84126900000001</v>
      </c>
      <c r="C3297" s="4">
        <v>1</v>
      </c>
      <c r="D3297">
        <v>184.91527400000001</v>
      </c>
      <c r="E3297" s="2">
        <v>2</v>
      </c>
      <c r="F3297">
        <v>191.98782199999999</v>
      </c>
      <c r="G3297" s="3">
        <v>3</v>
      </c>
      <c r="H3297">
        <v>200.51658499999999</v>
      </c>
      <c r="I3297" s="5">
        <v>4</v>
      </c>
      <c r="P3297">
        <v>4</v>
      </c>
      <c r="Q3297" t="str">
        <f t="shared" si="52"/>
        <v>1234</v>
      </c>
    </row>
    <row r="3298" spans="1:17" x14ac:dyDescent="0.25">
      <c r="A3298">
        <v>3309</v>
      </c>
      <c r="B3298">
        <v>176.84157299999998</v>
      </c>
      <c r="C3298" s="4">
        <v>1</v>
      </c>
      <c r="D3298">
        <v>184.91527400000001</v>
      </c>
      <c r="E3298" s="2">
        <v>2</v>
      </c>
      <c r="F3298">
        <v>191.86355499999999</v>
      </c>
      <c r="G3298" s="3">
        <v>3</v>
      </c>
      <c r="H3298">
        <v>200.51658499999999</v>
      </c>
      <c r="I3298" s="5">
        <v>4</v>
      </c>
      <c r="P3298">
        <v>4</v>
      </c>
      <c r="Q3298" t="str">
        <f t="shared" si="52"/>
        <v>1234</v>
      </c>
    </row>
    <row r="3299" spans="1:17" x14ac:dyDescent="0.25">
      <c r="A3299">
        <v>3310</v>
      </c>
      <c r="B3299">
        <v>176.84157299999998</v>
      </c>
      <c r="C3299" s="4">
        <v>1</v>
      </c>
      <c r="D3299">
        <v>184.91527400000001</v>
      </c>
      <c r="E3299" s="2">
        <v>2</v>
      </c>
      <c r="F3299">
        <v>191.86355499999999</v>
      </c>
      <c r="G3299" s="3">
        <v>3</v>
      </c>
      <c r="P3299">
        <v>3</v>
      </c>
      <c r="Q3299" t="str">
        <f t="shared" si="52"/>
        <v>123</v>
      </c>
    </row>
    <row r="3300" spans="1:17" x14ac:dyDescent="0.25">
      <c r="A3300">
        <v>3311</v>
      </c>
      <c r="B3300">
        <v>176.84157299999998</v>
      </c>
      <c r="C3300" s="4">
        <v>1</v>
      </c>
      <c r="D3300">
        <v>184.95880399999999</v>
      </c>
      <c r="E3300" s="2">
        <v>2</v>
      </c>
      <c r="F3300">
        <v>191.86355499999999</v>
      </c>
      <c r="G3300" s="3">
        <v>3</v>
      </c>
      <c r="P3300">
        <v>3</v>
      </c>
      <c r="Q3300" t="str">
        <f t="shared" si="52"/>
        <v>123</v>
      </c>
    </row>
    <row r="3301" spans="1:17" x14ac:dyDescent="0.25">
      <c r="A3301">
        <v>3312</v>
      </c>
      <c r="B3301">
        <v>176.84157299999998</v>
      </c>
      <c r="C3301" s="4">
        <v>1</v>
      </c>
      <c r="F3301">
        <v>191.86355499999999</v>
      </c>
      <c r="G3301" s="3">
        <v>3</v>
      </c>
      <c r="P3301">
        <v>2</v>
      </c>
      <c r="Q3301" t="str">
        <f t="shared" si="52"/>
        <v>13</v>
      </c>
    </row>
    <row r="3302" spans="1:17" x14ac:dyDescent="0.25">
      <c r="A3302">
        <v>3313</v>
      </c>
      <c r="B3302">
        <v>176.84157299999998</v>
      </c>
      <c r="C3302" s="4">
        <v>1</v>
      </c>
      <c r="F3302">
        <v>191.86355499999999</v>
      </c>
      <c r="G3302" s="3">
        <v>3</v>
      </c>
      <c r="P3302">
        <v>2</v>
      </c>
      <c r="Q3302" t="str">
        <f t="shared" si="52"/>
        <v>13</v>
      </c>
    </row>
    <row r="3303" spans="1:17" x14ac:dyDescent="0.25">
      <c r="A3303">
        <v>3314</v>
      </c>
      <c r="B3303">
        <v>176.84157299999998</v>
      </c>
      <c r="C3303" s="4">
        <v>1</v>
      </c>
      <c r="F3303">
        <v>191.86355499999999</v>
      </c>
      <c r="G3303" s="3">
        <v>3</v>
      </c>
      <c r="P3303">
        <v>2</v>
      </c>
      <c r="Q3303" t="str">
        <f t="shared" si="52"/>
        <v>13</v>
      </c>
    </row>
    <row r="3304" spans="1:17" x14ac:dyDescent="0.25">
      <c r="A3304">
        <v>3315</v>
      </c>
      <c r="B3304">
        <v>176.84157299999998</v>
      </c>
      <c r="C3304" s="4">
        <v>1</v>
      </c>
      <c r="F3304">
        <v>191.86355499999999</v>
      </c>
      <c r="G3304" s="3">
        <v>3</v>
      </c>
      <c r="P3304">
        <v>2</v>
      </c>
      <c r="Q3304" t="str">
        <f t="shared" si="52"/>
        <v>13</v>
      </c>
    </row>
    <row r="3305" spans="1:17" x14ac:dyDescent="0.25">
      <c r="A3305">
        <v>3316</v>
      </c>
      <c r="B3305">
        <v>176.84157299999998</v>
      </c>
      <c r="C3305" s="4">
        <v>1</v>
      </c>
      <c r="F3305">
        <v>191.86355499999999</v>
      </c>
      <c r="G3305" s="3">
        <v>3</v>
      </c>
      <c r="P3305">
        <v>2</v>
      </c>
      <c r="Q3305" t="str">
        <f t="shared" si="52"/>
        <v>13</v>
      </c>
    </row>
    <row r="3306" spans="1:17" x14ac:dyDescent="0.25">
      <c r="A3306">
        <v>3317</v>
      </c>
      <c r="B3306">
        <v>176.84157299999998</v>
      </c>
      <c r="C3306" s="4">
        <v>1</v>
      </c>
      <c r="F3306">
        <v>191.86355499999999</v>
      </c>
      <c r="G3306" s="3">
        <v>3</v>
      </c>
      <c r="P3306">
        <v>2</v>
      </c>
      <c r="Q3306" t="str">
        <f t="shared" si="52"/>
        <v>13</v>
      </c>
    </row>
    <row r="3307" spans="1:17" x14ac:dyDescent="0.25">
      <c r="A3307">
        <v>3318</v>
      </c>
      <c r="B3307">
        <v>176.84157299999998</v>
      </c>
      <c r="C3307" s="4">
        <v>1</v>
      </c>
      <c r="F3307">
        <v>191.86355499999999</v>
      </c>
      <c r="G3307" s="3">
        <v>3</v>
      </c>
      <c r="P3307">
        <v>2</v>
      </c>
      <c r="Q3307" t="str">
        <f t="shared" si="52"/>
        <v>13</v>
      </c>
    </row>
    <row r="3308" spans="1:17" x14ac:dyDescent="0.25">
      <c r="A3308">
        <v>3319</v>
      </c>
      <c r="B3308">
        <v>176.84157299999998</v>
      </c>
      <c r="C3308" s="4">
        <v>1</v>
      </c>
      <c r="F3308">
        <v>191.86355499999999</v>
      </c>
      <c r="G3308" s="3">
        <v>3</v>
      </c>
      <c r="P3308">
        <v>2</v>
      </c>
      <c r="Q3308" t="str">
        <f t="shared" si="52"/>
        <v>13</v>
      </c>
    </row>
    <row r="3309" spans="1:17" x14ac:dyDescent="0.25">
      <c r="A3309">
        <v>3320</v>
      </c>
      <c r="B3309">
        <v>176.84157299999998</v>
      </c>
      <c r="C3309" s="4">
        <v>1</v>
      </c>
      <c r="F3309">
        <v>191.86355499999999</v>
      </c>
      <c r="G3309" s="3">
        <v>3</v>
      </c>
      <c r="P3309">
        <v>2</v>
      </c>
      <c r="Q3309" t="str">
        <f t="shared" si="52"/>
        <v>13</v>
      </c>
    </row>
    <row r="3310" spans="1:17" x14ac:dyDescent="0.25">
      <c r="A3310">
        <v>3321</v>
      </c>
      <c r="B3310">
        <v>176.84157299999998</v>
      </c>
      <c r="C3310" s="4">
        <v>1</v>
      </c>
      <c r="F3310">
        <v>191.86355499999999</v>
      </c>
      <c r="G3310" s="3">
        <v>3</v>
      </c>
      <c r="P3310">
        <v>2</v>
      </c>
      <c r="Q3310" t="str">
        <f t="shared" si="52"/>
        <v>13</v>
      </c>
    </row>
    <row r="3311" spans="1:17" x14ac:dyDescent="0.25">
      <c r="A3311">
        <v>3322</v>
      </c>
      <c r="B3311">
        <v>176.84157299999998</v>
      </c>
      <c r="C3311" s="4">
        <v>1</v>
      </c>
      <c r="F3311">
        <v>191.86355499999999</v>
      </c>
      <c r="G3311" s="3">
        <v>3</v>
      </c>
      <c r="P3311">
        <v>2</v>
      </c>
      <c r="Q3311" t="str">
        <f t="shared" si="52"/>
        <v>13</v>
      </c>
    </row>
    <row r="3312" spans="1:17" x14ac:dyDescent="0.25">
      <c r="A3312">
        <v>3323</v>
      </c>
      <c r="B3312">
        <v>176.84157299999998</v>
      </c>
      <c r="C3312" s="4">
        <v>1</v>
      </c>
      <c r="F3312">
        <v>191.86355499999999</v>
      </c>
      <c r="G3312" s="3">
        <v>3</v>
      </c>
      <c r="P3312">
        <v>2</v>
      </c>
      <c r="Q3312" t="str">
        <f t="shared" si="52"/>
        <v>13</v>
      </c>
    </row>
    <row r="3313" spans="1:17" x14ac:dyDescent="0.25">
      <c r="A3313">
        <v>3324</v>
      </c>
      <c r="B3313">
        <v>176.84157299999998</v>
      </c>
      <c r="C3313" s="4">
        <v>1</v>
      </c>
      <c r="D3313">
        <v>169.298768</v>
      </c>
      <c r="E3313" s="2">
        <v>2</v>
      </c>
      <c r="F3313">
        <v>191.98782199999999</v>
      </c>
      <c r="G3313" s="3">
        <v>3</v>
      </c>
      <c r="P3313">
        <v>3</v>
      </c>
      <c r="Q3313" t="str">
        <f t="shared" si="52"/>
        <v>123</v>
      </c>
    </row>
    <row r="3314" spans="1:17" x14ac:dyDescent="0.25">
      <c r="A3314">
        <v>3325</v>
      </c>
      <c r="B3314">
        <v>176.84157299999998</v>
      </c>
      <c r="C3314" s="4">
        <v>1</v>
      </c>
      <c r="D3314">
        <v>169.30608999999998</v>
      </c>
      <c r="E3314" s="2">
        <v>2</v>
      </c>
      <c r="F3314">
        <v>191.98782199999999</v>
      </c>
      <c r="G3314" s="3">
        <v>3</v>
      </c>
      <c r="H3314">
        <v>182.65397100000001</v>
      </c>
      <c r="I3314" s="5">
        <v>4</v>
      </c>
      <c r="P3314">
        <v>4</v>
      </c>
      <c r="Q3314" t="str">
        <f t="shared" si="52"/>
        <v>1234</v>
      </c>
    </row>
    <row r="3315" spans="1:17" x14ac:dyDescent="0.25">
      <c r="A3315">
        <v>3326</v>
      </c>
      <c r="B3315">
        <v>176.84157299999998</v>
      </c>
      <c r="C3315" s="4">
        <v>1</v>
      </c>
      <c r="D3315">
        <v>169.30608999999998</v>
      </c>
      <c r="E3315" s="2">
        <v>2</v>
      </c>
      <c r="F3315">
        <v>191.98782199999999</v>
      </c>
      <c r="G3315" s="3">
        <v>3</v>
      </c>
      <c r="H3315">
        <v>182.41977600000001</v>
      </c>
      <c r="I3315" s="5">
        <v>4</v>
      </c>
      <c r="P3315">
        <v>4</v>
      </c>
      <c r="Q3315" t="str">
        <f t="shared" si="52"/>
        <v>1234</v>
      </c>
    </row>
    <row r="3316" spans="1:17" x14ac:dyDescent="0.25">
      <c r="A3316">
        <v>3327</v>
      </c>
      <c r="B3316">
        <v>176.84126900000001</v>
      </c>
      <c r="C3316" s="4">
        <v>1</v>
      </c>
      <c r="D3316">
        <v>169.30608999999998</v>
      </c>
      <c r="E3316" s="2">
        <v>2</v>
      </c>
      <c r="H3316">
        <v>182.41977600000001</v>
      </c>
      <c r="I3316" s="5">
        <v>4</v>
      </c>
      <c r="P3316">
        <v>3</v>
      </c>
      <c r="Q3316" t="str">
        <f t="shared" si="52"/>
        <v>124</v>
      </c>
    </row>
    <row r="3317" spans="1:17" x14ac:dyDescent="0.25">
      <c r="A3317">
        <v>3328</v>
      </c>
      <c r="B3317">
        <v>176.84126900000001</v>
      </c>
      <c r="C3317" s="4">
        <v>1</v>
      </c>
      <c r="D3317">
        <v>169.30608999999998</v>
      </c>
      <c r="E3317" s="2">
        <v>2</v>
      </c>
      <c r="H3317">
        <v>182.41977600000001</v>
      </c>
      <c r="I3317" s="5">
        <v>4</v>
      </c>
      <c r="P3317">
        <v>3</v>
      </c>
      <c r="Q3317" t="str">
        <f t="shared" si="52"/>
        <v>124</v>
      </c>
    </row>
    <row r="3318" spans="1:17" x14ac:dyDescent="0.25">
      <c r="A3318">
        <v>3329</v>
      </c>
      <c r="D3318">
        <v>169.30608999999998</v>
      </c>
      <c r="E3318" s="2">
        <v>2</v>
      </c>
      <c r="H3318">
        <v>182.41977600000001</v>
      </c>
      <c r="I3318" s="5">
        <v>4</v>
      </c>
      <c r="P3318">
        <v>2</v>
      </c>
      <c r="Q3318" t="str">
        <f t="shared" si="52"/>
        <v>24</v>
      </c>
    </row>
    <row r="3319" spans="1:17" x14ac:dyDescent="0.25">
      <c r="A3319">
        <v>3330</v>
      </c>
      <c r="D3319">
        <v>169.30608999999998</v>
      </c>
      <c r="E3319" s="2">
        <v>2</v>
      </c>
      <c r="H3319">
        <v>182.41977600000001</v>
      </c>
      <c r="I3319" s="5">
        <v>4</v>
      </c>
      <c r="P3319">
        <v>2</v>
      </c>
      <c r="Q3319" t="str">
        <f t="shared" si="52"/>
        <v>24</v>
      </c>
    </row>
    <row r="3320" spans="1:17" x14ac:dyDescent="0.25">
      <c r="A3320">
        <v>3331</v>
      </c>
      <c r="D3320">
        <v>169.30608999999998</v>
      </c>
      <c r="E3320" s="2">
        <v>2</v>
      </c>
      <c r="H3320">
        <v>182.41977600000001</v>
      </c>
      <c r="I3320" s="5">
        <v>4</v>
      </c>
      <c r="P3320">
        <v>2</v>
      </c>
      <c r="Q3320" t="str">
        <f t="shared" si="52"/>
        <v>24</v>
      </c>
    </row>
    <row r="3321" spans="1:17" x14ac:dyDescent="0.25">
      <c r="A3321">
        <v>3332</v>
      </c>
      <c r="D3321">
        <v>169.30608999999998</v>
      </c>
      <c r="E3321" s="2">
        <v>2</v>
      </c>
      <c r="H3321">
        <v>182.41977600000001</v>
      </c>
      <c r="I3321" s="5">
        <v>4</v>
      </c>
      <c r="P3321">
        <v>2</v>
      </c>
      <c r="Q3321" t="str">
        <f t="shared" si="52"/>
        <v>24</v>
      </c>
    </row>
    <row r="3322" spans="1:17" x14ac:dyDescent="0.25">
      <c r="A3322">
        <v>3333</v>
      </c>
      <c r="D3322">
        <v>169.30608999999998</v>
      </c>
      <c r="E3322" s="2">
        <v>2</v>
      </c>
      <c r="H3322">
        <v>182.41977600000001</v>
      </c>
      <c r="I3322" s="5">
        <v>4</v>
      </c>
      <c r="P3322">
        <v>2</v>
      </c>
      <c r="Q3322" t="str">
        <f t="shared" si="52"/>
        <v>24</v>
      </c>
    </row>
    <row r="3323" spans="1:17" x14ac:dyDescent="0.25">
      <c r="A3323">
        <v>3334</v>
      </c>
      <c r="D3323">
        <v>169.30608999999998</v>
      </c>
      <c r="E3323" s="2">
        <v>2</v>
      </c>
      <c r="H3323">
        <v>182.41977600000001</v>
      </c>
      <c r="I3323" s="5">
        <v>4</v>
      </c>
      <c r="P3323">
        <v>2</v>
      </c>
      <c r="Q3323" t="str">
        <f t="shared" si="52"/>
        <v>24</v>
      </c>
    </row>
    <row r="3324" spans="1:17" x14ac:dyDescent="0.25">
      <c r="A3324">
        <v>3335</v>
      </c>
      <c r="D3324">
        <v>169.30608999999998</v>
      </c>
      <c r="E3324" s="2">
        <v>2</v>
      </c>
      <c r="H3324">
        <v>182.41977600000001</v>
      </c>
      <c r="I3324" s="5">
        <v>4</v>
      </c>
      <c r="P3324">
        <v>2</v>
      </c>
      <c r="Q3324" t="str">
        <f t="shared" si="52"/>
        <v>24</v>
      </c>
    </row>
    <row r="3325" spans="1:17" x14ac:dyDescent="0.25">
      <c r="A3325">
        <v>3336</v>
      </c>
      <c r="D3325">
        <v>169.30608999999998</v>
      </c>
      <c r="E3325" s="2">
        <v>2</v>
      </c>
      <c r="H3325">
        <v>182.41977600000001</v>
      </c>
      <c r="I3325" s="5">
        <v>4</v>
      </c>
      <c r="P3325">
        <v>2</v>
      </c>
      <c r="Q3325" t="str">
        <f t="shared" si="52"/>
        <v>24</v>
      </c>
    </row>
    <row r="3326" spans="1:17" x14ac:dyDescent="0.25">
      <c r="A3326">
        <v>3337</v>
      </c>
      <c r="D3326">
        <v>169.30608999999998</v>
      </c>
      <c r="E3326" s="2">
        <v>2</v>
      </c>
      <c r="H3326">
        <v>182.41977600000001</v>
      </c>
      <c r="I3326" s="5">
        <v>4</v>
      </c>
      <c r="P3326">
        <v>2</v>
      </c>
      <c r="Q3326" t="str">
        <f t="shared" si="52"/>
        <v>24</v>
      </c>
    </row>
    <row r="3327" spans="1:17" x14ac:dyDescent="0.25">
      <c r="A3327">
        <v>3338</v>
      </c>
      <c r="D3327">
        <v>169.30608999999998</v>
      </c>
      <c r="E3327" s="2">
        <v>2</v>
      </c>
      <c r="H3327">
        <v>182.41977600000001</v>
      </c>
      <c r="I3327" s="5">
        <v>4</v>
      </c>
      <c r="P3327">
        <v>2</v>
      </c>
      <c r="Q3327" t="str">
        <f t="shared" si="52"/>
        <v>24</v>
      </c>
    </row>
    <row r="3328" spans="1:17" x14ac:dyDescent="0.25">
      <c r="A3328">
        <v>3339</v>
      </c>
      <c r="D3328">
        <v>169.30608999999998</v>
      </c>
      <c r="E3328" s="2">
        <v>2</v>
      </c>
      <c r="H3328">
        <v>182.41977600000001</v>
      </c>
      <c r="I3328" s="5">
        <v>4</v>
      </c>
      <c r="P3328">
        <v>2</v>
      </c>
      <c r="Q3328" t="str">
        <f t="shared" si="52"/>
        <v>24</v>
      </c>
    </row>
    <row r="3329" spans="1:17" x14ac:dyDescent="0.25">
      <c r="A3329">
        <v>3340</v>
      </c>
      <c r="D3329">
        <v>169.30608999999998</v>
      </c>
      <c r="E3329" s="2">
        <v>2</v>
      </c>
      <c r="H3329">
        <v>182.41977600000001</v>
      </c>
      <c r="I3329" s="5">
        <v>4</v>
      </c>
      <c r="P3329">
        <v>2</v>
      </c>
      <c r="Q3329" t="str">
        <f t="shared" si="52"/>
        <v>24</v>
      </c>
    </row>
    <row r="3330" spans="1:17" x14ac:dyDescent="0.25">
      <c r="A3330">
        <v>3341</v>
      </c>
      <c r="B3330">
        <v>161.74803600000001</v>
      </c>
      <c r="C3330" s="4">
        <v>1</v>
      </c>
      <c r="D3330">
        <v>169.30608999999998</v>
      </c>
      <c r="E3330" s="2">
        <v>2</v>
      </c>
      <c r="H3330">
        <v>182.41977600000001</v>
      </c>
      <c r="I3330" s="5">
        <v>4</v>
      </c>
      <c r="P3330">
        <v>3</v>
      </c>
      <c r="Q3330" t="str">
        <f t="shared" ref="Q3330:Q3393" si="53">CONCATENATE(C3330,E3330,G3330,I3330)</f>
        <v>124</v>
      </c>
    </row>
    <row r="3331" spans="1:17" x14ac:dyDescent="0.25">
      <c r="A3331">
        <v>3342</v>
      </c>
      <c r="B3331">
        <v>161.67274700000002</v>
      </c>
      <c r="C3331" s="4">
        <v>1</v>
      </c>
      <c r="D3331">
        <v>169.298768</v>
      </c>
      <c r="E3331" s="2">
        <v>2</v>
      </c>
      <c r="F3331">
        <v>174.063704</v>
      </c>
      <c r="G3331" s="3">
        <v>3</v>
      </c>
      <c r="H3331">
        <v>182.41977600000001</v>
      </c>
      <c r="I3331" s="5">
        <v>4</v>
      </c>
      <c r="P3331">
        <v>4</v>
      </c>
      <c r="Q3331" t="str">
        <f t="shared" si="53"/>
        <v>1234</v>
      </c>
    </row>
    <row r="3332" spans="1:17" x14ac:dyDescent="0.25">
      <c r="A3332">
        <v>3343</v>
      </c>
      <c r="B3332">
        <v>161.67274700000002</v>
      </c>
      <c r="C3332" s="4">
        <v>1</v>
      </c>
      <c r="F3332">
        <v>174.003514</v>
      </c>
      <c r="G3332" s="3">
        <v>3</v>
      </c>
      <c r="H3332">
        <v>182.65397100000001</v>
      </c>
      <c r="I3332" s="5">
        <v>4</v>
      </c>
      <c r="P3332">
        <v>3</v>
      </c>
      <c r="Q3332" t="str">
        <f t="shared" si="53"/>
        <v>134</v>
      </c>
    </row>
    <row r="3333" spans="1:17" x14ac:dyDescent="0.25">
      <c r="A3333">
        <v>3344</v>
      </c>
      <c r="B3333">
        <v>161.67274700000002</v>
      </c>
      <c r="C3333" s="4">
        <v>1</v>
      </c>
      <c r="F3333">
        <v>174.003514</v>
      </c>
      <c r="G3333" s="3">
        <v>3</v>
      </c>
      <c r="H3333">
        <v>182.65397100000001</v>
      </c>
      <c r="I3333" s="5">
        <v>4</v>
      </c>
      <c r="P3333">
        <v>3</v>
      </c>
      <c r="Q3333" t="str">
        <f t="shared" si="53"/>
        <v>134</v>
      </c>
    </row>
    <row r="3334" spans="1:17" x14ac:dyDescent="0.25">
      <c r="A3334">
        <v>3345</v>
      </c>
      <c r="B3334">
        <v>161.67274700000002</v>
      </c>
      <c r="C3334" s="4">
        <v>1</v>
      </c>
      <c r="F3334">
        <v>174.003514</v>
      </c>
      <c r="G3334" s="3">
        <v>3</v>
      </c>
      <c r="P3334">
        <v>2</v>
      </c>
      <c r="Q3334" t="str">
        <f t="shared" si="53"/>
        <v>13</v>
      </c>
    </row>
    <row r="3335" spans="1:17" x14ac:dyDescent="0.25">
      <c r="A3335">
        <v>3346</v>
      </c>
      <c r="B3335">
        <v>161.67274700000002</v>
      </c>
      <c r="C3335" s="4">
        <v>1</v>
      </c>
      <c r="F3335">
        <v>174.003514</v>
      </c>
      <c r="G3335" s="3">
        <v>3</v>
      </c>
      <c r="P3335">
        <v>2</v>
      </c>
      <c r="Q3335" t="str">
        <f t="shared" si="53"/>
        <v>13</v>
      </c>
    </row>
    <row r="3336" spans="1:17" x14ac:dyDescent="0.25">
      <c r="A3336">
        <v>3347</v>
      </c>
      <c r="B3336">
        <v>161.67274700000002</v>
      </c>
      <c r="C3336" s="4">
        <v>1</v>
      </c>
      <c r="F3336">
        <v>174.003514</v>
      </c>
      <c r="G3336" s="3">
        <v>3</v>
      </c>
      <c r="P3336">
        <v>2</v>
      </c>
      <c r="Q3336" t="str">
        <f t="shared" si="53"/>
        <v>13</v>
      </c>
    </row>
    <row r="3337" spans="1:17" x14ac:dyDescent="0.25">
      <c r="A3337">
        <v>3348</v>
      </c>
      <c r="B3337">
        <v>161.67274700000002</v>
      </c>
      <c r="C3337" s="4">
        <v>1</v>
      </c>
      <c r="F3337">
        <v>174.003514</v>
      </c>
      <c r="G3337" s="3">
        <v>3</v>
      </c>
      <c r="P3337">
        <v>2</v>
      </c>
      <c r="Q3337" t="str">
        <f t="shared" si="53"/>
        <v>13</v>
      </c>
    </row>
    <row r="3338" spans="1:17" x14ac:dyDescent="0.25">
      <c r="A3338">
        <v>3349</v>
      </c>
      <c r="B3338">
        <v>161.67274700000002</v>
      </c>
      <c r="C3338" s="4">
        <v>1</v>
      </c>
      <c r="F3338">
        <v>174.003514</v>
      </c>
      <c r="G3338" s="3">
        <v>3</v>
      </c>
      <c r="P3338">
        <v>2</v>
      </c>
      <c r="Q3338" t="str">
        <f t="shared" si="53"/>
        <v>13</v>
      </c>
    </row>
    <row r="3339" spans="1:17" x14ac:dyDescent="0.25">
      <c r="A3339">
        <v>3350</v>
      </c>
      <c r="B3339">
        <v>161.67274700000002</v>
      </c>
      <c r="C3339" s="4">
        <v>1</v>
      </c>
      <c r="F3339">
        <v>174.003514</v>
      </c>
      <c r="G3339" s="3">
        <v>3</v>
      </c>
      <c r="P3339">
        <v>2</v>
      </c>
      <c r="Q3339" t="str">
        <f t="shared" si="53"/>
        <v>13</v>
      </c>
    </row>
    <row r="3340" spans="1:17" x14ac:dyDescent="0.25">
      <c r="A3340">
        <v>3351</v>
      </c>
      <c r="B3340">
        <v>161.67274700000002</v>
      </c>
      <c r="C3340" s="4">
        <v>1</v>
      </c>
      <c r="F3340">
        <v>174.003514</v>
      </c>
      <c r="G3340" s="3">
        <v>3</v>
      </c>
      <c r="P3340">
        <v>2</v>
      </c>
      <c r="Q3340" t="str">
        <f t="shared" si="53"/>
        <v>13</v>
      </c>
    </row>
    <row r="3341" spans="1:17" x14ac:dyDescent="0.25">
      <c r="A3341">
        <v>3352</v>
      </c>
      <c r="B3341">
        <v>161.67274700000002</v>
      </c>
      <c r="C3341" s="4">
        <v>1</v>
      </c>
      <c r="F3341">
        <v>174.003514</v>
      </c>
      <c r="G3341" s="3">
        <v>3</v>
      </c>
      <c r="P3341">
        <v>2</v>
      </c>
      <c r="Q3341" t="str">
        <f t="shared" si="53"/>
        <v>13</v>
      </c>
    </row>
    <row r="3342" spans="1:17" x14ac:dyDescent="0.25">
      <c r="A3342">
        <v>3353</v>
      </c>
      <c r="B3342">
        <v>161.67274700000002</v>
      </c>
      <c r="C3342" s="4">
        <v>1</v>
      </c>
      <c r="F3342">
        <v>174.003514</v>
      </c>
      <c r="G3342" s="3">
        <v>3</v>
      </c>
      <c r="P3342">
        <v>2</v>
      </c>
      <c r="Q3342" t="str">
        <f t="shared" si="53"/>
        <v>13</v>
      </c>
    </row>
    <row r="3343" spans="1:17" x14ac:dyDescent="0.25">
      <c r="A3343">
        <v>3354</v>
      </c>
      <c r="B3343">
        <v>161.67274700000002</v>
      </c>
      <c r="C3343" s="4">
        <v>1</v>
      </c>
      <c r="F3343">
        <v>174.003514</v>
      </c>
      <c r="G3343" s="3">
        <v>3</v>
      </c>
      <c r="P3343">
        <v>2</v>
      </c>
      <c r="Q3343" t="str">
        <f t="shared" si="53"/>
        <v>13</v>
      </c>
    </row>
    <row r="3344" spans="1:17" x14ac:dyDescent="0.25">
      <c r="A3344">
        <v>3355</v>
      </c>
      <c r="B3344">
        <v>161.67274700000002</v>
      </c>
      <c r="C3344" s="4">
        <v>1</v>
      </c>
      <c r="D3344">
        <v>155.981436</v>
      </c>
      <c r="E3344" s="2">
        <v>2</v>
      </c>
      <c r="F3344">
        <v>174.003514</v>
      </c>
      <c r="G3344" s="3">
        <v>3</v>
      </c>
      <c r="P3344">
        <v>3</v>
      </c>
      <c r="Q3344" t="str">
        <f t="shared" si="53"/>
        <v>123</v>
      </c>
    </row>
    <row r="3345" spans="1:17" x14ac:dyDescent="0.25">
      <c r="A3345">
        <v>3356</v>
      </c>
      <c r="B3345">
        <v>161.67274700000002</v>
      </c>
      <c r="C3345" s="4">
        <v>1</v>
      </c>
      <c r="D3345">
        <v>155.99668500000001</v>
      </c>
      <c r="E3345" s="2">
        <v>2</v>
      </c>
      <c r="F3345">
        <v>174.003514</v>
      </c>
      <c r="G3345" s="3">
        <v>3</v>
      </c>
      <c r="P3345">
        <v>3</v>
      </c>
      <c r="Q3345" t="str">
        <f t="shared" si="53"/>
        <v>123</v>
      </c>
    </row>
    <row r="3346" spans="1:17" x14ac:dyDescent="0.25">
      <c r="A3346">
        <v>3357</v>
      </c>
      <c r="B3346">
        <v>161.74803600000001</v>
      </c>
      <c r="C3346" s="4">
        <v>1</v>
      </c>
      <c r="D3346">
        <v>155.99668500000001</v>
      </c>
      <c r="E3346" s="2">
        <v>2</v>
      </c>
      <c r="F3346">
        <v>174.04264899999998</v>
      </c>
      <c r="G3346" s="3">
        <v>3</v>
      </c>
      <c r="P3346">
        <v>3</v>
      </c>
      <c r="Q3346" t="str">
        <f t="shared" si="53"/>
        <v>123</v>
      </c>
    </row>
    <row r="3347" spans="1:17" x14ac:dyDescent="0.25">
      <c r="A3347">
        <v>3358</v>
      </c>
      <c r="D3347">
        <v>155.99668500000001</v>
      </c>
      <c r="E3347" s="2">
        <v>2</v>
      </c>
      <c r="F3347">
        <v>174.04264899999998</v>
      </c>
      <c r="G3347" s="3">
        <v>3</v>
      </c>
      <c r="P3347">
        <v>2</v>
      </c>
      <c r="Q3347" t="str">
        <f t="shared" si="53"/>
        <v>23</v>
      </c>
    </row>
    <row r="3348" spans="1:17" x14ac:dyDescent="0.25">
      <c r="A3348">
        <v>3359</v>
      </c>
      <c r="D3348">
        <v>155.99668500000001</v>
      </c>
      <c r="E3348" s="2">
        <v>2</v>
      </c>
      <c r="F3348">
        <v>174.04264899999998</v>
      </c>
      <c r="G3348" s="3">
        <v>3</v>
      </c>
      <c r="H3348">
        <v>164.919106</v>
      </c>
      <c r="I3348" s="5">
        <v>4</v>
      </c>
      <c r="P3348">
        <v>3</v>
      </c>
      <c r="Q3348" t="str">
        <f t="shared" si="53"/>
        <v>234</v>
      </c>
    </row>
    <row r="3349" spans="1:17" x14ac:dyDescent="0.25">
      <c r="A3349">
        <v>3360</v>
      </c>
      <c r="D3349">
        <v>155.99668500000001</v>
      </c>
      <c r="E3349" s="2">
        <v>2</v>
      </c>
      <c r="H3349">
        <v>164.95117099999999</v>
      </c>
      <c r="I3349" s="5">
        <v>4</v>
      </c>
      <c r="P3349">
        <v>2</v>
      </c>
      <c r="Q3349" t="str">
        <f t="shared" si="53"/>
        <v>24</v>
      </c>
    </row>
    <row r="3350" spans="1:17" x14ac:dyDescent="0.25">
      <c r="A3350">
        <v>3361</v>
      </c>
      <c r="D3350">
        <v>155.99668500000001</v>
      </c>
      <c r="E3350" s="2">
        <v>2</v>
      </c>
      <c r="H3350">
        <v>164.95117099999999</v>
      </c>
      <c r="I3350" s="5">
        <v>4</v>
      </c>
      <c r="P3350">
        <v>2</v>
      </c>
      <c r="Q3350" t="str">
        <f t="shared" si="53"/>
        <v>24</v>
      </c>
    </row>
    <row r="3351" spans="1:17" x14ac:dyDescent="0.25">
      <c r="A3351">
        <v>3362</v>
      </c>
      <c r="D3351">
        <v>155.99668500000001</v>
      </c>
      <c r="E3351" s="2">
        <v>2</v>
      </c>
      <c r="H3351">
        <v>164.95117099999999</v>
      </c>
      <c r="I3351" s="5">
        <v>4</v>
      </c>
      <c r="P3351">
        <v>2</v>
      </c>
      <c r="Q3351" t="str">
        <f t="shared" si="53"/>
        <v>24</v>
      </c>
    </row>
    <row r="3352" spans="1:17" x14ac:dyDescent="0.25">
      <c r="A3352">
        <v>3363</v>
      </c>
      <c r="D3352">
        <v>155.99668500000001</v>
      </c>
      <c r="E3352" s="2">
        <v>2</v>
      </c>
      <c r="H3352">
        <v>164.95117099999999</v>
      </c>
      <c r="I3352" s="5">
        <v>4</v>
      </c>
      <c r="P3352">
        <v>2</v>
      </c>
      <c r="Q3352" t="str">
        <f t="shared" si="53"/>
        <v>24</v>
      </c>
    </row>
    <row r="3353" spans="1:17" x14ac:dyDescent="0.25">
      <c r="A3353">
        <v>3364</v>
      </c>
      <c r="D3353">
        <v>155.99668500000001</v>
      </c>
      <c r="E3353" s="2">
        <v>2</v>
      </c>
      <c r="H3353">
        <v>164.95117099999999</v>
      </c>
      <c r="I3353" s="5">
        <v>4</v>
      </c>
      <c r="P3353">
        <v>2</v>
      </c>
      <c r="Q3353" t="str">
        <f t="shared" si="53"/>
        <v>24</v>
      </c>
    </row>
    <row r="3354" spans="1:17" x14ac:dyDescent="0.25">
      <c r="A3354">
        <v>3365</v>
      </c>
      <c r="D3354">
        <v>155.99668500000001</v>
      </c>
      <c r="E3354" s="2">
        <v>2</v>
      </c>
      <c r="H3354">
        <v>164.95117099999999</v>
      </c>
      <c r="I3354" s="5">
        <v>4</v>
      </c>
      <c r="P3354">
        <v>2</v>
      </c>
      <c r="Q3354" t="str">
        <f t="shared" si="53"/>
        <v>24</v>
      </c>
    </row>
    <row r="3355" spans="1:17" x14ac:dyDescent="0.25">
      <c r="A3355">
        <v>3366</v>
      </c>
      <c r="D3355">
        <v>155.99668500000001</v>
      </c>
      <c r="E3355" s="2">
        <v>2</v>
      </c>
      <c r="H3355">
        <v>164.95117099999999</v>
      </c>
      <c r="I3355" s="5">
        <v>4</v>
      </c>
      <c r="P3355">
        <v>2</v>
      </c>
      <c r="Q3355" t="str">
        <f t="shared" si="53"/>
        <v>24</v>
      </c>
    </row>
    <row r="3356" spans="1:17" x14ac:dyDescent="0.25">
      <c r="A3356">
        <v>3367</v>
      </c>
      <c r="D3356">
        <v>155.99668500000001</v>
      </c>
      <c r="E3356" s="2">
        <v>2</v>
      </c>
      <c r="H3356">
        <v>164.95117099999999</v>
      </c>
      <c r="I3356" s="5">
        <v>4</v>
      </c>
      <c r="P3356">
        <v>2</v>
      </c>
      <c r="Q3356" t="str">
        <f t="shared" si="53"/>
        <v>24</v>
      </c>
    </row>
    <row r="3357" spans="1:17" x14ac:dyDescent="0.25">
      <c r="A3357">
        <v>3368</v>
      </c>
      <c r="D3357">
        <v>155.99668500000001</v>
      </c>
      <c r="E3357" s="2">
        <v>2</v>
      </c>
      <c r="H3357">
        <v>164.95117099999999</v>
      </c>
      <c r="I3357" s="5">
        <v>4</v>
      </c>
      <c r="P3357">
        <v>2</v>
      </c>
      <c r="Q3357" t="str">
        <f t="shared" si="53"/>
        <v>24</v>
      </c>
    </row>
    <row r="3358" spans="1:17" x14ac:dyDescent="0.25">
      <c r="A3358">
        <v>3369</v>
      </c>
      <c r="B3358">
        <v>150.63646499999999</v>
      </c>
      <c r="C3358" s="4">
        <v>1</v>
      </c>
      <c r="D3358">
        <v>155.99668500000001</v>
      </c>
      <c r="E3358" s="2">
        <v>2</v>
      </c>
      <c r="H3358">
        <v>164.95117099999999</v>
      </c>
      <c r="I3358" s="5">
        <v>4</v>
      </c>
      <c r="P3358">
        <v>3</v>
      </c>
      <c r="Q3358" t="str">
        <f t="shared" si="53"/>
        <v>124</v>
      </c>
    </row>
    <row r="3359" spans="1:17" x14ac:dyDescent="0.25">
      <c r="A3359">
        <v>3370</v>
      </c>
      <c r="B3359">
        <v>150.565268</v>
      </c>
      <c r="C3359" s="4">
        <v>1</v>
      </c>
      <c r="D3359">
        <v>155.981436</v>
      </c>
      <c r="E3359" s="2">
        <v>2</v>
      </c>
      <c r="H3359">
        <v>164.95117099999999</v>
      </c>
      <c r="I3359" s="5">
        <v>4</v>
      </c>
      <c r="P3359">
        <v>3</v>
      </c>
      <c r="Q3359" t="str">
        <f t="shared" si="53"/>
        <v>124</v>
      </c>
    </row>
    <row r="3360" spans="1:17" x14ac:dyDescent="0.25">
      <c r="A3360">
        <v>3371</v>
      </c>
      <c r="B3360">
        <v>150.565268</v>
      </c>
      <c r="C3360" s="4">
        <v>1</v>
      </c>
      <c r="H3360">
        <v>164.95117099999999</v>
      </c>
      <c r="I3360" s="5">
        <v>4</v>
      </c>
      <c r="P3360">
        <v>2</v>
      </c>
      <c r="Q3360" t="str">
        <f t="shared" si="53"/>
        <v>14</v>
      </c>
    </row>
    <row r="3361" spans="1:17" x14ac:dyDescent="0.25">
      <c r="A3361">
        <v>3372</v>
      </c>
      <c r="B3361">
        <v>150.565268</v>
      </c>
      <c r="C3361" s="4">
        <v>1</v>
      </c>
      <c r="H3361">
        <v>164.95117099999999</v>
      </c>
      <c r="I3361" s="5">
        <v>4</v>
      </c>
      <c r="P3361">
        <v>2</v>
      </c>
      <c r="Q3361" t="str">
        <f t="shared" si="53"/>
        <v>14</v>
      </c>
    </row>
    <row r="3362" spans="1:17" x14ac:dyDescent="0.25">
      <c r="A3362">
        <v>3373</v>
      </c>
      <c r="B3362">
        <v>150.565268</v>
      </c>
      <c r="C3362" s="4">
        <v>1</v>
      </c>
      <c r="H3362">
        <v>164.95117099999999</v>
      </c>
      <c r="I3362" s="5">
        <v>4</v>
      </c>
      <c r="P3362">
        <v>2</v>
      </c>
      <c r="Q3362" t="str">
        <f t="shared" si="53"/>
        <v>14</v>
      </c>
    </row>
    <row r="3363" spans="1:17" x14ac:dyDescent="0.25">
      <c r="A3363">
        <v>3374</v>
      </c>
      <c r="B3363">
        <v>150.565268</v>
      </c>
      <c r="C3363" s="4">
        <v>1</v>
      </c>
      <c r="H3363">
        <v>164.95117099999999</v>
      </c>
      <c r="I3363" s="5">
        <v>4</v>
      </c>
      <c r="P3363">
        <v>2</v>
      </c>
      <c r="Q3363" t="str">
        <f t="shared" si="53"/>
        <v>14</v>
      </c>
    </row>
    <row r="3364" spans="1:17" x14ac:dyDescent="0.25">
      <c r="A3364">
        <v>3375</v>
      </c>
      <c r="B3364">
        <v>150.565268</v>
      </c>
      <c r="C3364" s="4">
        <v>1</v>
      </c>
      <c r="H3364">
        <v>164.95117099999999</v>
      </c>
      <c r="I3364" s="5">
        <v>4</v>
      </c>
      <c r="P3364">
        <v>2</v>
      </c>
      <c r="Q3364" t="str">
        <f t="shared" si="53"/>
        <v>14</v>
      </c>
    </row>
    <row r="3365" spans="1:17" x14ac:dyDescent="0.25">
      <c r="A3365">
        <v>3376</v>
      </c>
      <c r="B3365">
        <v>150.565268</v>
      </c>
      <c r="C3365" s="4">
        <v>1</v>
      </c>
      <c r="F3365">
        <v>158.10378</v>
      </c>
      <c r="G3365" s="3">
        <v>3</v>
      </c>
      <c r="H3365">
        <v>164.919106</v>
      </c>
      <c r="I3365" s="5">
        <v>4</v>
      </c>
      <c r="P3365">
        <v>3</v>
      </c>
      <c r="Q3365" t="str">
        <f t="shared" si="53"/>
        <v>134</v>
      </c>
    </row>
    <row r="3366" spans="1:17" x14ac:dyDescent="0.25">
      <c r="A3366">
        <v>3377</v>
      </c>
      <c r="B3366">
        <v>150.565268</v>
      </c>
      <c r="C3366" s="4">
        <v>1</v>
      </c>
      <c r="F3366">
        <v>158.10075000000001</v>
      </c>
      <c r="G3366" s="3">
        <v>3</v>
      </c>
      <c r="H3366">
        <v>164.919106</v>
      </c>
      <c r="I3366" s="5">
        <v>4</v>
      </c>
      <c r="P3366">
        <v>3</v>
      </c>
      <c r="Q3366" t="str">
        <f t="shared" si="53"/>
        <v>134</v>
      </c>
    </row>
    <row r="3367" spans="1:17" x14ac:dyDescent="0.25">
      <c r="A3367">
        <v>3378</v>
      </c>
      <c r="B3367">
        <v>150.565268</v>
      </c>
      <c r="C3367" s="4">
        <v>1</v>
      </c>
      <c r="F3367">
        <v>158.10075000000001</v>
      </c>
      <c r="G3367" s="3">
        <v>3</v>
      </c>
      <c r="H3367">
        <v>164.919106</v>
      </c>
      <c r="I3367" s="5">
        <v>4</v>
      </c>
      <c r="P3367">
        <v>3</v>
      </c>
      <c r="Q3367" t="str">
        <f t="shared" si="53"/>
        <v>134</v>
      </c>
    </row>
    <row r="3368" spans="1:17" x14ac:dyDescent="0.25">
      <c r="A3368">
        <v>3379</v>
      </c>
      <c r="B3368">
        <v>150.565268</v>
      </c>
      <c r="C3368" s="4">
        <v>1</v>
      </c>
      <c r="F3368">
        <v>158.10075000000001</v>
      </c>
      <c r="G3368" s="3">
        <v>3</v>
      </c>
      <c r="H3368">
        <v>164.919106</v>
      </c>
      <c r="I3368" s="5">
        <v>4</v>
      </c>
      <c r="P3368">
        <v>3</v>
      </c>
      <c r="Q3368" t="str">
        <f t="shared" si="53"/>
        <v>134</v>
      </c>
    </row>
    <row r="3369" spans="1:17" x14ac:dyDescent="0.25">
      <c r="A3369">
        <v>3380</v>
      </c>
      <c r="B3369">
        <v>150.565268</v>
      </c>
      <c r="C3369" s="4">
        <v>1</v>
      </c>
      <c r="F3369">
        <v>158.10075000000001</v>
      </c>
      <c r="G3369" s="3">
        <v>3</v>
      </c>
      <c r="P3369">
        <v>2</v>
      </c>
      <c r="Q3369" t="str">
        <f t="shared" si="53"/>
        <v>13</v>
      </c>
    </row>
    <row r="3370" spans="1:17" x14ac:dyDescent="0.25">
      <c r="A3370">
        <v>3381</v>
      </c>
      <c r="B3370">
        <v>150.565268</v>
      </c>
      <c r="C3370" s="4">
        <v>1</v>
      </c>
      <c r="F3370">
        <v>158.10075000000001</v>
      </c>
      <c r="G3370" s="3">
        <v>3</v>
      </c>
      <c r="P3370">
        <v>2</v>
      </c>
      <c r="Q3370" t="str">
        <f t="shared" si="53"/>
        <v>13</v>
      </c>
    </row>
    <row r="3371" spans="1:17" x14ac:dyDescent="0.25">
      <c r="A3371">
        <v>3382</v>
      </c>
      <c r="B3371">
        <v>150.565268</v>
      </c>
      <c r="C3371" s="4">
        <v>1</v>
      </c>
      <c r="D3371">
        <v>133.6174</v>
      </c>
      <c r="E3371" s="2">
        <v>2</v>
      </c>
      <c r="F3371">
        <v>158.10075000000001</v>
      </c>
      <c r="G3371" s="3">
        <v>3</v>
      </c>
      <c r="P3371">
        <v>3</v>
      </c>
      <c r="Q3371" t="str">
        <f t="shared" si="53"/>
        <v>123</v>
      </c>
    </row>
    <row r="3372" spans="1:17" x14ac:dyDescent="0.25">
      <c r="A3372">
        <v>3383</v>
      </c>
      <c r="B3372">
        <v>150.565268</v>
      </c>
      <c r="C3372" s="4">
        <v>1</v>
      </c>
      <c r="D3372">
        <v>133.62709700000002</v>
      </c>
      <c r="E3372" s="2">
        <v>2</v>
      </c>
      <c r="F3372">
        <v>158.10075000000001</v>
      </c>
      <c r="G3372" s="3">
        <v>3</v>
      </c>
      <c r="P3372">
        <v>3</v>
      </c>
      <c r="Q3372" t="str">
        <f t="shared" si="53"/>
        <v>123</v>
      </c>
    </row>
    <row r="3373" spans="1:17" x14ac:dyDescent="0.25">
      <c r="A3373">
        <v>3384</v>
      </c>
      <c r="B3373">
        <v>150.565268</v>
      </c>
      <c r="C3373" s="4">
        <v>1</v>
      </c>
      <c r="D3373">
        <v>133.62709700000002</v>
      </c>
      <c r="E3373" s="2">
        <v>2</v>
      </c>
      <c r="F3373">
        <v>158.10075000000001</v>
      </c>
      <c r="G3373" s="3">
        <v>3</v>
      </c>
      <c r="P3373">
        <v>3</v>
      </c>
      <c r="Q3373" t="str">
        <f t="shared" si="53"/>
        <v>123</v>
      </c>
    </row>
    <row r="3374" spans="1:17" x14ac:dyDescent="0.25">
      <c r="A3374">
        <v>3385</v>
      </c>
      <c r="B3374">
        <v>150.565268</v>
      </c>
      <c r="C3374" s="4">
        <v>1</v>
      </c>
      <c r="D3374">
        <v>133.62709700000002</v>
      </c>
      <c r="E3374" s="2">
        <v>2</v>
      </c>
      <c r="F3374">
        <v>158.10075000000001</v>
      </c>
      <c r="G3374" s="3">
        <v>3</v>
      </c>
      <c r="P3374">
        <v>3</v>
      </c>
      <c r="Q3374" t="str">
        <f t="shared" si="53"/>
        <v>123</v>
      </c>
    </row>
    <row r="3375" spans="1:17" x14ac:dyDescent="0.25">
      <c r="A3375">
        <v>3386</v>
      </c>
      <c r="B3375">
        <v>150.63646499999999</v>
      </c>
      <c r="C3375" s="4">
        <v>1</v>
      </c>
      <c r="D3375">
        <v>133.62709700000002</v>
      </c>
      <c r="E3375" s="2">
        <v>2</v>
      </c>
      <c r="F3375">
        <v>158.10075000000001</v>
      </c>
      <c r="G3375" s="3">
        <v>3</v>
      </c>
      <c r="P3375">
        <v>3</v>
      </c>
      <c r="Q3375" t="str">
        <f t="shared" si="53"/>
        <v>123</v>
      </c>
    </row>
    <row r="3376" spans="1:17" x14ac:dyDescent="0.25">
      <c r="A3376">
        <v>3387</v>
      </c>
      <c r="D3376">
        <v>133.62709700000002</v>
      </c>
      <c r="E3376" s="2">
        <v>2</v>
      </c>
      <c r="F3376">
        <v>158.10075000000001</v>
      </c>
      <c r="G3376" s="3">
        <v>3</v>
      </c>
      <c r="P3376">
        <v>2</v>
      </c>
      <c r="Q3376" t="str">
        <f t="shared" si="53"/>
        <v>23</v>
      </c>
    </row>
    <row r="3377" spans="1:17" x14ac:dyDescent="0.25">
      <c r="A3377">
        <v>3388</v>
      </c>
      <c r="D3377">
        <v>133.62709700000002</v>
      </c>
      <c r="E3377" s="2">
        <v>2</v>
      </c>
      <c r="F3377">
        <v>158.10075000000001</v>
      </c>
      <c r="G3377" s="3">
        <v>3</v>
      </c>
      <c r="P3377">
        <v>2</v>
      </c>
      <c r="Q3377" t="str">
        <f t="shared" si="53"/>
        <v>23</v>
      </c>
    </row>
    <row r="3378" spans="1:17" x14ac:dyDescent="0.25">
      <c r="A3378">
        <v>3389</v>
      </c>
      <c r="D3378">
        <v>133.62709700000002</v>
      </c>
      <c r="E3378" s="2">
        <v>2</v>
      </c>
      <c r="F3378">
        <v>158.10075000000001</v>
      </c>
      <c r="G3378" s="3">
        <v>3</v>
      </c>
      <c r="P3378">
        <v>2</v>
      </c>
      <c r="Q3378" t="str">
        <f t="shared" si="53"/>
        <v>23</v>
      </c>
    </row>
    <row r="3379" spans="1:17" x14ac:dyDescent="0.25">
      <c r="A3379">
        <v>3390</v>
      </c>
      <c r="D3379">
        <v>133.62709700000002</v>
      </c>
      <c r="E3379" s="2">
        <v>2</v>
      </c>
      <c r="F3379">
        <v>158.10075000000001</v>
      </c>
      <c r="G3379" s="3">
        <v>3</v>
      </c>
      <c r="P3379">
        <v>2</v>
      </c>
      <c r="Q3379" t="str">
        <f t="shared" si="53"/>
        <v>23</v>
      </c>
    </row>
    <row r="3380" spans="1:17" x14ac:dyDescent="0.25">
      <c r="A3380">
        <v>3391</v>
      </c>
      <c r="D3380">
        <v>133.62709700000002</v>
      </c>
      <c r="E3380" s="2">
        <v>2</v>
      </c>
      <c r="F3380">
        <v>158.10075000000001</v>
      </c>
      <c r="G3380" s="3">
        <v>3</v>
      </c>
      <c r="P3380">
        <v>2</v>
      </c>
      <c r="Q3380" t="str">
        <f t="shared" si="53"/>
        <v>23</v>
      </c>
    </row>
    <row r="3381" spans="1:17" x14ac:dyDescent="0.25">
      <c r="A3381">
        <v>3392</v>
      </c>
      <c r="D3381">
        <v>133.62709700000002</v>
      </c>
      <c r="E3381" s="2">
        <v>2</v>
      </c>
      <c r="F3381">
        <v>158.10075000000001</v>
      </c>
      <c r="G3381" s="3">
        <v>3</v>
      </c>
      <c r="H3381">
        <v>152.18175600000001</v>
      </c>
      <c r="I3381" s="5">
        <v>4</v>
      </c>
      <c r="P3381">
        <v>3</v>
      </c>
      <c r="Q3381" t="str">
        <f t="shared" si="53"/>
        <v>234</v>
      </c>
    </row>
    <row r="3382" spans="1:17" x14ac:dyDescent="0.25">
      <c r="A3382">
        <v>3393</v>
      </c>
      <c r="D3382">
        <v>133.62709700000002</v>
      </c>
      <c r="E3382" s="2">
        <v>2</v>
      </c>
      <c r="F3382">
        <v>158.10378</v>
      </c>
      <c r="G3382" s="3">
        <v>3</v>
      </c>
      <c r="H3382">
        <v>152.13105899999999</v>
      </c>
      <c r="I3382" s="5">
        <v>4</v>
      </c>
      <c r="P3382">
        <v>3</v>
      </c>
      <c r="Q3382" t="str">
        <f t="shared" si="53"/>
        <v>234</v>
      </c>
    </row>
    <row r="3383" spans="1:17" x14ac:dyDescent="0.25">
      <c r="A3383">
        <v>3394</v>
      </c>
      <c r="D3383">
        <v>133.62709700000002</v>
      </c>
      <c r="E3383" s="2">
        <v>2</v>
      </c>
      <c r="F3383">
        <v>158.10378</v>
      </c>
      <c r="G3383" s="3">
        <v>3</v>
      </c>
      <c r="H3383">
        <v>152.13105899999999</v>
      </c>
      <c r="I3383" s="5">
        <v>4</v>
      </c>
      <c r="P3383">
        <v>3</v>
      </c>
      <c r="Q3383" t="str">
        <f t="shared" si="53"/>
        <v>234</v>
      </c>
    </row>
    <row r="3384" spans="1:17" x14ac:dyDescent="0.25">
      <c r="A3384">
        <v>3395</v>
      </c>
      <c r="D3384">
        <v>133.62709700000002</v>
      </c>
      <c r="E3384" s="2">
        <v>2</v>
      </c>
      <c r="H3384">
        <v>152.13105899999999</v>
      </c>
      <c r="I3384" s="5">
        <v>4</v>
      </c>
      <c r="P3384">
        <v>2</v>
      </c>
      <c r="Q3384" t="str">
        <f t="shared" si="53"/>
        <v>24</v>
      </c>
    </row>
    <row r="3385" spans="1:17" x14ac:dyDescent="0.25">
      <c r="A3385">
        <v>3396</v>
      </c>
      <c r="D3385">
        <v>133.62709700000002</v>
      </c>
      <c r="E3385" s="2">
        <v>2</v>
      </c>
      <c r="H3385">
        <v>152.13105899999999</v>
      </c>
      <c r="I3385" s="5">
        <v>4</v>
      </c>
      <c r="P3385">
        <v>2</v>
      </c>
      <c r="Q3385" t="str">
        <f t="shared" si="53"/>
        <v>24</v>
      </c>
    </row>
    <row r="3386" spans="1:17" x14ac:dyDescent="0.25">
      <c r="A3386">
        <v>3397</v>
      </c>
      <c r="D3386">
        <v>133.62709700000002</v>
      </c>
      <c r="E3386" s="2">
        <v>2</v>
      </c>
      <c r="H3386">
        <v>152.13105899999999</v>
      </c>
      <c r="I3386" s="5">
        <v>4</v>
      </c>
      <c r="P3386">
        <v>2</v>
      </c>
      <c r="Q3386" t="str">
        <f t="shared" si="53"/>
        <v>24</v>
      </c>
    </row>
    <row r="3387" spans="1:17" x14ac:dyDescent="0.25">
      <c r="A3387">
        <v>3398</v>
      </c>
      <c r="D3387">
        <v>133.62709700000002</v>
      </c>
      <c r="E3387" s="2">
        <v>2</v>
      </c>
      <c r="H3387">
        <v>152.13105899999999</v>
      </c>
      <c r="I3387" s="5">
        <v>4</v>
      </c>
      <c r="P3387">
        <v>2</v>
      </c>
      <c r="Q3387" t="str">
        <f t="shared" si="53"/>
        <v>24</v>
      </c>
    </row>
    <row r="3388" spans="1:17" x14ac:dyDescent="0.25">
      <c r="A3388">
        <v>3399</v>
      </c>
      <c r="D3388">
        <v>133.62709700000002</v>
      </c>
      <c r="E3388" s="2">
        <v>2</v>
      </c>
      <c r="H3388">
        <v>152.13105899999999</v>
      </c>
      <c r="I3388" s="5">
        <v>4</v>
      </c>
      <c r="P3388">
        <v>2</v>
      </c>
      <c r="Q3388" t="str">
        <f t="shared" si="53"/>
        <v>24</v>
      </c>
    </row>
    <row r="3389" spans="1:17" x14ac:dyDescent="0.25">
      <c r="A3389">
        <v>3400</v>
      </c>
      <c r="B3389">
        <v>126.53689100000001</v>
      </c>
      <c r="C3389" s="4">
        <v>1</v>
      </c>
      <c r="D3389">
        <v>133.62709700000002</v>
      </c>
      <c r="E3389" s="2">
        <v>2</v>
      </c>
      <c r="H3389">
        <v>152.13105899999999</v>
      </c>
      <c r="I3389" s="5">
        <v>4</v>
      </c>
      <c r="P3389">
        <v>3</v>
      </c>
      <c r="Q3389" t="str">
        <f t="shared" si="53"/>
        <v>124</v>
      </c>
    </row>
    <row r="3390" spans="1:17" x14ac:dyDescent="0.25">
      <c r="A3390">
        <v>3401</v>
      </c>
      <c r="B3390">
        <v>126.50755600000001</v>
      </c>
      <c r="C3390" s="4">
        <v>1</v>
      </c>
      <c r="D3390">
        <v>133.62709700000002</v>
      </c>
      <c r="E3390" s="2">
        <v>2</v>
      </c>
      <c r="H3390">
        <v>152.13105899999999</v>
      </c>
      <c r="I3390" s="5">
        <v>4</v>
      </c>
      <c r="P3390">
        <v>3</v>
      </c>
      <c r="Q3390" t="str">
        <f t="shared" si="53"/>
        <v>124</v>
      </c>
    </row>
    <row r="3391" spans="1:17" x14ac:dyDescent="0.25">
      <c r="A3391">
        <v>3402</v>
      </c>
      <c r="B3391">
        <v>126.50755600000001</v>
      </c>
      <c r="C3391" s="4">
        <v>1</v>
      </c>
      <c r="D3391">
        <v>133.6174</v>
      </c>
      <c r="E3391" s="2">
        <v>2</v>
      </c>
      <c r="H3391">
        <v>152.13105899999999</v>
      </c>
      <c r="I3391" s="5">
        <v>4</v>
      </c>
      <c r="P3391">
        <v>3</v>
      </c>
      <c r="Q3391" t="str">
        <f t="shared" si="53"/>
        <v>124</v>
      </c>
    </row>
    <row r="3392" spans="1:17" x14ac:dyDescent="0.25">
      <c r="A3392">
        <v>3403</v>
      </c>
      <c r="B3392">
        <v>126.50755600000001</v>
      </c>
      <c r="C3392" s="4">
        <v>1</v>
      </c>
      <c r="H3392">
        <v>152.13105899999999</v>
      </c>
      <c r="I3392" s="5">
        <v>4</v>
      </c>
      <c r="P3392">
        <v>2</v>
      </c>
      <c r="Q3392" t="str">
        <f t="shared" si="53"/>
        <v>14</v>
      </c>
    </row>
    <row r="3393" spans="1:17" x14ac:dyDescent="0.25">
      <c r="A3393">
        <v>3404</v>
      </c>
      <c r="B3393">
        <v>126.50755600000001</v>
      </c>
      <c r="C3393" s="4">
        <v>1</v>
      </c>
      <c r="H3393">
        <v>152.13105899999999</v>
      </c>
      <c r="I3393" s="5">
        <v>4</v>
      </c>
      <c r="P3393">
        <v>2</v>
      </c>
      <c r="Q3393" t="str">
        <f t="shared" si="53"/>
        <v>14</v>
      </c>
    </row>
    <row r="3394" spans="1:17" x14ac:dyDescent="0.25">
      <c r="A3394">
        <v>3405</v>
      </c>
      <c r="B3394">
        <v>126.50755600000001</v>
      </c>
      <c r="C3394" s="4">
        <v>1</v>
      </c>
      <c r="H3394">
        <v>152.13105899999999</v>
      </c>
      <c r="I3394" s="5">
        <v>4</v>
      </c>
      <c r="P3394">
        <v>2</v>
      </c>
      <c r="Q3394" t="str">
        <f t="shared" ref="Q3394:Q3457" si="54">CONCATENATE(C3394,E3394,G3394,I3394)</f>
        <v>14</v>
      </c>
    </row>
    <row r="3395" spans="1:17" x14ac:dyDescent="0.25">
      <c r="A3395">
        <v>3406</v>
      </c>
      <c r="B3395">
        <v>126.50755600000001</v>
      </c>
      <c r="C3395" s="4">
        <v>1</v>
      </c>
      <c r="H3395">
        <v>152.13105899999999</v>
      </c>
      <c r="I3395" s="5">
        <v>4</v>
      </c>
      <c r="P3395">
        <v>2</v>
      </c>
      <c r="Q3395" t="str">
        <f t="shared" si="54"/>
        <v>14</v>
      </c>
    </row>
    <row r="3396" spans="1:17" x14ac:dyDescent="0.25">
      <c r="A3396">
        <v>3407</v>
      </c>
      <c r="B3396">
        <v>126.50755600000001</v>
      </c>
      <c r="C3396" s="4">
        <v>1</v>
      </c>
      <c r="H3396">
        <v>152.13105899999999</v>
      </c>
      <c r="I3396" s="5">
        <v>4</v>
      </c>
      <c r="P3396">
        <v>2</v>
      </c>
      <c r="Q3396" t="str">
        <f t="shared" si="54"/>
        <v>14</v>
      </c>
    </row>
    <row r="3397" spans="1:17" x14ac:dyDescent="0.25">
      <c r="A3397">
        <v>3408</v>
      </c>
      <c r="B3397">
        <v>126.50755600000001</v>
      </c>
      <c r="C3397" s="4">
        <v>1</v>
      </c>
      <c r="H3397">
        <v>152.13105899999999</v>
      </c>
      <c r="I3397" s="5">
        <v>4</v>
      </c>
      <c r="P3397">
        <v>2</v>
      </c>
      <c r="Q3397" t="str">
        <f t="shared" si="54"/>
        <v>14</v>
      </c>
    </row>
    <row r="3398" spans="1:17" x14ac:dyDescent="0.25">
      <c r="A3398">
        <v>3409</v>
      </c>
      <c r="B3398">
        <v>126.50755600000001</v>
      </c>
      <c r="C3398" s="4">
        <v>1</v>
      </c>
      <c r="H3398">
        <v>152.13105899999999</v>
      </c>
      <c r="I3398" s="5">
        <v>4</v>
      </c>
      <c r="P3398">
        <v>2</v>
      </c>
      <c r="Q3398" t="str">
        <f t="shared" si="54"/>
        <v>14</v>
      </c>
    </row>
    <row r="3399" spans="1:17" x14ac:dyDescent="0.25">
      <c r="A3399">
        <v>3410</v>
      </c>
      <c r="B3399">
        <v>126.50755600000001</v>
      </c>
      <c r="C3399" s="4">
        <v>1</v>
      </c>
      <c r="H3399">
        <v>152.13105899999999</v>
      </c>
      <c r="I3399" s="5">
        <v>4</v>
      </c>
      <c r="P3399">
        <v>2</v>
      </c>
      <c r="Q3399" t="str">
        <f t="shared" si="54"/>
        <v>14</v>
      </c>
    </row>
    <row r="3400" spans="1:17" x14ac:dyDescent="0.25">
      <c r="A3400">
        <v>3411</v>
      </c>
      <c r="B3400">
        <v>126.50755600000001</v>
      </c>
      <c r="C3400" s="4">
        <v>1</v>
      </c>
      <c r="F3400">
        <v>134.96357600000002</v>
      </c>
      <c r="G3400" s="3">
        <v>3</v>
      </c>
      <c r="H3400">
        <v>152.13105899999999</v>
      </c>
      <c r="I3400" s="5">
        <v>4</v>
      </c>
      <c r="P3400">
        <v>3</v>
      </c>
      <c r="Q3400" t="str">
        <f t="shared" si="54"/>
        <v>134</v>
      </c>
    </row>
    <row r="3401" spans="1:17" x14ac:dyDescent="0.25">
      <c r="A3401">
        <v>3412</v>
      </c>
      <c r="B3401">
        <v>126.50755600000001</v>
      </c>
      <c r="C3401" s="4">
        <v>1</v>
      </c>
      <c r="F3401">
        <v>135.01142800000002</v>
      </c>
      <c r="G3401" s="3">
        <v>3</v>
      </c>
      <c r="H3401">
        <v>152.13105899999999</v>
      </c>
      <c r="I3401" s="5">
        <v>4</v>
      </c>
      <c r="P3401">
        <v>3</v>
      </c>
      <c r="Q3401" t="str">
        <f t="shared" si="54"/>
        <v>134</v>
      </c>
    </row>
    <row r="3402" spans="1:17" x14ac:dyDescent="0.25">
      <c r="A3402">
        <v>3413</v>
      </c>
      <c r="B3402">
        <v>126.50755600000001</v>
      </c>
      <c r="C3402" s="4">
        <v>1</v>
      </c>
      <c r="F3402">
        <v>135.01142800000002</v>
      </c>
      <c r="G3402" s="3">
        <v>3</v>
      </c>
      <c r="H3402">
        <v>152.13105899999999</v>
      </c>
      <c r="I3402" s="5">
        <v>4</v>
      </c>
      <c r="P3402">
        <v>3</v>
      </c>
      <c r="Q3402" t="str">
        <f t="shared" si="54"/>
        <v>134</v>
      </c>
    </row>
    <row r="3403" spans="1:17" x14ac:dyDescent="0.25">
      <c r="A3403">
        <v>3414</v>
      </c>
      <c r="B3403">
        <v>126.50755600000001</v>
      </c>
      <c r="C3403" s="4">
        <v>1</v>
      </c>
      <c r="F3403">
        <v>135.01142800000002</v>
      </c>
      <c r="G3403" s="3">
        <v>3</v>
      </c>
      <c r="H3403">
        <v>152.18175600000001</v>
      </c>
      <c r="I3403" s="5">
        <v>4</v>
      </c>
      <c r="P3403">
        <v>3</v>
      </c>
      <c r="Q3403" t="str">
        <f t="shared" si="54"/>
        <v>134</v>
      </c>
    </row>
    <row r="3404" spans="1:17" x14ac:dyDescent="0.25">
      <c r="A3404">
        <v>3415</v>
      </c>
      <c r="B3404">
        <v>126.50755600000001</v>
      </c>
      <c r="C3404" s="4">
        <v>1</v>
      </c>
      <c r="D3404">
        <v>119.54316600000001</v>
      </c>
      <c r="E3404" s="2">
        <v>2</v>
      </c>
      <c r="F3404">
        <v>135.01142800000002</v>
      </c>
      <c r="G3404" s="3">
        <v>3</v>
      </c>
      <c r="H3404">
        <v>152.18175600000001</v>
      </c>
      <c r="I3404" s="5">
        <v>4</v>
      </c>
      <c r="P3404">
        <v>4</v>
      </c>
      <c r="Q3404" t="str">
        <f t="shared" si="54"/>
        <v>1234</v>
      </c>
    </row>
    <row r="3405" spans="1:17" x14ac:dyDescent="0.25">
      <c r="A3405">
        <v>3416</v>
      </c>
      <c r="B3405">
        <v>126.50755600000001</v>
      </c>
      <c r="C3405" s="4">
        <v>1</v>
      </c>
      <c r="D3405">
        <v>119.486941</v>
      </c>
      <c r="E3405" s="2">
        <v>2</v>
      </c>
      <c r="F3405">
        <v>135.01142800000002</v>
      </c>
      <c r="G3405" s="3">
        <v>3</v>
      </c>
      <c r="H3405">
        <v>152.18175600000001</v>
      </c>
      <c r="I3405" s="5">
        <v>4</v>
      </c>
      <c r="P3405">
        <v>4</v>
      </c>
      <c r="Q3405" t="str">
        <f t="shared" si="54"/>
        <v>1234</v>
      </c>
    </row>
    <row r="3406" spans="1:17" x14ac:dyDescent="0.25">
      <c r="A3406">
        <v>3417</v>
      </c>
      <c r="B3406">
        <v>126.50755600000001</v>
      </c>
      <c r="C3406" s="4">
        <v>1</v>
      </c>
      <c r="D3406">
        <v>119.486941</v>
      </c>
      <c r="E3406" s="2">
        <v>2</v>
      </c>
      <c r="F3406">
        <v>135.01142800000002</v>
      </c>
      <c r="G3406" s="3">
        <v>3</v>
      </c>
      <c r="P3406">
        <v>3</v>
      </c>
      <c r="Q3406" t="str">
        <f t="shared" si="54"/>
        <v>123</v>
      </c>
    </row>
    <row r="3407" spans="1:17" x14ac:dyDescent="0.25">
      <c r="A3407">
        <v>3418</v>
      </c>
      <c r="B3407">
        <v>126.53689100000001</v>
      </c>
      <c r="C3407" s="4">
        <v>1</v>
      </c>
      <c r="D3407">
        <v>119.486941</v>
      </c>
      <c r="E3407" s="2">
        <v>2</v>
      </c>
      <c r="F3407">
        <v>135.01142800000002</v>
      </c>
      <c r="G3407" s="3">
        <v>3</v>
      </c>
      <c r="P3407">
        <v>3</v>
      </c>
      <c r="Q3407" t="str">
        <f t="shared" si="54"/>
        <v>123</v>
      </c>
    </row>
    <row r="3408" spans="1:17" x14ac:dyDescent="0.25">
      <c r="A3408">
        <v>3419</v>
      </c>
      <c r="B3408">
        <v>126.53689100000001</v>
      </c>
      <c r="C3408" s="4">
        <v>1</v>
      </c>
      <c r="D3408">
        <v>119.486941</v>
      </c>
      <c r="E3408" s="2">
        <v>2</v>
      </c>
      <c r="F3408">
        <v>135.01142800000002</v>
      </c>
      <c r="G3408" s="3">
        <v>3</v>
      </c>
      <c r="P3408">
        <v>3</v>
      </c>
      <c r="Q3408" t="str">
        <f t="shared" si="54"/>
        <v>123</v>
      </c>
    </row>
    <row r="3409" spans="1:17" x14ac:dyDescent="0.25">
      <c r="A3409">
        <v>3420</v>
      </c>
      <c r="D3409">
        <v>119.486941</v>
      </c>
      <c r="E3409" s="2">
        <v>2</v>
      </c>
      <c r="F3409">
        <v>135.01142800000002</v>
      </c>
      <c r="G3409" s="3">
        <v>3</v>
      </c>
      <c r="P3409">
        <v>2</v>
      </c>
      <c r="Q3409" t="str">
        <f t="shared" si="54"/>
        <v>23</v>
      </c>
    </row>
    <row r="3410" spans="1:17" x14ac:dyDescent="0.25">
      <c r="A3410">
        <v>3421</v>
      </c>
      <c r="D3410">
        <v>119.486941</v>
      </c>
      <c r="E3410" s="2">
        <v>2</v>
      </c>
      <c r="F3410">
        <v>135.01142800000002</v>
      </c>
      <c r="G3410" s="3">
        <v>3</v>
      </c>
      <c r="P3410">
        <v>2</v>
      </c>
      <c r="Q3410" t="str">
        <f t="shared" si="54"/>
        <v>23</v>
      </c>
    </row>
    <row r="3411" spans="1:17" x14ac:dyDescent="0.25">
      <c r="A3411">
        <v>3422</v>
      </c>
      <c r="D3411">
        <v>119.486941</v>
      </c>
      <c r="E3411" s="2">
        <v>2</v>
      </c>
      <c r="F3411">
        <v>135.01142800000002</v>
      </c>
      <c r="G3411" s="3">
        <v>3</v>
      </c>
      <c r="P3411">
        <v>2</v>
      </c>
      <c r="Q3411" t="str">
        <f t="shared" si="54"/>
        <v>23</v>
      </c>
    </row>
    <row r="3412" spans="1:17" x14ac:dyDescent="0.25">
      <c r="A3412">
        <v>3423</v>
      </c>
      <c r="D3412">
        <v>119.486941</v>
      </c>
      <c r="E3412" s="2">
        <v>2</v>
      </c>
      <c r="F3412">
        <v>135.01142800000002</v>
      </c>
      <c r="G3412" s="3">
        <v>3</v>
      </c>
      <c r="P3412">
        <v>2</v>
      </c>
      <c r="Q3412" t="str">
        <f t="shared" si="54"/>
        <v>23</v>
      </c>
    </row>
    <row r="3413" spans="1:17" x14ac:dyDescent="0.25">
      <c r="A3413">
        <v>3424</v>
      </c>
      <c r="D3413">
        <v>119.486941</v>
      </c>
      <c r="E3413" s="2">
        <v>2</v>
      </c>
      <c r="F3413">
        <v>135.01142800000002</v>
      </c>
      <c r="G3413" s="3">
        <v>3</v>
      </c>
      <c r="P3413">
        <v>2</v>
      </c>
      <c r="Q3413" t="str">
        <f t="shared" si="54"/>
        <v>23</v>
      </c>
    </row>
    <row r="3414" spans="1:17" x14ac:dyDescent="0.25">
      <c r="A3414">
        <v>3425</v>
      </c>
      <c r="D3414">
        <v>119.486941</v>
      </c>
      <c r="E3414" s="2">
        <v>2</v>
      </c>
      <c r="F3414">
        <v>135.01142800000002</v>
      </c>
      <c r="G3414" s="3">
        <v>3</v>
      </c>
      <c r="P3414">
        <v>2</v>
      </c>
      <c r="Q3414" t="str">
        <f t="shared" si="54"/>
        <v>23</v>
      </c>
    </row>
    <row r="3415" spans="1:17" x14ac:dyDescent="0.25">
      <c r="A3415">
        <v>3426</v>
      </c>
      <c r="D3415">
        <v>119.486941</v>
      </c>
      <c r="E3415" s="2">
        <v>2</v>
      </c>
      <c r="F3415">
        <v>135.01142800000002</v>
      </c>
      <c r="G3415" s="3">
        <v>3</v>
      </c>
      <c r="P3415">
        <v>2</v>
      </c>
      <c r="Q3415" t="str">
        <f t="shared" si="54"/>
        <v>23</v>
      </c>
    </row>
    <row r="3416" spans="1:17" x14ac:dyDescent="0.25">
      <c r="A3416">
        <v>3427</v>
      </c>
      <c r="D3416">
        <v>119.486941</v>
      </c>
      <c r="E3416" s="2">
        <v>2</v>
      </c>
      <c r="F3416">
        <v>135.01142800000002</v>
      </c>
      <c r="G3416" s="3">
        <v>3</v>
      </c>
      <c r="P3416">
        <v>2</v>
      </c>
      <c r="Q3416" t="str">
        <f t="shared" si="54"/>
        <v>23</v>
      </c>
    </row>
    <row r="3417" spans="1:17" x14ac:dyDescent="0.25">
      <c r="A3417">
        <v>3428</v>
      </c>
      <c r="D3417">
        <v>119.486941</v>
      </c>
      <c r="E3417" s="2">
        <v>2</v>
      </c>
      <c r="F3417">
        <v>134.96357600000002</v>
      </c>
      <c r="G3417" s="3">
        <v>3</v>
      </c>
      <c r="P3417">
        <v>2</v>
      </c>
      <c r="Q3417" t="str">
        <f t="shared" si="54"/>
        <v>23</v>
      </c>
    </row>
    <row r="3418" spans="1:17" x14ac:dyDescent="0.25">
      <c r="A3418">
        <v>3429</v>
      </c>
      <c r="D3418">
        <v>119.486941</v>
      </c>
      <c r="E3418" s="2">
        <v>2</v>
      </c>
      <c r="F3418">
        <v>134.96357600000002</v>
      </c>
      <c r="G3418" s="3">
        <v>3</v>
      </c>
      <c r="P3418">
        <v>2</v>
      </c>
      <c r="Q3418" t="str">
        <f t="shared" si="54"/>
        <v>23</v>
      </c>
    </row>
    <row r="3419" spans="1:17" x14ac:dyDescent="0.25">
      <c r="A3419">
        <v>3430</v>
      </c>
      <c r="D3419">
        <v>119.486941</v>
      </c>
      <c r="E3419" s="2">
        <v>2</v>
      </c>
      <c r="P3419">
        <v>1</v>
      </c>
      <c r="Q3419" t="str">
        <f t="shared" si="54"/>
        <v>2</v>
      </c>
    </row>
    <row r="3420" spans="1:17" x14ac:dyDescent="0.25">
      <c r="A3420">
        <v>3431</v>
      </c>
      <c r="B3420">
        <v>111.26071400000001</v>
      </c>
      <c r="C3420" s="4">
        <v>1</v>
      </c>
      <c r="D3420">
        <v>119.486941</v>
      </c>
      <c r="E3420" s="2">
        <v>2</v>
      </c>
      <c r="P3420">
        <v>2</v>
      </c>
      <c r="Q3420" t="str">
        <f t="shared" si="54"/>
        <v>12</v>
      </c>
    </row>
    <row r="3421" spans="1:17" x14ac:dyDescent="0.25">
      <c r="A3421">
        <v>3432</v>
      </c>
      <c r="B3421">
        <v>111.180869</v>
      </c>
      <c r="C3421" s="4">
        <v>1</v>
      </c>
      <c r="D3421">
        <v>119.486941</v>
      </c>
      <c r="E3421" s="2">
        <v>2</v>
      </c>
      <c r="P3421">
        <v>2</v>
      </c>
      <c r="Q3421" t="str">
        <f t="shared" si="54"/>
        <v>12</v>
      </c>
    </row>
    <row r="3422" spans="1:17" x14ac:dyDescent="0.25">
      <c r="A3422">
        <v>3433</v>
      </c>
      <c r="B3422">
        <v>111.180869</v>
      </c>
      <c r="C3422" s="4">
        <v>1</v>
      </c>
      <c r="D3422">
        <v>119.486941</v>
      </c>
      <c r="E3422" s="2">
        <v>2</v>
      </c>
      <c r="H3422">
        <v>123.556128</v>
      </c>
      <c r="I3422" s="5">
        <v>4</v>
      </c>
      <c r="P3422">
        <v>3</v>
      </c>
      <c r="Q3422" t="str">
        <f t="shared" si="54"/>
        <v>124</v>
      </c>
    </row>
    <row r="3423" spans="1:17" x14ac:dyDescent="0.25">
      <c r="A3423">
        <v>3434</v>
      </c>
      <c r="B3423">
        <v>111.180869</v>
      </c>
      <c r="C3423" s="4">
        <v>1</v>
      </c>
      <c r="D3423">
        <v>119.54316600000001</v>
      </c>
      <c r="E3423" s="2">
        <v>2</v>
      </c>
      <c r="H3423">
        <v>123.49168700000001</v>
      </c>
      <c r="I3423" s="5">
        <v>4</v>
      </c>
      <c r="P3423">
        <v>3</v>
      </c>
      <c r="Q3423" t="str">
        <f t="shared" si="54"/>
        <v>124</v>
      </c>
    </row>
    <row r="3424" spans="1:17" x14ac:dyDescent="0.25">
      <c r="A3424">
        <v>3435</v>
      </c>
      <c r="B3424">
        <v>111.180869</v>
      </c>
      <c r="C3424" s="4">
        <v>1</v>
      </c>
      <c r="H3424">
        <v>123.49168700000001</v>
      </c>
      <c r="I3424" s="5">
        <v>4</v>
      </c>
      <c r="P3424">
        <v>2</v>
      </c>
      <c r="Q3424" t="str">
        <f t="shared" si="54"/>
        <v>14</v>
      </c>
    </row>
    <row r="3425" spans="1:17" x14ac:dyDescent="0.25">
      <c r="A3425">
        <v>3436</v>
      </c>
      <c r="B3425">
        <v>111.180869</v>
      </c>
      <c r="C3425" s="4">
        <v>1</v>
      </c>
      <c r="H3425">
        <v>123.49168700000001</v>
      </c>
      <c r="I3425" s="5">
        <v>4</v>
      </c>
      <c r="P3425">
        <v>2</v>
      </c>
      <c r="Q3425" t="str">
        <f t="shared" si="54"/>
        <v>14</v>
      </c>
    </row>
    <row r="3426" spans="1:17" x14ac:dyDescent="0.25">
      <c r="A3426">
        <v>3437</v>
      </c>
      <c r="B3426">
        <v>111.180869</v>
      </c>
      <c r="C3426" s="4">
        <v>1</v>
      </c>
      <c r="H3426">
        <v>123.49168700000001</v>
      </c>
      <c r="I3426" s="5">
        <v>4</v>
      </c>
      <c r="P3426">
        <v>2</v>
      </c>
      <c r="Q3426" t="str">
        <f t="shared" si="54"/>
        <v>14</v>
      </c>
    </row>
    <row r="3427" spans="1:17" x14ac:dyDescent="0.25">
      <c r="A3427">
        <v>3438</v>
      </c>
      <c r="B3427">
        <v>111.180869</v>
      </c>
      <c r="C3427" s="4">
        <v>1</v>
      </c>
      <c r="H3427">
        <v>123.49168700000001</v>
      </c>
      <c r="I3427" s="5">
        <v>4</v>
      </c>
      <c r="P3427">
        <v>2</v>
      </c>
      <c r="Q3427" t="str">
        <f t="shared" si="54"/>
        <v>14</v>
      </c>
    </row>
    <row r="3428" spans="1:17" x14ac:dyDescent="0.25">
      <c r="A3428">
        <v>3439</v>
      </c>
      <c r="B3428">
        <v>111.180869</v>
      </c>
      <c r="C3428" s="4">
        <v>1</v>
      </c>
      <c r="H3428">
        <v>123.49168700000001</v>
      </c>
      <c r="I3428" s="5">
        <v>4</v>
      </c>
      <c r="P3428">
        <v>2</v>
      </c>
      <c r="Q3428" t="str">
        <f t="shared" si="54"/>
        <v>14</v>
      </c>
    </row>
    <row r="3429" spans="1:17" x14ac:dyDescent="0.25">
      <c r="A3429">
        <v>3440</v>
      </c>
      <c r="B3429">
        <v>111.180869</v>
      </c>
      <c r="C3429" s="4">
        <v>1</v>
      </c>
      <c r="H3429">
        <v>123.49168700000001</v>
      </c>
      <c r="I3429" s="5">
        <v>4</v>
      </c>
      <c r="P3429">
        <v>2</v>
      </c>
      <c r="Q3429" t="str">
        <f t="shared" si="54"/>
        <v>14</v>
      </c>
    </row>
    <row r="3430" spans="1:17" x14ac:dyDescent="0.25">
      <c r="A3430">
        <v>3441</v>
      </c>
      <c r="B3430">
        <v>111.180869</v>
      </c>
      <c r="C3430" s="4">
        <v>1</v>
      </c>
      <c r="H3430">
        <v>123.49168700000001</v>
      </c>
      <c r="I3430" s="5">
        <v>4</v>
      </c>
      <c r="P3430">
        <v>2</v>
      </c>
      <c r="Q3430" t="str">
        <f t="shared" si="54"/>
        <v>14</v>
      </c>
    </row>
    <row r="3431" spans="1:17" x14ac:dyDescent="0.25">
      <c r="A3431">
        <v>3442</v>
      </c>
      <c r="B3431">
        <v>111.180869</v>
      </c>
      <c r="C3431" s="4">
        <v>1</v>
      </c>
      <c r="H3431">
        <v>123.49168700000001</v>
      </c>
      <c r="I3431" s="5">
        <v>4</v>
      </c>
      <c r="P3431">
        <v>2</v>
      </c>
      <c r="Q3431" t="str">
        <f t="shared" si="54"/>
        <v>14</v>
      </c>
    </row>
    <row r="3432" spans="1:17" x14ac:dyDescent="0.25">
      <c r="A3432">
        <v>3443</v>
      </c>
      <c r="B3432">
        <v>111.180869</v>
      </c>
      <c r="C3432" s="4">
        <v>1</v>
      </c>
      <c r="H3432">
        <v>123.49168700000001</v>
      </c>
      <c r="I3432" s="5">
        <v>4</v>
      </c>
      <c r="P3432">
        <v>2</v>
      </c>
      <c r="Q3432" t="str">
        <f t="shared" si="54"/>
        <v>14</v>
      </c>
    </row>
    <row r="3433" spans="1:17" x14ac:dyDescent="0.25">
      <c r="A3433">
        <v>3444</v>
      </c>
      <c r="B3433">
        <v>111.180869</v>
      </c>
      <c r="C3433" s="4">
        <v>1</v>
      </c>
      <c r="H3433">
        <v>123.49168700000001</v>
      </c>
      <c r="I3433" s="5">
        <v>4</v>
      </c>
      <c r="P3433">
        <v>2</v>
      </c>
      <c r="Q3433" t="str">
        <f t="shared" si="54"/>
        <v>14</v>
      </c>
    </row>
    <row r="3434" spans="1:17" x14ac:dyDescent="0.25">
      <c r="A3434">
        <v>3445</v>
      </c>
      <c r="B3434">
        <v>111.180869</v>
      </c>
      <c r="C3434" s="4">
        <v>1</v>
      </c>
      <c r="H3434">
        <v>123.49168700000001</v>
      </c>
      <c r="I3434" s="5">
        <v>4</v>
      </c>
      <c r="P3434">
        <v>2</v>
      </c>
      <c r="Q3434" t="str">
        <f t="shared" si="54"/>
        <v>14</v>
      </c>
    </row>
    <row r="3435" spans="1:17" x14ac:dyDescent="0.25">
      <c r="A3435">
        <v>3446</v>
      </c>
      <c r="B3435">
        <v>111.180869</v>
      </c>
      <c r="C3435" s="4">
        <v>1</v>
      </c>
      <c r="H3435">
        <v>123.49168700000001</v>
      </c>
      <c r="I3435" s="5">
        <v>4</v>
      </c>
      <c r="P3435">
        <v>2</v>
      </c>
      <c r="Q3435" t="str">
        <f t="shared" si="54"/>
        <v>14</v>
      </c>
    </row>
    <row r="3436" spans="1:17" x14ac:dyDescent="0.25">
      <c r="A3436">
        <v>3447</v>
      </c>
      <c r="B3436">
        <v>111.180869</v>
      </c>
      <c r="C3436" s="4">
        <v>1</v>
      </c>
      <c r="H3436">
        <v>123.49168700000001</v>
      </c>
      <c r="I3436" s="5">
        <v>4</v>
      </c>
      <c r="P3436">
        <v>2</v>
      </c>
      <c r="Q3436" t="str">
        <f t="shared" si="54"/>
        <v>14</v>
      </c>
    </row>
    <row r="3437" spans="1:17" x14ac:dyDescent="0.25">
      <c r="A3437">
        <v>3448</v>
      </c>
      <c r="B3437">
        <v>111.180869</v>
      </c>
      <c r="C3437" s="4">
        <v>1</v>
      </c>
      <c r="H3437">
        <v>123.49168700000001</v>
      </c>
      <c r="I3437" s="5">
        <v>4</v>
      </c>
      <c r="P3437">
        <v>2</v>
      </c>
      <c r="Q3437" t="str">
        <f t="shared" si="54"/>
        <v>14</v>
      </c>
    </row>
    <row r="3438" spans="1:17" x14ac:dyDescent="0.25">
      <c r="A3438">
        <v>3449</v>
      </c>
      <c r="B3438">
        <v>111.180869</v>
      </c>
      <c r="C3438" s="4">
        <v>1</v>
      </c>
      <c r="F3438">
        <v>117.75234900000001</v>
      </c>
      <c r="G3438" s="3">
        <v>3</v>
      </c>
      <c r="H3438">
        <v>123.49168700000001</v>
      </c>
      <c r="I3438" s="5">
        <v>4</v>
      </c>
      <c r="P3438">
        <v>3</v>
      </c>
      <c r="Q3438" t="str">
        <f t="shared" si="54"/>
        <v>134</v>
      </c>
    </row>
    <row r="3439" spans="1:17" x14ac:dyDescent="0.25">
      <c r="A3439">
        <v>3450</v>
      </c>
      <c r="B3439">
        <v>111.180869</v>
      </c>
      <c r="C3439" s="4">
        <v>1</v>
      </c>
      <c r="D3439">
        <v>102.382704</v>
      </c>
      <c r="E3439" s="2">
        <v>2</v>
      </c>
      <c r="F3439">
        <v>117.60816400000002</v>
      </c>
      <c r="G3439" s="3">
        <v>3</v>
      </c>
      <c r="H3439">
        <v>123.49168700000001</v>
      </c>
      <c r="I3439" s="5">
        <v>4</v>
      </c>
      <c r="P3439">
        <v>4</v>
      </c>
      <c r="Q3439" t="str">
        <f t="shared" si="54"/>
        <v>1234</v>
      </c>
    </row>
    <row r="3440" spans="1:17" x14ac:dyDescent="0.25">
      <c r="A3440">
        <v>3451</v>
      </c>
      <c r="B3440">
        <v>111.180869</v>
      </c>
      <c r="C3440" s="4">
        <v>1</v>
      </c>
      <c r="D3440">
        <v>102.380358</v>
      </c>
      <c r="E3440" s="2">
        <v>2</v>
      </c>
      <c r="F3440">
        <v>117.60816400000002</v>
      </c>
      <c r="G3440" s="3">
        <v>3</v>
      </c>
      <c r="H3440">
        <v>123.556128</v>
      </c>
      <c r="I3440" s="5">
        <v>4</v>
      </c>
      <c r="P3440">
        <v>4</v>
      </c>
      <c r="Q3440" t="str">
        <f t="shared" si="54"/>
        <v>1234</v>
      </c>
    </row>
    <row r="3441" spans="1:17" x14ac:dyDescent="0.25">
      <c r="A3441">
        <v>3452</v>
      </c>
      <c r="B3441">
        <v>111.180869</v>
      </c>
      <c r="C3441" s="4">
        <v>1</v>
      </c>
      <c r="D3441">
        <v>102.380358</v>
      </c>
      <c r="E3441" s="2">
        <v>2</v>
      </c>
      <c r="F3441">
        <v>117.60816400000002</v>
      </c>
      <c r="G3441" s="3">
        <v>3</v>
      </c>
      <c r="H3441">
        <v>123.556128</v>
      </c>
      <c r="I3441" s="5">
        <v>4</v>
      </c>
      <c r="P3441">
        <v>4</v>
      </c>
      <c r="Q3441" t="str">
        <f t="shared" si="54"/>
        <v>1234</v>
      </c>
    </row>
    <row r="3442" spans="1:17" x14ac:dyDescent="0.25">
      <c r="A3442">
        <v>3453</v>
      </c>
      <c r="B3442">
        <v>111.26071400000001</v>
      </c>
      <c r="C3442" s="4">
        <v>1</v>
      </c>
      <c r="D3442">
        <v>102.380358</v>
      </c>
      <c r="E3442" s="2">
        <v>2</v>
      </c>
      <c r="F3442">
        <v>117.60816400000002</v>
      </c>
      <c r="G3442" s="3">
        <v>3</v>
      </c>
      <c r="H3442">
        <v>123.556128</v>
      </c>
      <c r="I3442" s="5">
        <v>4</v>
      </c>
      <c r="P3442">
        <v>4</v>
      </c>
      <c r="Q3442" t="str">
        <f t="shared" si="54"/>
        <v>1234</v>
      </c>
    </row>
    <row r="3443" spans="1:17" x14ac:dyDescent="0.25">
      <c r="A3443">
        <v>3454</v>
      </c>
      <c r="B3443">
        <v>111.26071400000001</v>
      </c>
      <c r="C3443" s="4">
        <v>1</v>
      </c>
      <c r="D3443">
        <v>102.380358</v>
      </c>
      <c r="E3443" s="2">
        <v>2</v>
      </c>
      <c r="F3443">
        <v>117.60816400000002</v>
      </c>
      <c r="G3443" s="3">
        <v>3</v>
      </c>
      <c r="H3443">
        <v>123.556128</v>
      </c>
      <c r="I3443" s="5">
        <v>4</v>
      </c>
      <c r="P3443">
        <v>4</v>
      </c>
      <c r="Q3443" t="str">
        <f t="shared" si="54"/>
        <v>1234</v>
      </c>
    </row>
    <row r="3444" spans="1:17" x14ac:dyDescent="0.25">
      <c r="A3444">
        <v>3455</v>
      </c>
      <c r="D3444">
        <v>102.380358</v>
      </c>
      <c r="E3444" s="2">
        <v>2</v>
      </c>
      <c r="F3444">
        <v>117.60816400000002</v>
      </c>
      <c r="G3444" s="3">
        <v>3</v>
      </c>
      <c r="P3444">
        <v>2</v>
      </c>
      <c r="Q3444" t="str">
        <f t="shared" si="54"/>
        <v>23</v>
      </c>
    </row>
    <row r="3445" spans="1:17" x14ac:dyDescent="0.25">
      <c r="A3445">
        <v>3456</v>
      </c>
      <c r="D3445">
        <v>102.380358</v>
      </c>
      <c r="E3445" s="2">
        <v>2</v>
      </c>
      <c r="F3445">
        <v>117.60816400000002</v>
      </c>
      <c r="G3445" s="3">
        <v>3</v>
      </c>
      <c r="P3445">
        <v>2</v>
      </c>
      <c r="Q3445" t="str">
        <f t="shared" si="54"/>
        <v>23</v>
      </c>
    </row>
    <row r="3446" spans="1:17" x14ac:dyDescent="0.25">
      <c r="A3446">
        <v>3457</v>
      </c>
      <c r="D3446">
        <v>102.380358</v>
      </c>
      <c r="E3446" s="2">
        <v>2</v>
      </c>
      <c r="F3446">
        <v>117.60816400000002</v>
      </c>
      <c r="G3446" s="3">
        <v>3</v>
      </c>
      <c r="P3446">
        <v>2</v>
      </c>
      <c r="Q3446" t="str">
        <f t="shared" si="54"/>
        <v>23</v>
      </c>
    </row>
    <row r="3447" spans="1:17" x14ac:dyDescent="0.25">
      <c r="A3447">
        <v>3458</v>
      </c>
      <c r="D3447">
        <v>102.380358</v>
      </c>
      <c r="E3447" s="2">
        <v>2</v>
      </c>
      <c r="F3447">
        <v>117.60816400000002</v>
      </c>
      <c r="G3447" s="3">
        <v>3</v>
      </c>
      <c r="P3447">
        <v>2</v>
      </c>
      <c r="Q3447" t="str">
        <f t="shared" si="54"/>
        <v>23</v>
      </c>
    </row>
    <row r="3448" spans="1:17" x14ac:dyDescent="0.25">
      <c r="A3448">
        <v>3459</v>
      </c>
      <c r="D3448">
        <v>102.380358</v>
      </c>
      <c r="E3448" s="2">
        <v>2</v>
      </c>
      <c r="F3448">
        <v>117.60816400000002</v>
      </c>
      <c r="G3448" s="3">
        <v>3</v>
      </c>
      <c r="P3448">
        <v>2</v>
      </c>
      <c r="Q3448" t="str">
        <f t="shared" si="54"/>
        <v>23</v>
      </c>
    </row>
    <row r="3449" spans="1:17" x14ac:dyDescent="0.25">
      <c r="A3449">
        <v>3460</v>
      </c>
      <c r="D3449">
        <v>102.380358</v>
      </c>
      <c r="E3449" s="2">
        <v>2</v>
      </c>
      <c r="F3449">
        <v>117.60816400000002</v>
      </c>
      <c r="G3449" s="3">
        <v>3</v>
      </c>
      <c r="P3449">
        <v>2</v>
      </c>
      <c r="Q3449" t="str">
        <f t="shared" si="54"/>
        <v>23</v>
      </c>
    </row>
    <row r="3450" spans="1:17" x14ac:dyDescent="0.25">
      <c r="A3450">
        <v>3461</v>
      </c>
      <c r="D3450">
        <v>102.380358</v>
      </c>
      <c r="E3450" s="2">
        <v>2</v>
      </c>
      <c r="F3450">
        <v>117.60816400000002</v>
      </c>
      <c r="G3450" s="3">
        <v>3</v>
      </c>
      <c r="P3450">
        <v>2</v>
      </c>
      <c r="Q3450" t="str">
        <f t="shared" si="54"/>
        <v>23</v>
      </c>
    </row>
    <row r="3451" spans="1:17" x14ac:dyDescent="0.25">
      <c r="A3451">
        <v>3462</v>
      </c>
      <c r="D3451">
        <v>102.380358</v>
      </c>
      <c r="E3451" s="2">
        <v>2</v>
      </c>
      <c r="F3451">
        <v>117.60816400000002</v>
      </c>
      <c r="G3451" s="3">
        <v>3</v>
      </c>
      <c r="P3451">
        <v>2</v>
      </c>
      <c r="Q3451" t="str">
        <f t="shared" si="54"/>
        <v>23</v>
      </c>
    </row>
    <row r="3452" spans="1:17" x14ac:dyDescent="0.25">
      <c r="A3452">
        <v>3463</v>
      </c>
      <c r="D3452">
        <v>102.380358</v>
      </c>
      <c r="E3452" s="2">
        <v>2</v>
      </c>
      <c r="F3452">
        <v>117.60816400000002</v>
      </c>
      <c r="G3452" s="3">
        <v>3</v>
      </c>
      <c r="P3452">
        <v>2</v>
      </c>
      <c r="Q3452" t="str">
        <f t="shared" si="54"/>
        <v>23</v>
      </c>
    </row>
    <row r="3453" spans="1:17" x14ac:dyDescent="0.25">
      <c r="A3453">
        <v>3464</v>
      </c>
      <c r="D3453">
        <v>102.380358</v>
      </c>
      <c r="E3453" s="2">
        <v>2</v>
      </c>
      <c r="F3453">
        <v>117.60816400000002</v>
      </c>
      <c r="G3453" s="3">
        <v>3</v>
      </c>
      <c r="P3453">
        <v>2</v>
      </c>
      <c r="Q3453" t="str">
        <f t="shared" si="54"/>
        <v>23</v>
      </c>
    </row>
    <row r="3454" spans="1:17" x14ac:dyDescent="0.25">
      <c r="A3454">
        <v>3465</v>
      </c>
      <c r="D3454">
        <v>102.380358</v>
      </c>
      <c r="E3454" s="2">
        <v>2</v>
      </c>
      <c r="F3454">
        <v>117.60816400000002</v>
      </c>
      <c r="G3454" s="3">
        <v>3</v>
      </c>
      <c r="P3454">
        <v>2</v>
      </c>
      <c r="Q3454" t="str">
        <f t="shared" si="54"/>
        <v>23</v>
      </c>
    </row>
    <row r="3455" spans="1:17" x14ac:dyDescent="0.25">
      <c r="A3455">
        <v>3466</v>
      </c>
      <c r="D3455">
        <v>102.380358</v>
      </c>
      <c r="E3455" s="2">
        <v>2</v>
      </c>
      <c r="F3455">
        <v>117.60816400000002</v>
      </c>
      <c r="G3455" s="3">
        <v>3</v>
      </c>
      <c r="P3455">
        <v>2</v>
      </c>
      <c r="Q3455" t="str">
        <f t="shared" si="54"/>
        <v>23</v>
      </c>
    </row>
    <row r="3456" spans="1:17" x14ac:dyDescent="0.25">
      <c r="A3456">
        <v>3467</v>
      </c>
      <c r="D3456">
        <v>102.380358</v>
      </c>
      <c r="E3456" s="2">
        <v>2</v>
      </c>
      <c r="F3456">
        <v>117.60816400000002</v>
      </c>
      <c r="G3456" s="3">
        <v>3</v>
      </c>
      <c r="I3456" s="5" t="s">
        <v>233</v>
      </c>
      <c r="N3456">
        <v>110.473117</v>
      </c>
      <c r="O3456">
        <v>3467</v>
      </c>
      <c r="P3456">
        <v>3</v>
      </c>
      <c r="Q3456" t="str">
        <f t="shared" si="54"/>
        <v>234D</v>
      </c>
    </row>
    <row r="3457" spans="1:17" x14ac:dyDescent="0.25">
      <c r="A3457">
        <v>3468</v>
      </c>
      <c r="D3457">
        <v>102.380358</v>
      </c>
      <c r="E3457" s="2">
        <v>2</v>
      </c>
      <c r="F3457">
        <v>117.75234900000001</v>
      </c>
      <c r="G3457" s="3">
        <v>3</v>
      </c>
      <c r="I3457" s="5" t="s">
        <v>233</v>
      </c>
      <c r="N3457">
        <v>110.38979600000002</v>
      </c>
      <c r="P3457">
        <v>3</v>
      </c>
      <c r="Q3457" t="str">
        <f t="shared" si="54"/>
        <v>234D</v>
      </c>
    </row>
    <row r="3458" spans="1:17" x14ac:dyDescent="0.25">
      <c r="A3458">
        <v>3469</v>
      </c>
      <c r="D3458">
        <v>102.380358</v>
      </c>
      <c r="E3458" s="2">
        <v>2</v>
      </c>
      <c r="F3458">
        <v>117.75234900000001</v>
      </c>
      <c r="G3458" s="3">
        <v>3</v>
      </c>
      <c r="I3458" s="5" t="s">
        <v>233</v>
      </c>
      <c r="N3458">
        <v>110.38979600000002</v>
      </c>
      <c r="P3458">
        <v>3</v>
      </c>
      <c r="Q3458" t="str">
        <f t="shared" ref="Q3458:Q3521" si="55">CONCATENATE(C3458,E3458,G3458,I3458)</f>
        <v>234D</v>
      </c>
    </row>
    <row r="3459" spans="1:17" x14ac:dyDescent="0.25">
      <c r="A3459">
        <v>3470</v>
      </c>
      <c r="B3459">
        <v>94.150306999999998</v>
      </c>
      <c r="C3459" s="4">
        <v>1</v>
      </c>
      <c r="D3459">
        <v>102.380358</v>
      </c>
      <c r="E3459" s="2">
        <v>2</v>
      </c>
      <c r="F3459">
        <v>117.75234900000001</v>
      </c>
      <c r="G3459" s="3">
        <v>3</v>
      </c>
      <c r="I3459" s="5" t="s">
        <v>233</v>
      </c>
      <c r="N3459">
        <v>110.38979600000002</v>
      </c>
      <c r="P3459">
        <v>4</v>
      </c>
      <c r="Q3459" t="str">
        <f t="shared" si="55"/>
        <v>1234D</v>
      </c>
    </row>
    <row r="3460" spans="1:17" x14ac:dyDescent="0.25">
      <c r="A3460">
        <v>3471</v>
      </c>
      <c r="B3460">
        <v>94.123675000000006</v>
      </c>
      <c r="C3460" s="4">
        <v>1</v>
      </c>
      <c r="D3460">
        <v>102.380358</v>
      </c>
      <c r="E3460" s="2">
        <v>2</v>
      </c>
      <c r="F3460">
        <v>117.75234900000001</v>
      </c>
      <c r="G3460" s="3">
        <v>3</v>
      </c>
      <c r="I3460" s="5" t="s">
        <v>233</v>
      </c>
      <c r="N3460">
        <v>110.38979600000002</v>
      </c>
      <c r="P3460">
        <v>4</v>
      </c>
      <c r="Q3460" t="str">
        <f t="shared" si="55"/>
        <v>1234D</v>
      </c>
    </row>
    <row r="3461" spans="1:17" x14ac:dyDescent="0.25">
      <c r="A3461">
        <v>3472</v>
      </c>
      <c r="B3461">
        <v>94.123675000000006</v>
      </c>
      <c r="C3461" s="4">
        <v>1</v>
      </c>
      <c r="D3461">
        <v>102.380358</v>
      </c>
      <c r="E3461" s="2">
        <v>2</v>
      </c>
      <c r="F3461">
        <v>117.75234900000001</v>
      </c>
      <c r="G3461" s="3">
        <v>3</v>
      </c>
      <c r="I3461" s="5" t="s">
        <v>233</v>
      </c>
      <c r="N3461">
        <v>110.38979600000002</v>
      </c>
      <c r="P3461">
        <v>4</v>
      </c>
      <c r="Q3461" t="str">
        <f t="shared" si="55"/>
        <v>1234D</v>
      </c>
    </row>
    <row r="3462" spans="1:17" x14ac:dyDescent="0.25">
      <c r="A3462">
        <v>3473</v>
      </c>
      <c r="B3462">
        <v>94.123675000000006</v>
      </c>
      <c r="C3462" s="4">
        <v>1</v>
      </c>
      <c r="D3462">
        <v>102.382704</v>
      </c>
      <c r="E3462" s="2">
        <v>2</v>
      </c>
      <c r="I3462" s="5" t="s">
        <v>233</v>
      </c>
      <c r="N3462">
        <v>110.38979600000002</v>
      </c>
      <c r="P3462">
        <v>3</v>
      </c>
      <c r="Q3462" t="str">
        <f t="shared" si="55"/>
        <v>124D</v>
      </c>
    </row>
    <row r="3463" spans="1:17" x14ac:dyDescent="0.25">
      <c r="A3463">
        <v>3474</v>
      </c>
      <c r="B3463">
        <v>94.123675000000006</v>
      </c>
      <c r="C3463" s="4">
        <v>1</v>
      </c>
      <c r="I3463" s="5" t="s">
        <v>233</v>
      </c>
      <c r="N3463">
        <v>110.38979600000002</v>
      </c>
      <c r="P3463">
        <v>2</v>
      </c>
      <c r="Q3463" t="str">
        <f t="shared" si="55"/>
        <v>14D</v>
      </c>
    </row>
    <row r="3464" spans="1:17" x14ac:dyDescent="0.25">
      <c r="A3464">
        <v>3475</v>
      </c>
      <c r="B3464">
        <v>94.123675000000006</v>
      </c>
      <c r="C3464" s="4">
        <v>1</v>
      </c>
      <c r="I3464" s="5" t="s">
        <v>233</v>
      </c>
      <c r="N3464">
        <v>110.38979600000002</v>
      </c>
      <c r="P3464">
        <v>2</v>
      </c>
      <c r="Q3464" t="str">
        <f t="shared" si="55"/>
        <v>14D</v>
      </c>
    </row>
    <row r="3465" spans="1:17" x14ac:dyDescent="0.25">
      <c r="A3465">
        <v>3476</v>
      </c>
      <c r="B3465">
        <v>94.123675000000006</v>
      </c>
      <c r="C3465" s="4">
        <v>1</v>
      </c>
      <c r="I3465" s="5" t="s">
        <v>233</v>
      </c>
      <c r="N3465">
        <v>110.38979600000002</v>
      </c>
      <c r="P3465">
        <v>2</v>
      </c>
      <c r="Q3465" t="str">
        <f t="shared" si="55"/>
        <v>14D</v>
      </c>
    </row>
    <row r="3466" spans="1:17" x14ac:dyDescent="0.25">
      <c r="A3466">
        <v>3477</v>
      </c>
      <c r="B3466">
        <v>94.123675000000006</v>
      </c>
      <c r="C3466" s="4">
        <v>1</v>
      </c>
      <c r="I3466" s="5" t="s">
        <v>233</v>
      </c>
      <c r="N3466">
        <v>110.38979600000002</v>
      </c>
      <c r="P3466">
        <v>2</v>
      </c>
      <c r="Q3466" t="str">
        <f t="shared" si="55"/>
        <v>14D</v>
      </c>
    </row>
    <row r="3467" spans="1:17" x14ac:dyDescent="0.25">
      <c r="A3467">
        <v>3478</v>
      </c>
      <c r="B3467">
        <v>94.123675000000006</v>
      </c>
      <c r="C3467" s="4">
        <v>1</v>
      </c>
      <c r="I3467" s="5" t="s">
        <v>233</v>
      </c>
      <c r="N3467">
        <v>110.38979600000002</v>
      </c>
      <c r="P3467">
        <v>2</v>
      </c>
      <c r="Q3467" t="str">
        <f t="shared" si="55"/>
        <v>14D</v>
      </c>
    </row>
    <row r="3468" spans="1:17" x14ac:dyDescent="0.25">
      <c r="A3468">
        <v>3479</v>
      </c>
      <c r="B3468">
        <v>94.123675000000006</v>
      </c>
      <c r="C3468" s="4">
        <v>1</v>
      </c>
      <c r="I3468" s="5" t="s">
        <v>233</v>
      </c>
      <c r="N3468">
        <v>110.38979600000002</v>
      </c>
      <c r="P3468">
        <v>2</v>
      </c>
      <c r="Q3468" t="str">
        <f t="shared" si="55"/>
        <v>14D</v>
      </c>
    </row>
    <row r="3469" spans="1:17" x14ac:dyDescent="0.25">
      <c r="A3469">
        <v>3480</v>
      </c>
      <c r="B3469">
        <v>94.123675000000006</v>
      </c>
      <c r="C3469" s="4">
        <v>1</v>
      </c>
      <c r="I3469" s="5" t="s">
        <v>233</v>
      </c>
      <c r="N3469">
        <v>110.38979600000002</v>
      </c>
      <c r="P3469">
        <v>2</v>
      </c>
      <c r="Q3469" t="str">
        <f t="shared" si="55"/>
        <v>14D</v>
      </c>
    </row>
    <row r="3470" spans="1:17" x14ac:dyDescent="0.25">
      <c r="A3470">
        <v>3481</v>
      </c>
      <c r="B3470">
        <v>94.123675000000006</v>
      </c>
      <c r="C3470" s="4">
        <v>1</v>
      </c>
      <c r="I3470" s="5" t="s">
        <v>233</v>
      </c>
      <c r="N3470">
        <v>110.38979600000002</v>
      </c>
      <c r="P3470">
        <v>2</v>
      </c>
      <c r="Q3470" t="str">
        <f t="shared" si="55"/>
        <v>14D</v>
      </c>
    </row>
    <row r="3471" spans="1:17" x14ac:dyDescent="0.25">
      <c r="A3471">
        <v>3482</v>
      </c>
      <c r="B3471">
        <v>94.123675000000006</v>
      </c>
      <c r="C3471" s="4">
        <v>1</v>
      </c>
      <c r="I3471" s="5" t="s">
        <v>233</v>
      </c>
      <c r="N3471">
        <v>110.38979600000002</v>
      </c>
      <c r="P3471">
        <v>2</v>
      </c>
      <c r="Q3471" t="str">
        <f t="shared" si="55"/>
        <v>14D</v>
      </c>
    </row>
    <row r="3472" spans="1:17" x14ac:dyDescent="0.25">
      <c r="A3472">
        <v>3483</v>
      </c>
      <c r="B3472">
        <v>94.123675000000006</v>
      </c>
      <c r="C3472" s="4">
        <v>1</v>
      </c>
      <c r="F3472">
        <v>103.247145</v>
      </c>
      <c r="G3472" s="3">
        <v>3</v>
      </c>
      <c r="I3472" s="5" t="s">
        <v>233</v>
      </c>
      <c r="N3472">
        <v>110.38979600000002</v>
      </c>
      <c r="P3472">
        <v>3</v>
      </c>
      <c r="Q3472" t="str">
        <f t="shared" si="55"/>
        <v>134D</v>
      </c>
    </row>
    <row r="3473" spans="1:17" x14ac:dyDescent="0.25">
      <c r="A3473">
        <v>3484</v>
      </c>
      <c r="B3473">
        <v>94.123675000000006</v>
      </c>
      <c r="C3473" s="4">
        <v>1</v>
      </c>
      <c r="D3473">
        <v>88.284694999999999</v>
      </c>
      <c r="E3473" s="2">
        <v>2</v>
      </c>
      <c r="F3473">
        <v>103.31974700000001</v>
      </c>
      <c r="G3473" s="3">
        <v>3</v>
      </c>
      <c r="I3473" s="5" t="s">
        <v>233</v>
      </c>
      <c r="N3473">
        <v>110.38979600000002</v>
      </c>
      <c r="P3473">
        <v>4</v>
      </c>
      <c r="Q3473" t="str">
        <f t="shared" si="55"/>
        <v>1234D</v>
      </c>
    </row>
    <row r="3474" spans="1:17" x14ac:dyDescent="0.25">
      <c r="A3474">
        <v>3485</v>
      </c>
      <c r="B3474">
        <v>94.123675000000006</v>
      </c>
      <c r="C3474" s="4">
        <v>1</v>
      </c>
      <c r="D3474">
        <v>88.240206000000001</v>
      </c>
      <c r="E3474" s="2">
        <v>2</v>
      </c>
      <c r="F3474">
        <v>103.31974700000001</v>
      </c>
      <c r="G3474" s="3">
        <v>3</v>
      </c>
      <c r="I3474" s="5" t="s">
        <v>233</v>
      </c>
      <c r="N3474">
        <v>110.473117</v>
      </c>
      <c r="O3474">
        <v>3485</v>
      </c>
      <c r="P3474">
        <v>4</v>
      </c>
      <c r="Q3474" t="str">
        <f t="shared" si="55"/>
        <v>1234D</v>
      </c>
    </row>
    <row r="3475" spans="1:17" x14ac:dyDescent="0.25">
      <c r="A3475">
        <v>3486</v>
      </c>
      <c r="B3475">
        <v>94.123675000000006</v>
      </c>
      <c r="C3475" s="4">
        <v>1</v>
      </c>
      <c r="D3475">
        <v>88.240206000000001</v>
      </c>
      <c r="E3475" s="2">
        <v>2</v>
      </c>
      <c r="F3475">
        <v>103.31974700000001</v>
      </c>
      <c r="G3475" s="3">
        <v>3</v>
      </c>
      <c r="P3475">
        <v>3</v>
      </c>
      <c r="Q3475" t="str">
        <f t="shared" si="55"/>
        <v>123</v>
      </c>
    </row>
    <row r="3476" spans="1:17" x14ac:dyDescent="0.25">
      <c r="A3476">
        <v>3487</v>
      </c>
      <c r="B3476">
        <v>94.123675000000006</v>
      </c>
      <c r="C3476" s="4">
        <v>1</v>
      </c>
      <c r="D3476">
        <v>88.240206000000001</v>
      </c>
      <c r="E3476" s="2">
        <v>2</v>
      </c>
      <c r="F3476">
        <v>103.31974700000001</v>
      </c>
      <c r="G3476" s="3">
        <v>3</v>
      </c>
      <c r="P3476">
        <v>3</v>
      </c>
      <c r="Q3476" t="str">
        <f t="shared" si="55"/>
        <v>123</v>
      </c>
    </row>
    <row r="3477" spans="1:17" x14ac:dyDescent="0.25">
      <c r="A3477">
        <v>3488</v>
      </c>
      <c r="B3477">
        <v>94.123675000000006</v>
      </c>
      <c r="C3477" s="4">
        <v>1</v>
      </c>
      <c r="D3477">
        <v>88.240206000000001</v>
      </c>
      <c r="E3477" s="2">
        <v>2</v>
      </c>
      <c r="F3477">
        <v>103.31974700000001</v>
      </c>
      <c r="G3477" s="3">
        <v>3</v>
      </c>
      <c r="P3477">
        <v>3</v>
      </c>
      <c r="Q3477" t="str">
        <f t="shared" si="55"/>
        <v>123</v>
      </c>
    </row>
    <row r="3478" spans="1:17" x14ac:dyDescent="0.25">
      <c r="A3478">
        <v>3489</v>
      </c>
      <c r="B3478">
        <v>94.123675000000006</v>
      </c>
      <c r="C3478" s="4">
        <v>1</v>
      </c>
      <c r="D3478">
        <v>88.240206000000001</v>
      </c>
      <c r="E3478" s="2">
        <v>2</v>
      </c>
      <c r="F3478">
        <v>103.31974700000001</v>
      </c>
      <c r="G3478" s="3">
        <v>3</v>
      </c>
      <c r="P3478">
        <v>3</v>
      </c>
      <c r="Q3478" t="str">
        <f t="shared" si="55"/>
        <v>123</v>
      </c>
    </row>
    <row r="3479" spans="1:17" x14ac:dyDescent="0.25">
      <c r="A3479">
        <v>3490</v>
      </c>
      <c r="B3479">
        <v>94.150306999999998</v>
      </c>
      <c r="C3479" s="4">
        <v>1</v>
      </c>
      <c r="D3479">
        <v>88.240206000000001</v>
      </c>
      <c r="E3479" s="2">
        <v>2</v>
      </c>
      <c r="F3479">
        <v>103.31974700000001</v>
      </c>
      <c r="G3479" s="3">
        <v>3</v>
      </c>
      <c r="P3479">
        <v>3</v>
      </c>
      <c r="Q3479" t="str">
        <f t="shared" si="55"/>
        <v>123</v>
      </c>
    </row>
    <row r="3480" spans="1:17" x14ac:dyDescent="0.25">
      <c r="A3480">
        <v>3491</v>
      </c>
      <c r="D3480">
        <v>88.240206000000001</v>
      </c>
      <c r="E3480" s="2">
        <v>2</v>
      </c>
      <c r="F3480">
        <v>103.31974700000001</v>
      </c>
      <c r="G3480" s="3">
        <v>3</v>
      </c>
      <c r="P3480">
        <v>2</v>
      </c>
      <c r="Q3480" t="str">
        <f t="shared" si="55"/>
        <v>23</v>
      </c>
    </row>
    <row r="3481" spans="1:17" x14ac:dyDescent="0.25">
      <c r="A3481">
        <v>3492</v>
      </c>
      <c r="D3481">
        <v>88.240206000000001</v>
      </c>
      <c r="E3481" s="2">
        <v>2</v>
      </c>
      <c r="F3481">
        <v>103.31974700000001</v>
      </c>
      <c r="G3481" s="3">
        <v>3</v>
      </c>
      <c r="P3481">
        <v>2</v>
      </c>
      <c r="Q3481" t="str">
        <f t="shared" si="55"/>
        <v>23</v>
      </c>
    </row>
    <row r="3482" spans="1:17" x14ac:dyDescent="0.25">
      <c r="A3482">
        <v>3493</v>
      </c>
      <c r="D3482">
        <v>88.240206000000001</v>
      </c>
      <c r="E3482" s="2">
        <v>2</v>
      </c>
      <c r="F3482">
        <v>103.31974700000001</v>
      </c>
      <c r="G3482" s="3">
        <v>3</v>
      </c>
      <c r="P3482">
        <v>2</v>
      </c>
      <c r="Q3482" t="str">
        <f t="shared" si="55"/>
        <v>23</v>
      </c>
    </row>
    <row r="3483" spans="1:17" x14ac:dyDescent="0.25">
      <c r="A3483">
        <v>3494</v>
      </c>
      <c r="D3483">
        <v>88.240206000000001</v>
      </c>
      <c r="E3483" s="2">
        <v>2</v>
      </c>
      <c r="F3483">
        <v>103.31974700000001</v>
      </c>
      <c r="G3483" s="3">
        <v>3</v>
      </c>
      <c r="P3483">
        <v>2</v>
      </c>
      <c r="Q3483" t="str">
        <f t="shared" si="55"/>
        <v>23</v>
      </c>
    </row>
    <row r="3484" spans="1:17" x14ac:dyDescent="0.25">
      <c r="A3484">
        <v>3495</v>
      </c>
      <c r="D3484">
        <v>88.240206000000001</v>
      </c>
      <c r="E3484" s="2">
        <v>2</v>
      </c>
      <c r="F3484">
        <v>103.31974700000001</v>
      </c>
      <c r="G3484" s="3">
        <v>3</v>
      </c>
      <c r="P3484">
        <v>2</v>
      </c>
      <c r="Q3484" t="str">
        <f t="shared" si="55"/>
        <v>23</v>
      </c>
    </row>
    <row r="3485" spans="1:17" x14ac:dyDescent="0.25">
      <c r="A3485">
        <v>3496</v>
      </c>
      <c r="D3485">
        <v>88.240206000000001</v>
      </c>
      <c r="E3485" s="2">
        <v>2</v>
      </c>
      <c r="F3485">
        <v>103.31974700000001</v>
      </c>
      <c r="G3485" s="3">
        <v>3</v>
      </c>
      <c r="P3485">
        <v>2</v>
      </c>
      <c r="Q3485" t="str">
        <f t="shared" si="55"/>
        <v>23</v>
      </c>
    </row>
    <row r="3486" spans="1:17" x14ac:dyDescent="0.25">
      <c r="A3486">
        <v>3497</v>
      </c>
      <c r="D3486">
        <v>88.240206000000001</v>
      </c>
      <c r="E3486" s="2">
        <v>2</v>
      </c>
      <c r="F3486">
        <v>103.31974700000001</v>
      </c>
      <c r="G3486" s="3">
        <v>3</v>
      </c>
      <c r="P3486">
        <v>2</v>
      </c>
      <c r="Q3486" t="str">
        <f t="shared" si="55"/>
        <v>23</v>
      </c>
    </row>
    <row r="3487" spans="1:17" x14ac:dyDescent="0.25">
      <c r="A3487">
        <v>3498</v>
      </c>
      <c r="D3487">
        <v>88.240206000000001</v>
      </c>
      <c r="E3487" s="2">
        <v>2</v>
      </c>
      <c r="F3487">
        <v>103.31974700000001</v>
      </c>
      <c r="G3487" s="3">
        <v>3</v>
      </c>
      <c r="P3487">
        <v>2</v>
      </c>
      <c r="Q3487" t="str">
        <f t="shared" si="55"/>
        <v>23</v>
      </c>
    </row>
    <row r="3488" spans="1:17" x14ac:dyDescent="0.25">
      <c r="A3488">
        <v>3499</v>
      </c>
      <c r="D3488">
        <v>88.240206000000001</v>
      </c>
      <c r="E3488" s="2">
        <v>2</v>
      </c>
      <c r="F3488">
        <v>103.31974700000001</v>
      </c>
      <c r="G3488" s="3">
        <v>3</v>
      </c>
      <c r="P3488">
        <v>2</v>
      </c>
      <c r="Q3488" t="str">
        <f t="shared" si="55"/>
        <v>23</v>
      </c>
    </row>
    <row r="3489" spans="1:17" x14ac:dyDescent="0.25">
      <c r="A3489">
        <v>3500</v>
      </c>
      <c r="D3489">
        <v>88.240206000000001</v>
      </c>
      <c r="E3489" s="2">
        <v>2</v>
      </c>
      <c r="F3489">
        <v>103.247145</v>
      </c>
      <c r="G3489" s="3">
        <v>3</v>
      </c>
      <c r="H3489">
        <v>93.505919000000006</v>
      </c>
      <c r="I3489" s="5">
        <v>4</v>
      </c>
      <c r="P3489">
        <v>3</v>
      </c>
      <c r="Q3489" t="str">
        <f t="shared" si="55"/>
        <v>234</v>
      </c>
    </row>
    <row r="3490" spans="1:17" x14ac:dyDescent="0.25">
      <c r="A3490">
        <v>3501</v>
      </c>
      <c r="D3490">
        <v>88.240206000000001</v>
      </c>
      <c r="E3490" s="2">
        <v>2</v>
      </c>
      <c r="F3490">
        <v>103.247145</v>
      </c>
      <c r="G3490" s="3">
        <v>3</v>
      </c>
      <c r="H3490">
        <v>93.382092</v>
      </c>
      <c r="I3490" s="5">
        <v>4</v>
      </c>
      <c r="P3490">
        <v>3</v>
      </c>
      <c r="Q3490" t="str">
        <f t="shared" si="55"/>
        <v>234</v>
      </c>
    </row>
    <row r="3491" spans="1:17" x14ac:dyDescent="0.25">
      <c r="A3491">
        <v>3502</v>
      </c>
      <c r="D3491">
        <v>88.240206000000001</v>
      </c>
      <c r="E3491" s="2">
        <v>2</v>
      </c>
      <c r="H3491">
        <v>93.382092</v>
      </c>
      <c r="I3491" s="5">
        <v>4</v>
      </c>
      <c r="P3491">
        <v>2</v>
      </c>
      <c r="Q3491" t="str">
        <f t="shared" si="55"/>
        <v>24</v>
      </c>
    </row>
    <row r="3492" spans="1:17" x14ac:dyDescent="0.25">
      <c r="A3492">
        <v>3503</v>
      </c>
      <c r="B3492">
        <v>80.281889000000007</v>
      </c>
      <c r="C3492" s="4">
        <v>1</v>
      </c>
      <c r="D3492">
        <v>88.284694999999999</v>
      </c>
      <c r="E3492" s="2">
        <v>2</v>
      </c>
      <c r="H3492">
        <v>93.382092</v>
      </c>
      <c r="I3492" s="5">
        <v>4</v>
      </c>
      <c r="P3492">
        <v>3</v>
      </c>
      <c r="Q3492" t="str">
        <f t="shared" si="55"/>
        <v>124</v>
      </c>
    </row>
    <row r="3493" spans="1:17" x14ac:dyDescent="0.25">
      <c r="A3493">
        <v>3504</v>
      </c>
      <c r="B3493">
        <v>80.329644000000002</v>
      </c>
      <c r="C3493" s="4">
        <v>1</v>
      </c>
      <c r="H3493">
        <v>93.382092</v>
      </c>
      <c r="I3493" s="5">
        <v>4</v>
      </c>
      <c r="P3493">
        <v>2</v>
      </c>
      <c r="Q3493" t="str">
        <f t="shared" si="55"/>
        <v>14</v>
      </c>
    </row>
    <row r="3494" spans="1:17" x14ac:dyDescent="0.25">
      <c r="A3494">
        <v>3505</v>
      </c>
      <c r="B3494">
        <v>80.329644000000002</v>
      </c>
      <c r="C3494" s="4">
        <v>1</v>
      </c>
      <c r="H3494">
        <v>93.382092</v>
      </c>
      <c r="I3494" s="5">
        <v>4</v>
      </c>
      <c r="P3494">
        <v>2</v>
      </c>
      <c r="Q3494" t="str">
        <f t="shared" si="55"/>
        <v>14</v>
      </c>
    </row>
    <row r="3495" spans="1:17" x14ac:dyDescent="0.25">
      <c r="A3495">
        <v>3506</v>
      </c>
      <c r="B3495">
        <v>80.329644000000002</v>
      </c>
      <c r="C3495" s="4">
        <v>1</v>
      </c>
      <c r="H3495">
        <v>93.382092</v>
      </c>
      <c r="I3495" s="5">
        <v>4</v>
      </c>
      <c r="P3495">
        <v>2</v>
      </c>
      <c r="Q3495" t="str">
        <f t="shared" si="55"/>
        <v>14</v>
      </c>
    </row>
    <row r="3496" spans="1:17" x14ac:dyDescent="0.25">
      <c r="A3496">
        <v>3507</v>
      </c>
      <c r="B3496">
        <v>80.329644000000002</v>
      </c>
      <c r="C3496" s="4">
        <v>1</v>
      </c>
      <c r="H3496">
        <v>93.382092</v>
      </c>
      <c r="I3496" s="5">
        <v>4</v>
      </c>
      <c r="P3496">
        <v>2</v>
      </c>
      <c r="Q3496" t="str">
        <f t="shared" si="55"/>
        <v>14</v>
      </c>
    </row>
    <row r="3497" spans="1:17" x14ac:dyDescent="0.25">
      <c r="A3497">
        <v>3508</v>
      </c>
      <c r="B3497">
        <v>80.329644000000002</v>
      </c>
      <c r="C3497" s="4">
        <v>1</v>
      </c>
      <c r="H3497">
        <v>93.382092</v>
      </c>
      <c r="I3497" s="5">
        <v>4</v>
      </c>
      <c r="P3497">
        <v>2</v>
      </c>
      <c r="Q3497" t="str">
        <f t="shared" si="55"/>
        <v>14</v>
      </c>
    </row>
    <row r="3498" spans="1:17" x14ac:dyDescent="0.25">
      <c r="A3498">
        <v>3509</v>
      </c>
      <c r="B3498">
        <v>80.329644000000002</v>
      </c>
      <c r="C3498" s="4">
        <v>1</v>
      </c>
      <c r="H3498">
        <v>93.382092</v>
      </c>
      <c r="I3498" s="5">
        <v>4</v>
      </c>
      <c r="P3498">
        <v>2</v>
      </c>
      <c r="Q3498" t="str">
        <f t="shared" si="55"/>
        <v>14</v>
      </c>
    </row>
    <row r="3499" spans="1:17" x14ac:dyDescent="0.25">
      <c r="A3499">
        <v>3510</v>
      </c>
      <c r="B3499">
        <v>80.329644000000002</v>
      </c>
      <c r="C3499" s="4">
        <v>1</v>
      </c>
      <c r="H3499">
        <v>93.382092</v>
      </c>
      <c r="I3499" s="5">
        <v>4</v>
      </c>
      <c r="P3499">
        <v>2</v>
      </c>
      <c r="Q3499" t="str">
        <f t="shared" si="55"/>
        <v>14</v>
      </c>
    </row>
    <row r="3500" spans="1:17" x14ac:dyDescent="0.25">
      <c r="A3500">
        <v>3511</v>
      </c>
      <c r="B3500">
        <v>80.329644000000002</v>
      </c>
      <c r="C3500" s="4">
        <v>1</v>
      </c>
      <c r="H3500">
        <v>93.382092</v>
      </c>
      <c r="I3500" s="5">
        <v>4</v>
      </c>
      <c r="P3500">
        <v>2</v>
      </c>
      <c r="Q3500" t="str">
        <f t="shared" si="55"/>
        <v>14</v>
      </c>
    </row>
    <row r="3501" spans="1:17" x14ac:dyDescent="0.25">
      <c r="A3501">
        <v>3512</v>
      </c>
      <c r="B3501">
        <v>80.329644000000002</v>
      </c>
      <c r="C3501" s="4">
        <v>1</v>
      </c>
      <c r="H3501">
        <v>93.382092</v>
      </c>
      <c r="I3501" s="5">
        <v>4</v>
      </c>
      <c r="P3501">
        <v>2</v>
      </c>
      <c r="Q3501" t="str">
        <f t="shared" si="55"/>
        <v>14</v>
      </c>
    </row>
    <row r="3502" spans="1:17" x14ac:dyDescent="0.25">
      <c r="A3502">
        <v>3513</v>
      </c>
      <c r="B3502">
        <v>80.329644000000002</v>
      </c>
      <c r="C3502" s="4">
        <v>1</v>
      </c>
      <c r="H3502">
        <v>93.382092</v>
      </c>
      <c r="I3502" s="5">
        <v>4</v>
      </c>
      <c r="P3502">
        <v>2</v>
      </c>
      <c r="Q3502" t="str">
        <f t="shared" si="55"/>
        <v>14</v>
      </c>
    </row>
    <row r="3503" spans="1:17" x14ac:dyDescent="0.25">
      <c r="A3503">
        <v>3514</v>
      </c>
      <c r="B3503">
        <v>80.329644000000002</v>
      </c>
      <c r="C3503" s="4">
        <v>1</v>
      </c>
      <c r="H3503">
        <v>93.382092</v>
      </c>
      <c r="I3503" s="5">
        <v>4</v>
      </c>
      <c r="P3503">
        <v>2</v>
      </c>
      <c r="Q3503" t="str">
        <f t="shared" si="55"/>
        <v>14</v>
      </c>
    </row>
    <row r="3504" spans="1:17" x14ac:dyDescent="0.25">
      <c r="A3504">
        <v>3515</v>
      </c>
      <c r="B3504">
        <v>80.329644000000002</v>
      </c>
      <c r="C3504" s="4">
        <v>1</v>
      </c>
      <c r="H3504">
        <v>93.382092</v>
      </c>
      <c r="I3504" s="5">
        <v>4</v>
      </c>
      <c r="P3504">
        <v>2</v>
      </c>
      <c r="Q3504" t="str">
        <f t="shared" si="55"/>
        <v>14</v>
      </c>
    </row>
    <row r="3505" spans="1:17" x14ac:dyDescent="0.25">
      <c r="A3505">
        <v>3516</v>
      </c>
      <c r="B3505">
        <v>80.329644000000002</v>
      </c>
      <c r="C3505" s="4">
        <v>1</v>
      </c>
      <c r="D3505">
        <v>74.865153000000007</v>
      </c>
      <c r="E3505" s="2">
        <v>2</v>
      </c>
      <c r="F3505">
        <v>86.765870000000007</v>
      </c>
      <c r="G3505" s="3">
        <v>3</v>
      </c>
      <c r="H3505">
        <v>93.382092</v>
      </c>
      <c r="I3505" s="5">
        <v>4</v>
      </c>
      <c r="P3505">
        <v>4</v>
      </c>
      <c r="Q3505" t="str">
        <f t="shared" si="55"/>
        <v>1234</v>
      </c>
    </row>
    <row r="3506" spans="1:17" x14ac:dyDescent="0.25">
      <c r="A3506">
        <v>3517</v>
      </c>
      <c r="B3506">
        <v>80.329644000000002</v>
      </c>
      <c r="C3506" s="4">
        <v>1</v>
      </c>
      <c r="D3506">
        <v>74.841685000000012</v>
      </c>
      <c r="E3506" s="2">
        <v>2</v>
      </c>
      <c r="F3506">
        <v>86.608674000000008</v>
      </c>
      <c r="G3506" s="3">
        <v>3</v>
      </c>
      <c r="H3506">
        <v>93.505919000000006</v>
      </c>
      <c r="I3506" s="5">
        <v>4</v>
      </c>
      <c r="P3506">
        <v>4</v>
      </c>
      <c r="Q3506" t="str">
        <f t="shared" si="55"/>
        <v>1234</v>
      </c>
    </row>
    <row r="3507" spans="1:17" x14ac:dyDescent="0.25">
      <c r="A3507">
        <v>3518</v>
      </c>
      <c r="B3507">
        <v>80.329644000000002</v>
      </c>
      <c r="C3507" s="4">
        <v>1</v>
      </c>
      <c r="D3507">
        <v>74.841685000000012</v>
      </c>
      <c r="E3507" s="2">
        <v>2</v>
      </c>
      <c r="F3507">
        <v>86.608674000000008</v>
      </c>
      <c r="G3507" s="3">
        <v>3</v>
      </c>
      <c r="H3507">
        <v>93.505919000000006</v>
      </c>
      <c r="I3507" s="5">
        <v>4</v>
      </c>
      <c r="P3507">
        <v>4</v>
      </c>
      <c r="Q3507" t="str">
        <f t="shared" si="55"/>
        <v>1234</v>
      </c>
    </row>
    <row r="3508" spans="1:17" x14ac:dyDescent="0.25">
      <c r="A3508">
        <v>3519</v>
      </c>
      <c r="B3508">
        <v>80.329644000000002</v>
      </c>
      <c r="C3508" s="4">
        <v>1</v>
      </c>
      <c r="D3508">
        <v>74.841685000000012</v>
      </c>
      <c r="E3508" s="2">
        <v>2</v>
      </c>
      <c r="F3508">
        <v>86.608674000000008</v>
      </c>
      <c r="G3508" s="3">
        <v>3</v>
      </c>
      <c r="P3508">
        <v>3</v>
      </c>
      <c r="Q3508" t="str">
        <f t="shared" si="55"/>
        <v>123</v>
      </c>
    </row>
    <row r="3509" spans="1:17" x14ac:dyDescent="0.25">
      <c r="A3509">
        <v>3520</v>
      </c>
      <c r="B3509">
        <v>80.281889000000007</v>
      </c>
      <c r="C3509" s="4">
        <v>1</v>
      </c>
      <c r="D3509">
        <v>74.841685000000012</v>
      </c>
      <c r="E3509" s="2">
        <v>2</v>
      </c>
      <c r="F3509">
        <v>86.608674000000008</v>
      </c>
      <c r="G3509" s="3">
        <v>3</v>
      </c>
      <c r="P3509">
        <v>3</v>
      </c>
      <c r="Q3509" t="str">
        <f t="shared" si="55"/>
        <v>123</v>
      </c>
    </row>
    <row r="3510" spans="1:17" x14ac:dyDescent="0.25">
      <c r="A3510">
        <v>3521</v>
      </c>
      <c r="D3510">
        <v>74.841685000000012</v>
      </c>
      <c r="E3510" s="2">
        <v>2</v>
      </c>
      <c r="F3510">
        <v>86.608674000000008</v>
      </c>
      <c r="G3510" s="3">
        <v>3</v>
      </c>
      <c r="P3510">
        <v>2</v>
      </c>
      <c r="Q3510" t="str">
        <f t="shared" si="55"/>
        <v>23</v>
      </c>
    </row>
    <row r="3511" spans="1:17" x14ac:dyDescent="0.25">
      <c r="A3511">
        <v>3522</v>
      </c>
      <c r="D3511">
        <v>74.841685000000012</v>
      </c>
      <c r="E3511" s="2">
        <v>2</v>
      </c>
      <c r="F3511">
        <v>86.608674000000008</v>
      </c>
      <c r="G3511" s="3">
        <v>3</v>
      </c>
      <c r="P3511">
        <v>2</v>
      </c>
      <c r="Q3511" t="str">
        <f t="shared" si="55"/>
        <v>23</v>
      </c>
    </row>
    <row r="3512" spans="1:17" x14ac:dyDescent="0.25">
      <c r="A3512">
        <v>3523</v>
      </c>
      <c r="D3512">
        <v>74.841685000000012</v>
      </c>
      <c r="E3512" s="2">
        <v>2</v>
      </c>
      <c r="F3512">
        <v>86.608674000000008</v>
      </c>
      <c r="G3512" s="3">
        <v>3</v>
      </c>
      <c r="P3512">
        <v>2</v>
      </c>
      <c r="Q3512" t="str">
        <f t="shared" si="55"/>
        <v>23</v>
      </c>
    </row>
    <row r="3513" spans="1:17" x14ac:dyDescent="0.25">
      <c r="A3513">
        <v>3524</v>
      </c>
      <c r="D3513">
        <v>74.841685000000012</v>
      </c>
      <c r="E3513" s="2">
        <v>2</v>
      </c>
      <c r="F3513">
        <v>86.608674000000008</v>
      </c>
      <c r="G3513" s="3">
        <v>3</v>
      </c>
      <c r="P3513">
        <v>2</v>
      </c>
      <c r="Q3513" t="str">
        <f t="shared" si="55"/>
        <v>23</v>
      </c>
    </row>
    <row r="3514" spans="1:17" x14ac:dyDescent="0.25">
      <c r="A3514">
        <v>3525</v>
      </c>
      <c r="D3514">
        <v>74.841685000000012</v>
      </c>
      <c r="E3514" s="2">
        <v>2</v>
      </c>
      <c r="F3514">
        <v>86.608674000000008</v>
      </c>
      <c r="G3514" s="3">
        <v>3</v>
      </c>
      <c r="P3514">
        <v>2</v>
      </c>
      <c r="Q3514" t="str">
        <f t="shared" si="55"/>
        <v>23</v>
      </c>
    </row>
    <row r="3515" spans="1:17" x14ac:dyDescent="0.25">
      <c r="A3515">
        <v>3526</v>
      </c>
      <c r="D3515">
        <v>74.841685000000012</v>
      </c>
      <c r="E3515" s="2">
        <v>2</v>
      </c>
      <c r="F3515">
        <v>86.608674000000008</v>
      </c>
      <c r="G3515" s="3">
        <v>3</v>
      </c>
      <c r="P3515">
        <v>2</v>
      </c>
      <c r="Q3515" t="str">
        <f t="shared" si="55"/>
        <v>23</v>
      </c>
    </row>
    <row r="3516" spans="1:17" x14ac:dyDescent="0.25">
      <c r="A3516">
        <v>3527</v>
      </c>
      <c r="D3516">
        <v>74.841685000000012</v>
      </c>
      <c r="E3516" s="2">
        <v>2</v>
      </c>
      <c r="F3516">
        <v>86.608674000000008</v>
      </c>
      <c r="G3516" s="3">
        <v>3</v>
      </c>
      <c r="P3516">
        <v>2</v>
      </c>
      <c r="Q3516" t="str">
        <f t="shared" si="55"/>
        <v>23</v>
      </c>
    </row>
    <row r="3517" spans="1:17" x14ac:dyDescent="0.25">
      <c r="A3517">
        <v>3528</v>
      </c>
      <c r="D3517">
        <v>74.841685000000012</v>
      </c>
      <c r="E3517" s="2">
        <v>2</v>
      </c>
      <c r="F3517">
        <v>86.608674000000008</v>
      </c>
      <c r="G3517" s="3">
        <v>3</v>
      </c>
      <c r="P3517">
        <v>2</v>
      </c>
      <c r="Q3517" t="str">
        <f t="shared" si="55"/>
        <v>23</v>
      </c>
    </row>
    <row r="3518" spans="1:17" x14ac:dyDescent="0.25">
      <c r="A3518">
        <v>3529</v>
      </c>
      <c r="D3518">
        <v>74.841685000000012</v>
      </c>
      <c r="E3518" s="2">
        <v>2</v>
      </c>
      <c r="F3518">
        <v>86.608674000000008</v>
      </c>
      <c r="G3518" s="3">
        <v>3</v>
      </c>
      <c r="P3518">
        <v>2</v>
      </c>
      <c r="Q3518" t="str">
        <f t="shared" si="55"/>
        <v>23</v>
      </c>
    </row>
    <row r="3519" spans="1:17" x14ac:dyDescent="0.25">
      <c r="A3519">
        <v>3530</v>
      </c>
      <c r="D3519">
        <v>74.841685000000012</v>
      </c>
      <c r="E3519" s="2">
        <v>2</v>
      </c>
      <c r="F3519">
        <v>86.608674000000008</v>
      </c>
      <c r="G3519" s="3">
        <v>3</v>
      </c>
      <c r="P3519">
        <v>2</v>
      </c>
      <c r="Q3519" t="str">
        <f t="shared" si="55"/>
        <v>23</v>
      </c>
    </row>
    <row r="3520" spans="1:17" x14ac:dyDescent="0.25">
      <c r="A3520">
        <v>3531</v>
      </c>
      <c r="B3520">
        <v>69.379031000000012</v>
      </c>
      <c r="C3520" s="4">
        <v>1</v>
      </c>
      <c r="D3520">
        <v>74.841685000000012</v>
      </c>
      <c r="E3520" s="2">
        <v>2</v>
      </c>
      <c r="F3520">
        <v>86.608674000000008</v>
      </c>
      <c r="G3520" s="3">
        <v>3</v>
      </c>
      <c r="P3520">
        <v>3</v>
      </c>
      <c r="Q3520" t="str">
        <f t="shared" si="55"/>
        <v>123</v>
      </c>
    </row>
    <row r="3521" spans="1:17" x14ac:dyDescent="0.25">
      <c r="A3521">
        <v>3532</v>
      </c>
      <c r="B3521">
        <v>69.353725000000011</v>
      </c>
      <c r="C3521" s="4">
        <v>1</v>
      </c>
      <c r="D3521">
        <v>74.841685000000012</v>
      </c>
      <c r="E3521" s="2">
        <v>2</v>
      </c>
      <c r="F3521">
        <v>86.765870000000007</v>
      </c>
      <c r="G3521" s="3">
        <v>3</v>
      </c>
      <c r="P3521">
        <v>3</v>
      </c>
      <c r="Q3521" t="str">
        <f t="shared" si="55"/>
        <v>123</v>
      </c>
    </row>
    <row r="3522" spans="1:17" x14ac:dyDescent="0.25">
      <c r="A3522">
        <v>3533</v>
      </c>
      <c r="B3522">
        <v>69.353725000000011</v>
      </c>
      <c r="C3522" s="4">
        <v>1</v>
      </c>
      <c r="D3522">
        <v>74.865153000000007</v>
      </c>
      <c r="E3522" s="2">
        <v>2</v>
      </c>
      <c r="H3522">
        <v>77.621990000000011</v>
      </c>
      <c r="I3522" s="5">
        <v>4</v>
      </c>
      <c r="P3522">
        <v>3</v>
      </c>
      <c r="Q3522" t="str">
        <f t="shared" ref="Q3522:Q3585" si="56">CONCATENATE(C3522,E3522,G3522,I3522)</f>
        <v>124</v>
      </c>
    </row>
    <row r="3523" spans="1:17" x14ac:dyDescent="0.25">
      <c r="A3523">
        <v>3534</v>
      </c>
      <c r="B3523">
        <v>69.353725000000011</v>
      </c>
      <c r="C3523" s="4">
        <v>1</v>
      </c>
      <c r="H3523">
        <v>77.610358000000005</v>
      </c>
      <c r="I3523" s="5">
        <v>4</v>
      </c>
      <c r="P3523">
        <v>2</v>
      </c>
      <c r="Q3523" t="str">
        <f t="shared" si="56"/>
        <v>14</v>
      </c>
    </row>
    <row r="3524" spans="1:17" x14ac:dyDescent="0.25">
      <c r="A3524">
        <v>3535</v>
      </c>
      <c r="B3524">
        <v>69.353725000000011</v>
      </c>
      <c r="C3524" s="4">
        <v>1</v>
      </c>
      <c r="H3524">
        <v>77.610358000000005</v>
      </c>
      <c r="I3524" s="5">
        <v>4</v>
      </c>
      <c r="P3524">
        <v>2</v>
      </c>
      <c r="Q3524" t="str">
        <f t="shared" si="56"/>
        <v>14</v>
      </c>
    </row>
    <row r="3525" spans="1:17" x14ac:dyDescent="0.25">
      <c r="A3525">
        <v>3536</v>
      </c>
      <c r="B3525">
        <v>69.353725000000011</v>
      </c>
      <c r="C3525" s="4">
        <v>1</v>
      </c>
      <c r="H3525">
        <v>77.610358000000005</v>
      </c>
      <c r="I3525" s="5">
        <v>4</v>
      </c>
      <c r="P3525">
        <v>2</v>
      </c>
      <c r="Q3525" t="str">
        <f t="shared" si="56"/>
        <v>14</v>
      </c>
    </row>
    <row r="3526" spans="1:17" x14ac:dyDescent="0.25">
      <c r="A3526">
        <v>3537</v>
      </c>
      <c r="B3526">
        <v>69.353725000000011</v>
      </c>
      <c r="C3526" s="4">
        <v>1</v>
      </c>
      <c r="H3526">
        <v>77.610358000000005</v>
      </c>
      <c r="I3526" s="5">
        <v>4</v>
      </c>
      <c r="P3526">
        <v>2</v>
      </c>
      <c r="Q3526" t="str">
        <f t="shared" si="56"/>
        <v>14</v>
      </c>
    </row>
    <row r="3527" spans="1:17" x14ac:dyDescent="0.25">
      <c r="A3527">
        <v>3538</v>
      </c>
      <c r="B3527">
        <v>69.353725000000011</v>
      </c>
      <c r="C3527" s="4">
        <v>1</v>
      </c>
      <c r="H3527">
        <v>77.610358000000005</v>
      </c>
      <c r="I3527" s="5">
        <v>4</v>
      </c>
      <c r="P3527">
        <v>2</v>
      </c>
      <c r="Q3527" t="str">
        <f t="shared" si="56"/>
        <v>14</v>
      </c>
    </row>
    <row r="3528" spans="1:17" x14ac:dyDescent="0.25">
      <c r="A3528">
        <v>3539</v>
      </c>
      <c r="B3528">
        <v>69.353725000000011</v>
      </c>
      <c r="C3528" s="4">
        <v>1</v>
      </c>
      <c r="H3528">
        <v>77.610358000000005</v>
      </c>
      <c r="I3528" s="5">
        <v>4</v>
      </c>
      <c r="P3528">
        <v>2</v>
      </c>
      <c r="Q3528" t="str">
        <f t="shared" si="56"/>
        <v>14</v>
      </c>
    </row>
    <row r="3529" spans="1:17" x14ac:dyDescent="0.25">
      <c r="A3529">
        <v>3540</v>
      </c>
      <c r="B3529">
        <v>69.353725000000011</v>
      </c>
      <c r="C3529" s="4">
        <v>1</v>
      </c>
      <c r="H3529">
        <v>77.610358000000005</v>
      </c>
      <c r="I3529" s="5">
        <v>4</v>
      </c>
      <c r="P3529">
        <v>2</v>
      </c>
      <c r="Q3529" t="str">
        <f t="shared" si="56"/>
        <v>14</v>
      </c>
    </row>
    <row r="3530" spans="1:17" x14ac:dyDescent="0.25">
      <c r="A3530">
        <v>3541</v>
      </c>
      <c r="B3530">
        <v>69.353725000000011</v>
      </c>
      <c r="C3530" s="4">
        <v>1</v>
      </c>
      <c r="H3530">
        <v>77.610358000000005</v>
      </c>
      <c r="I3530" s="5">
        <v>4</v>
      </c>
      <c r="P3530">
        <v>2</v>
      </c>
      <c r="Q3530" t="str">
        <f t="shared" si="56"/>
        <v>14</v>
      </c>
    </row>
    <row r="3531" spans="1:17" x14ac:dyDescent="0.25">
      <c r="A3531">
        <v>3542</v>
      </c>
      <c r="B3531">
        <v>69.353725000000011</v>
      </c>
      <c r="C3531" s="4">
        <v>1</v>
      </c>
      <c r="H3531">
        <v>77.610358000000005</v>
      </c>
      <c r="I3531" s="5">
        <v>4</v>
      </c>
      <c r="P3531">
        <v>2</v>
      </c>
      <c r="Q3531" t="str">
        <f t="shared" si="56"/>
        <v>14</v>
      </c>
    </row>
    <row r="3532" spans="1:17" x14ac:dyDescent="0.25">
      <c r="A3532">
        <v>3543</v>
      </c>
      <c r="B3532">
        <v>69.353725000000011</v>
      </c>
      <c r="C3532" s="4">
        <v>1</v>
      </c>
      <c r="H3532">
        <v>77.610358000000005</v>
      </c>
      <c r="I3532" s="5">
        <v>4</v>
      </c>
      <c r="P3532">
        <v>2</v>
      </c>
      <c r="Q3532" t="str">
        <f t="shared" si="56"/>
        <v>14</v>
      </c>
    </row>
    <row r="3533" spans="1:17" x14ac:dyDescent="0.25">
      <c r="A3533">
        <v>3544</v>
      </c>
      <c r="B3533">
        <v>69.353725000000011</v>
      </c>
      <c r="C3533" s="4">
        <v>1</v>
      </c>
      <c r="H3533">
        <v>77.610358000000005</v>
      </c>
      <c r="I3533" s="5">
        <v>4</v>
      </c>
      <c r="P3533">
        <v>2</v>
      </c>
      <c r="Q3533" t="str">
        <f t="shared" si="56"/>
        <v>14</v>
      </c>
    </row>
    <row r="3534" spans="1:17" x14ac:dyDescent="0.25">
      <c r="A3534">
        <v>3545</v>
      </c>
      <c r="B3534">
        <v>69.353725000000011</v>
      </c>
      <c r="C3534" s="4">
        <v>1</v>
      </c>
      <c r="H3534">
        <v>77.610358000000005</v>
      </c>
      <c r="I3534" s="5">
        <v>4</v>
      </c>
      <c r="P3534">
        <v>2</v>
      </c>
      <c r="Q3534" t="str">
        <f t="shared" si="56"/>
        <v>14</v>
      </c>
    </row>
    <row r="3535" spans="1:17" x14ac:dyDescent="0.25">
      <c r="A3535">
        <v>3546</v>
      </c>
      <c r="B3535">
        <v>69.353725000000011</v>
      </c>
      <c r="C3535" s="4">
        <v>1</v>
      </c>
      <c r="H3535">
        <v>77.610358000000005</v>
      </c>
      <c r="I3535" s="5">
        <v>4</v>
      </c>
      <c r="P3535">
        <v>2</v>
      </c>
      <c r="Q3535" t="str">
        <f t="shared" si="56"/>
        <v>14</v>
      </c>
    </row>
    <row r="3536" spans="1:17" x14ac:dyDescent="0.25">
      <c r="A3536">
        <v>3547</v>
      </c>
      <c r="B3536">
        <v>69.353725000000011</v>
      </c>
      <c r="C3536" s="4">
        <v>1</v>
      </c>
      <c r="H3536">
        <v>77.610358000000005</v>
      </c>
      <c r="I3536" s="5">
        <v>4</v>
      </c>
      <c r="P3536">
        <v>2</v>
      </c>
      <c r="Q3536" t="str">
        <f t="shared" si="56"/>
        <v>14</v>
      </c>
    </row>
    <row r="3537" spans="1:17" x14ac:dyDescent="0.25">
      <c r="A3537">
        <v>3548</v>
      </c>
      <c r="B3537">
        <v>69.379031000000012</v>
      </c>
      <c r="C3537" s="4">
        <v>1</v>
      </c>
      <c r="D3537">
        <v>58.767509000000011</v>
      </c>
      <c r="E3537" s="2">
        <v>2</v>
      </c>
      <c r="F3537">
        <v>71.730868000000001</v>
      </c>
      <c r="G3537" s="3">
        <v>3</v>
      </c>
      <c r="H3537">
        <v>76.777870000000007</v>
      </c>
      <c r="I3537" s="5">
        <v>4</v>
      </c>
      <c r="P3537">
        <v>4</v>
      </c>
      <c r="Q3537" t="str">
        <f t="shared" si="56"/>
        <v>1234</v>
      </c>
    </row>
    <row r="3538" spans="1:17" x14ac:dyDescent="0.25">
      <c r="A3538">
        <v>3549</v>
      </c>
      <c r="B3538">
        <v>69.397654000000003</v>
      </c>
      <c r="C3538" s="4">
        <v>1</v>
      </c>
      <c r="D3538">
        <v>58.75426800000001</v>
      </c>
      <c r="E3538" s="2">
        <v>2</v>
      </c>
      <c r="F3538">
        <v>71.726888000000002</v>
      </c>
      <c r="G3538" s="3">
        <v>3</v>
      </c>
      <c r="H3538">
        <v>77.621990000000011</v>
      </c>
      <c r="I3538" s="5">
        <v>4</v>
      </c>
      <c r="P3538">
        <v>4</v>
      </c>
      <c r="Q3538" t="str">
        <f t="shared" si="56"/>
        <v>1234</v>
      </c>
    </row>
    <row r="3539" spans="1:17" x14ac:dyDescent="0.25">
      <c r="A3539">
        <v>3550</v>
      </c>
      <c r="D3539">
        <v>58.75426800000001</v>
      </c>
      <c r="E3539" s="2">
        <v>2</v>
      </c>
      <c r="F3539">
        <v>71.726888000000002</v>
      </c>
      <c r="G3539" s="3">
        <v>3</v>
      </c>
      <c r="H3539">
        <v>77.621990000000011</v>
      </c>
      <c r="I3539" s="5">
        <v>4</v>
      </c>
      <c r="P3539">
        <v>3</v>
      </c>
      <c r="Q3539" t="str">
        <f t="shared" si="56"/>
        <v>234</v>
      </c>
    </row>
    <row r="3540" spans="1:17" x14ac:dyDescent="0.25">
      <c r="A3540">
        <v>3551</v>
      </c>
      <c r="D3540">
        <v>58.75426800000001</v>
      </c>
      <c r="E3540" s="2">
        <v>2</v>
      </c>
      <c r="F3540">
        <v>71.726888000000002</v>
      </c>
      <c r="G3540" s="3">
        <v>3</v>
      </c>
      <c r="P3540">
        <v>2</v>
      </c>
      <c r="Q3540" t="str">
        <f t="shared" si="56"/>
        <v>23</v>
      </c>
    </row>
    <row r="3541" spans="1:17" x14ac:dyDescent="0.25">
      <c r="A3541">
        <v>3552</v>
      </c>
      <c r="D3541">
        <v>58.75426800000001</v>
      </c>
      <c r="E3541" s="2">
        <v>2</v>
      </c>
      <c r="F3541">
        <v>71.726888000000002</v>
      </c>
      <c r="G3541" s="3">
        <v>3</v>
      </c>
      <c r="P3541">
        <v>2</v>
      </c>
      <c r="Q3541" t="str">
        <f t="shared" si="56"/>
        <v>23</v>
      </c>
    </row>
    <row r="3542" spans="1:17" x14ac:dyDescent="0.25">
      <c r="A3542">
        <v>3553</v>
      </c>
      <c r="D3542">
        <v>58.75426800000001</v>
      </c>
      <c r="E3542" s="2">
        <v>2</v>
      </c>
      <c r="F3542">
        <v>71.726888000000002</v>
      </c>
      <c r="G3542" s="3">
        <v>3</v>
      </c>
      <c r="P3542">
        <v>2</v>
      </c>
      <c r="Q3542" t="str">
        <f t="shared" si="56"/>
        <v>23</v>
      </c>
    </row>
    <row r="3543" spans="1:17" x14ac:dyDescent="0.25">
      <c r="A3543">
        <v>3554</v>
      </c>
      <c r="D3543">
        <v>58.75426800000001</v>
      </c>
      <c r="E3543" s="2">
        <v>2</v>
      </c>
      <c r="F3543">
        <v>71.726888000000002</v>
      </c>
      <c r="G3543" s="3">
        <v>3</v>
      </c>
      <c r="P3543">
        <v>2</v>
      </c>
      <c r="Q3543" t="str">
        <f t="shared" si="56"/>
        <v>23</v>
      </c>
    </row>
    <row r="3544" spans="1:17" x14ac:dyDescent="0.25">
      <c r="A3544">
        <v>3555</v>
      </c>
      <c r="D3544">
        <v>58.75426800000001</v>
      </c>
      <c r="E3544" s="2">
        <v>2</v>
      </c>
      <c r="F3544">
        <v>71.726888000000002</v>
      </c>
      <c r="G3544" s="3">
        <v>3</v>
      </c>
      <c r="P3544">
        <v>2</v>
      </c>
      <c r="Q3544" t="str">
        <f t="shared" si="56"/>
        <v>23</v>
      </c>
    </row>
    <row r="3545" spans="1:17" x14ac:dyDescent="0.25">
      <c r="A3545">
        <v>3556</v>
      </c>
      <c r="D3545">
        <v>58.75426800000001</v>
      </c>
      <c r="E3545" s="2">
        <v>2</v>
      </c>
      <c r="F3545">
        <v>71.726888000000002</v>
      </c>
      <c r="G3545" s="3">
        <v>3</v>
      </c>
      <c r="P3545">
        <v>2</v>
      </c>
      <c r="Q3545" t="str">
        <f t="shared" si="56"/>
        <v>23</v>
      </c>
    </row>
    <row r="3546" spans="1:17" x14ac:dyDescent="0.25">
      <c r="A3546">
        <v>3557</v>
      </c>
      <c r="D3546">
        <v>58.75426800000001</v>
      </c>
      <c r="E3546" s="2">
        <v>2</v>
      </c>
      <c r="F3546">
        <v>71.726888000000002</v>
      </c>
      <c r="G3546" s="3">
        <v>3</v>
      </c>
      <c r="P3546">
        <v>2</v>
      </c>
      <c r="Q3546" t="str">
        <f t="shared" si="56"/>
        <v>23</v>
      </c>
    </row>
    <row r="3547" spans="1:17" x14ac:dyDescent="0.25">
      <c r="A3547">
        <v>3558</v>
      </c>
      <c r="D3547">
        <v>58.75426800000001</v>
      </c>
      <c r="E3547" s="2">
        <v>2</v>
      </c>
      <c r="F3547">
        <v>71.726888000000002</v>
      </c>
      <c r="G3547" s="3">
        <v>3</v>
      </c>
      <c r="P3547">
        <v>2</v>
      </c>
      <c r="Q3547" t="str">
        <f t="shared" si="56"/>
        <v>23</v>
      </c>
    </row>
    <row r="3548" spans="1:17" x14ac:dyDescent="0.25">
      <c r="A3548">
        <v>3559</v>
      </c>
      <c r="D3548">
        <v>58.75426800000001</v>
      </c>
      <c r="E3548" s="2">
        <v>2</v>
      </c>
      <c r="F3548">
        <v>71.726888000000002</v>
      </c>
      <c r="G3548" s="3">
        <v>3</v>
      </c>
      <c r="P3548">
        <v>2</v>
      </c>
      <c r="Q3548" t="str">
        <f t="shared" si="56"/>
        <v>23</v>
      </c>
    </row>
    <row r="3549" spans="1:17" x14ac:dyDescent="0.25">
      <c r="A3549">
        <v>3560</v>
      </c>
      <c r="D3549">
        <v>58.75426800000001</v>
      </c>
      <c r="E3549" s="2">
        <v>2</v>
      </c>
      <c r="F3549">
        <v>71.726888000000002</v>
      </c>
      <c r="G3549" s="3">
        <v>3</v>
      </c>
      <c r="P3549">
        <v>2</v>
      </c>
      <c r="Q3549" t="str">
        <f t="shared" si="56"/>
        <v>23</v>
      </c>
    </row>
    <row r="3550" spans="1:17" x14ac:dyDescent="0.25">
      <c r="A3550">
        <v>3561</v>
      </c>
      <c r="D3550">
        <v>58.75426800000001</v>
      </c>
      <c r="E3550" s="2">
        <v>2</v>
      </c>
      <c r="F3550">
        <v>71.726888000000002</v>
      </c>
      <c r="G3550" s="3">
        <v>3</v>
      </c>
      <c r="P3550">
        <v>2</v>
      </c>
      <c r="Q3550" t="str">
        <f t="shared" si="56"/>
        <v>23</v>
      </c>
    </row>
    <row r="3551" spans="1:17" x14ac:dyDescent="0.25">
      <c r="A3551">
        <v>3562</v>
      </c>
      <c r="B3551">
        <v>50.984634000000007</v>
      </c>
      <c r="C3551" s="4">
        <v>1</v>
      </c>
      <c r="D3551">
        <v>58.75426800000001</v>
      </c>
      <c r="E3551" s="2">
        <v>2</v>
      </c>
      <c r="F3551">
        <v>71.726888000000002</v>
      </c>
      <c r="G3551" s="3">
        <v>3</v>
      </c>
      <c r="P3551">
        <v>3</v>
      </c>
      <c r="Q3551" t="str">
        <f t="shared" si="56"/>
        <v>123</v>
      </c>
    </row>
    <row r="3552" spans="1:17" x14ac:dyDescent="0.25">
      <c r="A3552">
        <v>3563</v>
      </c>
      <c r="B3552">
        <v>50.965675000000012</v>
      </c>
      <c r="C3552" s="4">
        <v>1</v>
      </c>
      <c r="D3552">
        <v>58.75426800000001</v>
      </c>
      <c r="E3552" s="2">
        <v>2</v>
      </c>
      <c r="F3552">
        <v>71.726888000000002</v>
      </c>
      <c r="G3552" s="3">
        <v>3</v>
      </c>
      <c r="P3552">
        <v>3</v>
      </c>
      <c r="Q3552" t="str">
        <f t="shared" si="56"/>
        <v>123</v>
      </c>
    </row>
    <row r="3553" spans="1:17" x14ac:dyDescent="0.25">
      <c r="A3553">
        <v>3564</v>
      </c>
      <c r="B3553">
        <v>50.965675000000012</v>
      </c>
      <c r="C3553" s="4">
        <v>1</v>
      </c>
      <c r="D3553">
        <v>58.75426800000001</v>
      </c>
      <c r="E3553" s="2">
        <v>2</v>
      </c>
      <c r="F3553">
        <v>71.726888000000002</v>
      </c>
      <c r="G3553" s="3">
        <v>3</v>
      </c>
      <c r="P3553">
        <v>3</v>
      </c>
      <c r="Q3553" t="str">
        <f t="shared" si="56"/>
        <v>123</v>
      </c>
    </row>
    <row r="3554" spans="1:17" x14ac:dyDescent="0.25">
      <c r="A3554">
        <v>3565</v>
      </c>
      <c r="B3554">
        <v>50.965675000000012</v>
      </c>
      <c r="C3554" s="4">
        <v>1</v>
      </c>
      <c r="D3554">
        <v>58.767509000000011</v>
      </c>
      <c r="E3554" s="2">
        <v>2</v>
      </c>
      <c r="F3554">
        <v>71.726888000000002</v>
      </c>
      <c r="G3554" s="3">
        <v>3</v>
      </c>
      <c r="P3554">
        <v>3</v>
      </c>
      <c r="Q3554" t="str">
        <f t="shared" si="56"/>
        <v>123</v>
      </c>
    </row>
    <row r="3555" spans="1:17" x14ac:dyDescent="0.25">
      <c r="A3555">
        <v>3566</v>
      </c>
      <c r="B3555">
        <v>50.965675000000012</v>
      </c>
      <c r="C3555" s="4">
        <v>1</v>
      </c>
      <c r="F3555">
        <v>71.730868000000001</v>
      </c>
      <c r="G3555" s="3">
        <v>3</v>
      </c>
      <c r="H3555">
        <v>62.87786400000001</v>
      </c>
      <c r="I3555" s="5">
        <v>4</v>
      </c>
      <c r="P3555">
        <v>3</v>
      </c>
      <c r="Q3555" t="str">
        <f t="shared" si="56"/>
        <v>134</v>
      </c>
    </row>
    <row r="3556" spans="1:17" x14ac:dyDescent="0.25">
      <c r="A3556">
        <v>3567</v>
      </c>
      <c r="B3556">
        <v>50.965675000000012</v>
      </c>
      <c r="C3556" s="4">
        <v>1</v>
      </c>
      <c r="F3556">
        <v>71.730868000000001</v>
      </c>
      <c r="G3556" s="3">
        <v>3</v>
      </c>
      <c r="H3556">
        <v>62.798370000000013</v>
      </c>
      <c r="I3556" s="5">
        <v>4</v>
      </c>
      <c r="P3556">
        <v>3</v>
      </c>
      <c r="Q3556" t="str">
        <f t="shared" si="56"/>
        <v>134</v>
      </c>
    </row>
    <row r="3557" spans="1:17" x14ac:dyDescent="0.25">
      <c r="A3557">
        <v>3568</v>
      </c>
      <c r="B3557">
        <v>50.965675000000012</v>
      </c>
      <c r="C3557" s="4">
        <v>1</v>
      </c>
      <c r="H3557">
        <v>62.798370000000013</v>
      </c>
      <c r="I3557" s="5">
        <v>4</v>
      </c>
      <c r="P3557">
        <v>2</v>
      </c>
      <c r="Q3557" t="str">
        <f t="shared" si="56"/>
        <v>14</v>
      </c>
    </row>
    <row r="3558" spans="1:17" x14ac:dyDescent="0.25">
      <c r="A3558">
        <v>3569</v>
      </c>
      <c r="B3558">
        <v>50.965675000000012</v>
      </c>
      <c r="C3558" s="4">
        <v>1</v>
      </c>
      <c r="H3558">
        <v>62.798370000000013</v>
      </c>
      <c r="I3558" s="5">
        <v>4</v>
      </c>
      <c r="P3558">
        <v>2</v>
      </c>
      <c r="Q3558" t="str">
        <f t="shared" si="56"/>
        <v>14</v>
      </c>
    </row>
    <row r="3559" spans="1:17" x14ac:dyDescent="0.25">
      <c r="A3559">
        <v>3570</v>
      </c>
      <c r="B3559">
        <v>50.965675000000012</v>
      </c>
      <c r="C3559" s="4">
        <v>1</v>
      </c>
      <c r="H3559">
        <v>62.798370000000013</v>
      </c>
      <c r="I3559" s="5">
        <v>4</v>
      </c>
      <c r="P3559">
        <v>2</v>
      </c>
      <c r="Q3559" t="str">
        <f t="shared" si="56"/>
        <v>14</v>
      </c>
    </row>
    <row r="3560" spans="1:17" x14ac:dyDescent="0.25">
      <c r="A3560">
        <v>3571</v>
      </c>
      <c r="B3560">
        <v>50.965675000000012</v>
      </c>
      <c r="C3560" s="4">
        <v>1</v>
      </c>
      <c r="H3560">
        <v>62.798370000000013</v>
      </c>
      <c r="I3560" s="5">
        <v>4</v>
      </c>
      <c r="P3560">
        <v>2</v>
      </c>
      <c r="Q3560" t="str">
        <f t="shared" si="56"/>
        <v>14</v>
      </c>
    </row>
    <row r="3561" spans="1:17" x14ac:dyDescent="0.25">
      <c r="A3561">
        <v>3572</v>
      </c>
      <c r="B3561">
        <v>50.965675000000012</v>
      </c>
      <c r="C3561" s="4">
        <v>1</v>
      </c>
      <c r="H3561">
        <v>62.798370000000013</v>
      </c>
      <c r="I3561" s="5">
        <v>4</v>
      </c>
      <c r="P3561">
        <v>2</v>
      </c>
      <c r="Q3561" t="str">
        <f t="shared" si="56"/>
        <v>14</v>
      </c>
    </row>
    <row r="3562" spans="1:17" x14ac:dyDescent="0.25">
      <c r="A3562">
        <v>3573</v>
      </c>
      <c r="B3562">
        <v>50.965675000000012</v>
      </c>
      <c r="C3562" s="4">
        <v>1</v>
      </c>
      <c r="H3562">
        <v>62.798370000000013</v>
      </c>
      <c r="I3562" s="5">
        <v>4</v>
      </c>
      <c r="P3562">
        <v>2</v>
      </c>
      <c r="Q3562" t="str">
        <f t="shared" si="56"/>
        <v>14</v>
      </c>
    </row>
    <row r="3563" spans="1:17" x14ac:dyDescent="0.25">
      <c r="A3563">
        <v>3574</v>
      </c>
      <c r="B3563">
        <v>50.965675000000012</v>
      </c>
      <c r="C3563" s="4">
        <v>1</v>
      </c>
      <c r="H3563">
        <v>62.798370000000013</v>
      </c>
      <c r="I3563" s="5">
        <v>4</v>
      </c>
      <c r="P3563">
        <v>2</v>
      </c>
      <c r="Q3563" t="str">
        <f t="shared" si="56"/>
        <v>14</v>
      </c>
    </row>
    <row r="3564" spans="1:17" x14ac:dyDescent="0.25">
      <c r="A3564">
        <v>3575</v>
      </c>
      <c r="B3564">
        <v>50.965675000000012</v>
      </c>
      <c r="C3564" s="4">
        <v>1</v>
      </c>
      <c r="H3564">
        <v>62.798370000000013</v>
      </c>
      <c r="I3564" s="5">
        <v>4</v>
      </c>
      <c r="P3564">
        <v>2</v>
      </c>
      <c r="Q3564" t="str">
        <f t="shared" si="56"/>
        <v>14</v>
      </c>
    </row>
    <row r="3565" spans="1:17" x14ac:dyDescent="0.25">
      <c r="A3565">
        <v>3576</v>
      </c>
      <c r="B3565">
        <v>50.965675000000012</v>
      </c>
      <c r="C3565" s="4">
        <v>1</v>
      </c>
      <c r="H3565">
        <v>62.798370000000013</v>
      </c>
      <c r="I3565" s="5">
        <v>4</v>
      </c>
      <c r="P3565">
        <v>2</v>
      </c>
      <c r="Q3565" t="str">
        <f t="shared" si="56"/>
        <v>14</v>
      </c>
    </row>
    <row r="3566" spans="1:17" x14ac:dyDescent="0.25">
      <c r="A3566">
        <v>3577</v>
      </c>
      <c r="B3566">
        <v>50.965675000000012</v>
      </c>
      <c r="C3566" s="4">
        <v>1</v>
      </c>
      <c r="H3566">
        <v>62.798370000000013</v>
      </c>
      <c r="I3566" s="5">
        <v>4</v>
      </c>
      <c r="P3566">
        <v>2</v>
      </c>
      <c r="Q3566" t="str">
        <f t="shared" si="56"/>
        <v>14</v>
      </c>
    </row>
    <row r="3567" spans="1:17" x14ac:dyDescent="0.25">
      <c r="A3567">
        <v>3578</v>
      </c>
      <c r="B3567">
        <v>50.965675000000012</v>
      </c>
      <c r="C3567" s="4">
        <v>1</v>
      </c>
      <c r="D3567">
        <v>41.239757000000012</v>
      </c>
      <c r="E3567" s="2">
        <v>2</v>
      </c>
      <c r="H3567">
        <v>62.798370000000013</v>
      </c>
      <c r="I3567" s="5">
        <v>4</v>
      </c>
      <c r="P3567">
        <v>3</v>
      </c>
      <c r="Q3567" t="str">
        <f t="shared" si="56"/>
        <v>124</v>
      </c>
    </row>
    <row r="3568" spans="1:17" x14ac:dyDescent="0.25">
      <c r="A3568">
        <v>3579</v>
      </c>
      <c r="B3568">
        <v>50.984634000000007</v>
      </c>
      <c r="C3568" s="4">
        <v>1</v>
      </c>
      <c r="D3568">
        <v>41.27989500000001</v>
      </c>
      <c r="E3568" s="2">
        <v>2</v>
      </c>
      <c r="H3568">
        <v>62.798370000000013</v>
      </c>
      <c r="I3568" s="5">
        <v>4</v>
      </c>
      <c r="P3568">
        <v>3</v>
      </c>
      <c r="Q3568" t="str">
        <f t="shared" si="56"/>
        <v>124</v>
      </c>
    </row>
    <row r="3569" spans="1:17" x14ac:dyDescent="0.25">
      <c r="A3569">
        <v>3580</v>
      </c>
      <c r="B3569">
        <v>50.984634000000007</v>
      </c>
      <c r="C3569" s="4">
        <v>1</v>
      </c>
      <c r="D3569">
        <v>41.27989500000001</v>
      </c>
      <c r="E3569" s="2">
        <v>2</v>
      </c>
      <c r="H3569">
        <v>62.798370000000013</v>
      </c>
      <c r="I3569" s="5">
        <v>4</v>
      </c>
      <c r="P3569">
        <v>3</v>
      </c>
      <c r="Q3569" t="str">
        <f t="shared" si="56"/>
        <v>124</v>
      </c>
    </row>
    <row r="3570" spans="1:17" x14ac:dyDescent="0.25">
      <c r="A3570">
        <v>3581</v>
      </c>
      <c r="D3570">
        <v>41.27989500000001</v>
      </c>
      <c r="E3570" s="2">
        <v>2</v>
      </c>
      <c r="H3570">
        <v>62.798370000000013</v>
      </c>
      <c r="I3570" s="5">
        <v>4</v>
      </c>
      <c r="P3570">
        <v>2</v>
      </c>
      <c r="Q3570" t="str">
        <f t="shared" si="56"/>
        <v>24</v>
      </c>
    </row>
    <row r="3571" spans="1:17" x14ac:dyDescent="0.25">
      <c r="A3571">
        <v>3582</v>
      </c>
      <c r="D3571">
        <v>41.27989500000001</v>
      </c>
      <c r="E3571" s="2">
        <v>2</v>
      </c>
      <c r="F3571">
        <v>53.459327000000009</v>
      </c>
      <c r="G3571" s="3">
        <v>3</v>
      </c>
      <c r="H3571">
        <v>62.87786400000001</v>
      </c>
      <c r="I3571" s="5">
        <v>4</v>
      </c>
      <c r="P3571">
        <v>3</v>
      </c>
      <c r="Q3571" t="str">
        <f t="shared" si="56"/>
        <v>234</v>
      </c>
    </row>
    <row r="3572" spans="1:17" x14ac:dyDescent="0.25">
      <c r="A3572">
        <v>3583</v>
      </c>
      <c r="D3572">
        <v>41.27989500000001</v>
      </c>
      <c r="E3572" s="2">
        <v>2</v>
      </c>
      <c r="F3572">
        <v>53.462058000000013</v>
      </c>
      <c r="G3572" s="3">
        <v>3</v>
      </c>
      <c r="H3572">
        <v>62.87786400000001</v>
      </c>
      <c r="I3572" s="5">
        <v>4</v>
      </c>
      <c r="P3572">
        <v>3</v>
      </c>
      <c r="Q3572" t="str">
        <f t="shared" si="56"/>
        <v>234</v>
      </c>
    </row>
    <row r="3573" spans="1:17" x14ac:dyDescent="0.25">
      <c r="A3573">
        <v>3584</v>
      </c>
      <c r="D3573">
        <v>41.27989500000001</v>
      </c>
      <c r="E3573" s="2">
        <v>2</v>
      </c>
      <c r="F3573">
        <v>53.462058000000013</v>
      </c>
      <c r="G3573" s="3">
        <v>3</v>
      </c>
      <c r="P3573">
        <v>2</v>
      </c>
      <c r="Q3573" t="str">
        <f t="shared" si="56"/>
        <v>23</v>
      </c>
    </row>
    <row r="3574" spans="1:17" x14ac:dyDescent="0.25">
      <c r="A3574">
        <v>3585</v>
      </c>
      <c r="D3574">
        <v>41.27989500000001</v>
      </c>
      <c r="E3574" s="2">
        <v>2</v>
      </c>
      <c r="F3574">
        <v>53.462058000000013</v>
      </c>
      <c r="G3574" s="3">
        <v>3</v>
      </c>
      <c r="P3574">
        <v>2</v>
      </c>
      <c r="Q3574" t="str">
        <f t="shared" si="56"/>
        <v>23</v>
      </c>
    </row>
    <row r="3575" spans="1:17" x14ac:dyDescent="0.25">
      <c r="A3575">
        <v>3586</v>
      </c>
      <c r="D3575">
        <v>41.27989500000001</v>
      </c>
      <c r="E3575" s="2">
        <v>2</v>
      </c>
      <c r="F3575">
        <v>53.462058000000013</v>
      </c>
      <c r="G3575" s="3">
        <v>3</v>
      </c>
      <c r="P3575">
        <v>2</v>
      </c>
      <c r="Q3575" t="str">
        <f t="shared" si="56"/>
        <v>23</v>
      </c>
    </row>
    <row r="3576" spans="1:17" x14ac:dyDescent="0.25">
      <c r="A3576">
        <v>3587</v>
      </c>
      <c r="D3576">
        <v>41.27989500000001</v>
      </c>
      <c r="E3576" s="2">
        <v>2</v>
      </c>
      <c r="F3576">
        <v>53.462058000000013</v>
      </c>
      <c r="G3576" s="3">
        <v>3</v>
      </c>
      <c r="P3576">
        <v>2</v>
      </c>
      <c r="Q3576" t="str">
        <f t="shared" si="56"/>
        <v>23</v>
      </c>
    </row>
    <row r="3577" spans="1:17" x14ac:dyDescent="0.25">
      <c r="A3577">
        <v>3588</v>
      </c>
      <c r="D3577">
        <v>41.27989500000001</v>
      </c>
      <c r="E3577" s="2">
        <v>2</v>
      </c>
      <c r="F3577">
        <v>53.462058000000013</v>
      </c>
      <c r="G3577" s="3">
        <v>3</v>
      </c>
      <c r="P3577">
        <v>2</v>
      </c>
      <c r="Q3577" t="str">
        <f t="shared" si="56"/>
        <v>23</v>
      </c>
    </row>
    <row r="3578" spans="1:17" x14ac:dyDescent="0.25">
      <c r="A3578">
        <v>3589</v>
      </c>
      <c r="D3578">
        <v>41.27989500000001</v>
      </c>
      <c r="E3578" s="2">
        <v>2</v>
      </c>
      <c r="F3578">
        <v>53.462058000000013</v>
      </c>
      <c r="G3578" s="3">
        <v>3</v>
      </c>
      <c r="P3578">
        <v>2</v>
      </c>
      <c r="Q3578" t="str">
        <f t="shared" si="56"/>
        <v>23</v>
      </c>
    </row>
    <row r="3579" spans="1:17" x14ac:dyDescent="0.25">
      <c r="A3579">
        <v>3590</v>
      </c>
      <c r="D3579">
        <v>41.27989500000001</v>
      </c>
      <c r="E3579" s="2">
        <v>2</v>
      </c>
      <c r="F3579">
        <v>53.462058000000013</v>
      </c>
      <c r="G3579" s="3">
        <v>3</v>
      </c>
      <c r="P3579">
        <v>2</v>
      </c>
      <c r="Q3579" t="str">
        <f t="shared" si="56"/>
        <v>23</v>
      </c>
    </row>
    <row r="3580" spans="1:17" x14ac:dyDescent="0.25">
      <c r="A3580">
        <v>3591</v>
      </c>
      <c r="D3580">
        <v>41.27989500000001</v>
      </c>
      <c r="E3580" s="2">
        <v>2</v>
      </c>
      <c r="F3580">
        <v>53.462058000000013</v>
      </c>
      <c r="G3580" s="3">
        <v>3</v>
      </c>
      <c r="P3580">
        <v>2</v>
      </c>
      <c r="Q3580" t="str">
        <f t="shared" si="56"/>
        <v>23</v>
      </c>
    </row>
    <row r="3581" spans="1:17" x14ac:dyDescent="0.25">
      <c r="A3581">
        <v>3592</v>
      </c>
      <c r="D3581">
        <v>41.27989500000001</v>
      </c>
      <c r="E3581" s="2">
        <v>2</v>
      </c>
      <c r="F3581">
        <v>53.462058000000013</v>
      </c>
      <c r="G3581" s="3">
        <v>3</v>
      </c>
      <c r="P3581">
        <v>2</v>
      </c>
      <c r="Q3581" t="str">
        <f t="shared" si="56"/>
        <v>23</v>
      </c>
    </row>
    <row r="3582" spans="1:17" x14ac:dyDescent="0.25">
      <c r="A3582">
        <v>3593</v>
      </c>
      <c r="D3582">
        <v>41.27989500000001</v>
      </c>
      <c r="E3582" s="2">
        <v>2</v>
      </c>
      <c r="F3582">
        <v>53.462058000000013</v>
      </c>
      <c r="G3582" s="3">
        <v>3</v>
      </c>
      <c r="P3582">
        <v>2</v>
      </c>
      <c r="Q3582" t="str">
        <f t="shared" si="56"/>
        <v>23</v>
      </c>
    </row>
    <row r="3583" spans="1:17" x14ac:dyDescent="0.25">
      <c r="A3583">
        <v>3594</v>
      </c>
      <c r="D3583">
        <v>41.27989500000001</v>
      </c>
      <c r="E3583" s="2">
        <v>2</v>
      </c>
      <c r="F3583">
        <v>53.462058000000013</v>
      </c>
      <c r="G3583" s="3">
        <v>3</v>
      </c>
      <c r="P3583">
        <v>2</v>
      </c>
      <c r="Q3583" t="str">
        <f t="shared" si="56"/>
        <v>23</v>
      </c>
    </row>
    <row r="3584" spans="1:17" x14ac:dyDescent="0.25">
      <c r="A3584">
        <v>3595</v>
      </c>
      <c r="D3584">
        <v>41.239757000000012</v>
      </c>
      <c r="E3584" s="2">
        <v>2</v>
      </c>
      <c r="F3584">
        <v>53.462058000000013</v>
      </c>
      <c r="G3584" s="3">
        <v>3</v>
      </c>
      <c r="P3584">
        <v>2</v>
      </c>
      <c r="Q3584" t="str">
        <f t="shared" si="56"/>
        <v>23</v>
      </c>
    </row>
    <row r="3585" spans="1:17" x14ac:dyDescent="0.25">
      <c r="A3585">
        <v>3596</v>
      </c>
      <c r="B3585">
        <v>31.264682000000008</v>
      </c>
      <c r="C3585" s="4">
        <v>1</v>
      </c>
      <c r="D3585">
        <v>41.239757000000012</v>
      </c>
      <c r="E3585" s="2">
        <v>2</v>
      </c>
      <c r="F3585">
        <v>53.462058000000013</v>
      </c>
      <c r="G3585" s="3">
        <v>3</v>
      </c>
      <c r="P3585">
        <v>3</v>
      </c>
      <c r="Q3585" t="str">
        <f t="shared" si="56"/>
        <v>123</v>
      </c>
    </row>
    <row r="3586" spans="1:17" x14ac:dyDescent="0.25">
      <c r="A3586">
        <v>3597</v>
      </c>
      <c r="B3586">
        <v>31.244588000000007</v>
      </c>
      <c r="C3586" s="4">
        <v>1</v>
      </c>
      <c r="F3586">
        <v>53.462058000000013</v>
      </c>
      <c r="G3586" s="3">
        <v>3</v>
      </c>
      <c r="H3586">
        <v>43.867111000000008</v>
      </c>
      <c r="I3586" s="5">
        <v>4</v>
      </c>
      <c r="P3586">
        <v>3</v>
      </c>
      <c r="Q3586" t="str">
        <f t="shared" ref="Q3586:Q3609" si="57">CONCATENATE(C3586,E3586,G3586,I3586)</f>
        <v>134</v>
      </c>
    </row>
    <row r="3587" spans="1:17" x14ac:dyDescent="0.25">
      <c r="A3587">
        <v>3598</v>
      </c>
      <c r="B3587">
        <v>31.244588000000007</v>
      </c>
      <c r="C3587" s="4">
        <v>1</v>
      </c>
      <c r="F3587">
        <v>53.459327000000009</v>
      </c>
      <c r="G3587" s="3">
        <v>3</v>
      </c>
      <c r="H3587">
        <v>43.726299000000012</v>
      </c>
      <c r="I3587" s="5">
        <v>4</v>
      </c>
      <c r="P3587">
        <v>3</v>
      </c>
      <c r="Q3587" t="str">
        <f t="shared" si="57"/>
        <v>134</v>
      </c>
    </row>
    <row r="3588" spans="1:17" x14ac:dyDescent="0.25">
      <c r="A3588">
        <v>3599</v>
      </c>
      <c r="B3588">
        <v>31.244588000000007</v>
      </c>
      <c r="C3588" s="4">
        <v>1</v>
      </c>
      <c r="F3588">
        <v>53.459327000000009</v>
      </c>
      <c r="G3588" s="3">
        <v>3</v>
      </c>
      <c r="H3588">
        <v>43.726299000000012</v>
      </c>
      <c r="I3588" s="5">
        <v>4</v>
      </c>
      <c r="P3588">
        <v>3</v>
      </c>
      <c r="Q3588" t="str">
        <f t="shared" si="57"/>
        <v>134</v>
      </c>
    </row>
    <row r="3589" spans="1:17" x14ac:dyDescent="0.25">
      <c r="A3589">
        <v>3600</v>
      </c>
      <c r="B3589">
        <v>31.244588000000007</v>
      </c>
      <c r="C3589" s="4">
        <v>1</v>
      </c>
      <c r="H3589">
        <v>43.726299000000012</v>
      </c>
      <c r="I3589" s="5">
        <v>4</v>
      </c>
      <c r="P3589">
        <v>2</v>
      </c>
      <c r="Q3589" t="str">
        <f t="shared" si="57"/>
        <v>14</v>
      </c>
    </row>
    <row r="3590" spans="1:17" x14ac:dyDescent="0.25">
      <c r="A3590">
        <v>3601</v>
      </c>
      <c r="B3590">
        <v>31.244588000000007</v>
      </c>
      <c r="C3590" s="4">
        <v>1</v>
      </c>
      <c r="H3590">
        <v>43.726299000000012</v>
      </c>
      <c r="I3590" s="5">
        <v>4</v>
      </c>
      <c r="P3590">
        <v>2</v>
      </c>
      <c r="Q3590" t="str">
        <f t="shared" si="57"/>
        <v>14</v>
      </c>
    </row>
    <row r="3591" spans="1:17" x14ac:dyDescent="0.25">
      <c r="A3591">
        <v>3602</v>
      </c>
      <c r="B3591">
        <v>31.244588000000007</v>
      </c>
      <c r="C3591" s="4">
        <v>1</v>
      </c>
      <c r="H3591">
        <v>43.726299000000012</v>
      </c>
      <c r="I3591" s="5">
        <v>4</v>
      </c>
      <c r="P3591">
        <v>2</v>
      </c>
      <c r="Q3591" t="str">
        <f t="shared" si="57"/>
        <v>14</v>
      </c>
    </row>
    <row r="3592" spans="1:17" x14ac:dyDescent="0.25">
      <c r="A3592">
        <v>3603</v>
      </c>
      <c r="B3592">
        <v>31.244588000000007</v>
      </c>
      <c r="C3592" s="4">
        <v>1</v>
      </c>
      <c r="H3592">
        <v>43.726299000000012</v>
      </c>
      <c r="I3592" s="5">
        <v>4</v>
      </c>
      <c r="P3592">
        <v>2</v>
      </c>
      <c r="Q3592" t="str">
        <f t="shared" si="57"/>
        <v>14</v>
      </c>
    </row>
    <row r="3593" spans="1:17" x14ac:dyDescent="0.25">
      <c r="A3593">
        <v>3604</v>
      </c>
      <c r="B3593">
        <v>31.244588000000007</v>
      </c>
      <c r="C3593" s="4">
        <v>1</v>
      </c>
      <c r="H3593">
        <v>43.726299000000012</v>
      </c>
      <c r="I3593" s="5">
        <v>4</v>
      </c>
      <c r="P3593">
        <v>2</v>
      </c>
      <c r="Q3593" t="str">
        <f t="shared" si="57"/>
        <v>14</v>
      </c>
    </row>
    <row r="3594" spans="1:17" x14ac:dyDescent="0.25">
      <c r="A3594">
        <v>3605</v>
      </c>
      <c r="B3594">
        <v>31.244588000000007</v>
      </c>
      <c r="C3594" s="4">
        <v>1</v>
      </c>
      <c r="H3594">
        <v>43.726299000000012</v>
      </c>
      <c r="I3594" s="5">
        <v>4</v>
      </c>
      <c r="P3594">
        <v>2</v>
      </c>
      <c r="Q3594" t="str">
        <f t="shared" si="57"/>
        <v>14</v>
      </c>
    </row>
    <row r="3595" spans="1:17" x14ac:dyDescent="0.25">
      <c r="A3595">
        <v>3606</v>
      </c>
      <c r="B3595">
        <v>31.244588000000007</v>
      </c>
      <c r="C3595" s="4">
        <v>1</v>
      </c>
      <c r="H3595">
        <v>43.726299000000012</v>
      </c>
      <c r="I3595" s="5">
        <v>4</v>
      </c>
      <c r="P3595">
        <v>2</v>
      </c>
      <c r="Q3595" t="str">
        <f t="shared" si="57"/>
        <v>14</v>
      </c>
    </row>
    <row r="3596" spans="1:17" x14ac:dyDescent="0.25">
      <c r="A3596">
        <v>3607</v>
      </c>
      <c r="B3596">
        <v>31.244588000000007</v>
      </c>
      <c r="C3596" s="4">
        <v>1</v>
      </c>
      <c r="H3596">
        <v>43.726299000000012</v>
      </c>
      <c r="I3596" s="5">
        <v>4</v>
      </c>
      <c r="P3596">
        <v>2</v>
      </c>
      <c r="Q3596" t="str">
        <f t="shared" si="57"/>
        <v>14</v>
      </c>
    </row>
    <row r="3597" spans="1:17" x14ac:dyDescent="0.25">
      <c r="A3597">
        <v>3608</v>
      </c>
      <c r="B3597">
        <v>31.244588000000007</v>
      </c>
      <c r="C3597" s="4">
        <v>1</v>
      </c>
      <c r="H3597">
        <v>43.726299000000012</v>
      </c>
      <c r="I3597" s="5">
        <v>4</v>
      </c>
      <c r="P3597">
        <v>2</v>
      </c>
      <c r="Q3597" t="str">
        <f t="shared" si="57"/>
        <v>14</v>
      </c>
    </row>
    <row r="3598" spans="1:17" x14ac:dyDescent="0.25">
      <c r="A3598">
        <v>3609</v>
      </c>
      <c r="B3598">
        <v>31.244588000000007</v>
      </c>
      <c r="C3598" s="4">
        <v>1</v>
      </c>
      <c r="H3598">
        <v>43.726299000000012</v>
      </c>
      <c r="I3598" s="5">
        <v>4</v>
      </c>
      <c r="P3598">
        <v>2</v>
      </c>
      <c r="Q3598" t="str">
        <f t="shared" si="57"/>
        <v>14</v>
      </c>
    </row>
    <row r="3599" spans="1:17" x14ac:dyDescent="0.25">
      <c r="A3599">
        <v>3610</v>
      </c>
      <c r="B3599">
        <v>31.244588000000007</v>
      </c>
      <c r="C3599" s="4">
        <v>1</v>
      </c>
      <c r="H3599">
        <v>43.726299000000012</v>
      </c>
      <c r="I3599" s="5">
        <v>4</v>
      </c>
      <c r="P3599">
        <v>2</v>
      </c>
      <c r="Q3599" t="str">
        <f t="shared" si="57"/>
        <v>14</v>
      </c>
    </row>
    <row r="3600" spans="1:17" x14ac:dyDescent="0.25">
      <c r="A3600">
        <v>3611</v>
      </c>
      <c r="B3600">
        <v>31.244588000000007</v>
      </c>
      <c r="C3600" s="4">
        <v>1</v>
      </c>
      <c r="H3600">
        <v>43.726299000000012</v>
      </c>
      <c r="I3600" s="5">
        <v>4</v>
      </c>
      <c r="P3600">
        <v>2</v>
      </c>
      <c r="Q3600" t="str">
        <f t="shared" si="57"/>
        <v>14</v>
      </c>
    </row>
    <row r="3601" spans="1:17" x14ac:dyDescent="0.25">
      <c r="A3601">
        <v>3612</v>
      </c>
      <c r="B3601">
        <v>31.244588000000007</v>
      </c>
      <c r="C3601" s="4">
        <v>1</v>
      </c>
      <c r="D3601">
        <v>22.905277000000012</v>
      </c>
      <c r="E3601" s="2">
        <v>2</v>
      </c>
      <c r="H3601">
        <v>43.726299000000012</v>
      </c>
      <c r="I3601" s="5">
        <v>4</v>
      </c>
      <c r="P3601">
        <v>3</v>
      </c>
      <c r="Q3601" t="str">
        <f t="shared" si="57"/>
        <v>124</v>
      </c>
    </row>
    <row r="3602" spans="1:17" x14ac:dyDescent="0.25">
      <c r="A3602">
        <v>3613</v>
      </c>
      <c r="B3602">
        <v>31.244588000000007</v>
      </c>
      <c r="C3602" s="4">
        <v>1</v>
      </c>
      <c r="D3602">
        <v>22.906770000000009</v>
      </c>
      <c r="E3602" s="2">
        <v>2</v>
      </c>
      <c r="H3602">
        <v>43.726299000000012</v>
      </c>
      <c r="I3602" s="5">
        <v>4</v>
      </c>
      <c r="P3602">
        <v>3</v>
      </c>
      <c r="Q3602" t="str">
        <f t="shared" si="57"/>
        <v>124</v>
      </c>
    </row>
    <row r="3603" spans="1:17" x14ac:dyDescent="0.25">
      <c r="A3603">
        <v>3614</v>
      </c>
      <c r="B3603">
        <v>31.264682000000008</v>
      </c>
      <c r="C3603" s="4">
        <v>1</v>
      </c>
      <c r="D3603">
        <v>22.906770000000009</v>
      </c>
      <c r="E3603" s="2">
        <v>2</v>
      </c>
      <c r="H3603">
        <v>43.726299000000012</v>
      </c>
      <c r="I3603" s="5">
        <v>4</v>
      </c>
      <c r="P3603">
        <v>3</v>
      </c>
      <c r="Q3603" t="str">
        <f t="shared" si="57"/>
        <v>124</v>
      </c>
    </row>
    <row r="3604" spans="1:17" x14ac:dyDescent="0.25">
      <c r="A3604">
        <v>3615</v>
      </c>
      <c r="D3604">
        <v>22.906770000000009</v>
      </c>
      <c r="E3604" s="2">
        <v>2</v>
      </c>
      <c r="F3604">
        <v>34.709733000000014</v>
      </c>
      <c r="G3604" s="3">
        <v>3</v>
      </c>
      <c r="H3604">
        <v>43.867111000000008</v>
      </c>
      <c r="I3604" s="5">
        <v>4</v>
      </c>
      <c r="P3604">
        <v>3</v>
      </c>
      <c r="Q3604" t="str">
        <f t="shared" si="57"/>
        <v>234</v>
      </c>
    </row>
    <row r="3605" spans="1:17" x14ac:dyDescent="0.25">
      <c r="A3605">
        <v>3616</v>
      </c>
      <c r="D3605">
        <v>22.906770000000009</v>
      </c>
      <c r="E3605" s="2">
        <v>2</v>
      </c>
      <c r="F3605">
        <v>34.689538000000013</v>
      </c>
      <c r="G3605" s="3">
        <v>3</v>
      </c>
      <c r="H3605">
        <v>43.867111000000008</v>
      </c>
      <c r="I3605" s="5">
        <v>4</v>
      </c>
      <c r="P3605">
        <v>3</v>
      </c>
      <c r="Q3605" t="str">
        <f t="shared" si="57"/>
        <v>234</v>
      </c>
    </row>
    <row r="3606" spans="1:17" x14ac:dyDescent="0.25">
      <c r="A3606">
        <v>3617</v>
      </c>
      <c r="D3606">
        <v>22.906770000000009</v>
      </c>
      <c r="E3606" s="2">
        <v>2</v>
      </c>
      <c r="F3606">
        <v>34.689538000000013</v>
      </c>
      <c r="G3606" s="3">
        <v>3</v>
      </c>
      <c r="H3606">
        <v>43.867111000000008</v>
      </c>
      <c r="I3606" s="5">
        <v>4</v>
      </c>
      <c r="P3606">
        <v>3</v>
      </c>
      <c r="Q3606" t="str">
        <f t="shared" si="57"/>
        <v>234</v>
      </c>
    </row>
    <row r="3607" spans="1:17" x14ac:dyDescent="0.25">
      <c r="A3607">
        <v>3618</v>
      </c>
      <c r="D3607">
        <v>22.906770000000009</v>
      </c>
      <c r="E3607" s="2">
        <v>2</v>
      </c>
      <c r="F3607">
        <v>34.689538000000013</v>
      </c>
      <c r="G3607" s="3">
        <v>3</v>
      </c>
      <c r="H3607">
        <v>43.867111000000008</v>
      </c>
      <c r="I3607" s="5">
        <v>4</v>
      </c>
      <c r="P3607">
        <v>3</v>
      </c>
      <c r="Q3607" t="str">
        <f t="shared" si="57"/>
        <v>234</v>
      </c>
    </row>
    <row r="3608" spans="1:17" x14ac:dyDescent="0.25">
      <c r="A3608">
        <v>3619</v>
      </c>
      <c r="D3608">
        <v>22.905277000000012</v>
      </c>
      <c r="E3608" s="2">
        <v>2</v>
      </c>
      <c r="F3608">
        <v>34.709733000000014</v>
      </c>
      <c r="G3608" s="3">
        <v>3</v>
      </c>
      <c r="P3608">
        <v>2</v>
      </c>
      <c r="Q3608" t="str">
        <f t="shared" si="57"/>
        <v>23</v>
      </c>
    </row>
    <row r="3609" spans="1:17" x14ac:dyDescent="0.25">
      <c r="A3609">
        <v>3620</v>
      </c>
      <c r="D3609">
        <v>22.905277000000012</v>
      </c>
      <c r="E3609" s="2">
        <v>2</v>
      </c>
      <c r="F3609">
        <v>34.709733000000014</v>
      </c>
      <c r="G3609" s="3">
        <v>3</v>
      </c>
      <c r="J3609">
        <v>38.589584000000009</v>
      </c>
      <c r="K3609" t="s">
        <v>22</v>
      </c>
      <c r="Q3609" t="str">
        <f t="shared" si="57"/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D88CD-2997-4112-BF10-ECD95179F5FB}">
  <dimension ref="A1:H3609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</row>
    <row r="7" spans="1:6" x14ac:dyDescent="0.25">
      <c r="A7">
        <v>6</v>
      </c>
      <c r="C7" s="2">
        <v>2</v>
      </c>
    </row>
    <row r="8" spans="1:6" x14ac:dyDescent="0.25">
      <c r="A8">
        <v>7</v>
      </c>
      <c r="C8" s="2">
        <v>2</v>
      </c>
      <c r="D8" s="3">
        <v>3</v>
      </c>
    </row>
    <row r="9" spans="1:6" x14ac:dyDescent="0.25">
      <c r="A9">
        <v>8</v>
      </c>
      <c r="C9" s="2">
        <v>2</v>
      </c>
      <c r="D9" s="3">
        <v>3</v>
      </c>
    </row>
    <row r="10" spans="1:6" x14ac:dyDescent="0.25">
      <c r="A10">
        <v>9</v>
      </c>
      <c r="C10" s="2">
        <v>2</v>
      </c>
      <c r="D10" s="3">
        <v>3</v>
      </c>
    </row>
    <row r="11" spans="1:6" x14ac:dyDescent="0.25">
      <c r="A11">
        <v>10</v>
      </c>
      <c r="C11" s="2">
        <v>2</v>
      </c>
      <c r="D11" s="3">
        <v>3</v>
      </c>
    </row>
    <row r="12" spans="1:6" x14ac:dyDescent="0.25">
      <c r="A12">
        <v>11</v>
      </c>
      <c r="C12" s="2">
        <v>2</v>
      </c>
      <c r="D12" s="3">
        <v>3</v>
      </c>
    </row>
    <row r="13" spans="1:6" x14ac:dyDescent="0.25">
      <c r="A13">
        <v>12</v>
      </c>
      <c r="C13" s="2">
        <v>2</v>
      </c>
      <c r="D13" s="3">
        <v>3</v>
      </c>
    </row>
    <row r="14" spans="1:6" x14ac:dyDescent="0.25">
      <c r="A14">
        <v>13</v>
      </c>
      <c r="C14" s="2">
        <v>2</v>
      </c>
      <c r="D14" s="3">
        <v>3</v>
      </c>
    </row>
    <row r="15" spans="1:6" x14ac:dyDescent="0.25">
      <c r="A15">
        <v>14</v>
      </c>
      <c r="C15" s="2">
        <v>2</v>
      </c>
      <c r="D15" s="3">
        <v>3</v>
      </c>
    </row>
    <row r="16" spans="1: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C18" s="2">
        <v>2</v>
      </c>
      <c r="D18" s="3">
        <v>3</v>
      </c>
    </row>
    <row r="19" spans="1:5" x14ac:dyDescent="0.25">
      <c r="A19">
        <v>18</v>
      </c>
      <c r="C19" s="2">
        <v>2</v>
      </c>
      <c r="D19" s="3">
        <v>3</v>
      </c>
    </row>
    <row r="20" spans="1:5" x14ac:dyDescent="0.25">
      <c r="A20">
        <v>19</v>
      </c>
      <c r="C20" s="2">
        <v>2</v>
      </c>
      <c r="D20" s="3">
        <v>3</v>
      </c>
    </row>
    <row r="21" spans="1:5" x14ac:dyDescent="0.25">
      <c r="A21">
        <v>20</v>
      </c>
      <c r="B21" s="4">
        <v>1</v>
      </c>
      <c r="C21" s="2">
        <v>2</v>
      </c>
      <c r="D21" s="3">
        <v>3</v>
      </c>
    </row>
    <row r="22" spans="1:5" x14ac:dyDescent="0.25">
      <c r="A22">
        <v>21</v>
      </c>
      <c r="B22" s="4">
        <v>1</v>
      </c>
      <c r="D22" s="3">
        <v>3</v>
      </c>
    </row>
    <row r="23" spans="1:5" x14ac:dyDescent="0.25">
      <c r="A23">
        <v>22</v>
      </c>
      <c r="B23" s="4">
        <v>1</v>
      </c>
    </row>
    <row r="24" spans="1:5" x14ac:dyDescent="0.25">
      <c r="A24">
        <v>23</v>
      </c>
      <c r="B24" s="4">
        <v>1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B33" s="4">
        <v>1</v>
      </c>
      <c r="E33" s="5">
        <v>4</v>
      </c>
    </row>
    <row r="34" spans="1:5" x14ac:dyDescent="0.25">
      <c r="A34">
        <v>33</v>
      </c>
      <c r="B34" s="4">
        <v>1</v>
      </c>
      <c r="E34" s="5">
        <v>4</v>
      </c>
    </row>
    <row r="35" spans="1:5" x14ac:dyDescent="0.25">
      <c r="A35">
        <v>34</v>
      </c>
      <c r="B35" s="4">
        <v>1</v>
      </c>
      <c r="C35" s="2">
        <v>2</v>
      </c>
      <c r="E35" s="5">
        <v>4</v>
      </c>
    </row>
    <row r="36" spans="1:5" x14ac:dyDescent="0.25">
      <c r="A36">
        <v>35</v>
      </c>
      <c r="B36" s="4">
        <v>1</v>
      </c>
      <c r="C36" s="2">
        <v>2</v>
      </c>
      <c r="E36" s="5">
        <v>4</v>
      </c>
    </row>
    <row r="37" spans="1:5" x14ac:dyDescent="0.25">
      <c r="A37">
        <v>36</v>
      </c>
      <c r="C37" s="2">
        <v>2</v>
      </c>
      <c r="E37" s="5">
        <v>4</v>
      </c>
    </row>
    <row r="38" spans="1:5" x14ac:dyDescent="0.25">
      <c r="A38">
        <v>37</v>
      </c>
      <c r="C38" s="2">
        <v>2</v>
      </c>
      <c r="E38" s="5">
        <v>4</v>
      </c>
    </row>
    <row r="39" spans="1:5" x14ac:dyDescent="0.25">
      <c r="A39">
        <v>38</v>
      </c>
      <c r="C39" s="2">
        <v>2</v>
      </c>
      <c r="D39" s="3">
        <v>3</v>
      </c>
      <c r="E39" s="5">
        <v>4</v>
      </c>
    </row>
    <row r="40" spans="1:5" x14ac:dyDescent="0.25">
      <c r="A40">
        <v>39</v>
      </c>
      <c r="C40" s="2">
        <v>2</v>
      </c>
      <c r="D40" s="3">
        <v>3</v>
      </c>
      <c r="E40" s="5">
        <v>4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  <c r="C45" s="2">
        <v>2</v>
      </c>
      <c r="D45" s="3">
        <v>3</v>
      </c>
    </row>
    <row r="46" spans="1:5" x14ac:dyDescent="0.25">
      <c r="A46">
        <v>45</v>
      </c>
      <c r="C46" s="2">
        <v>2</v>
      </c>
      <c r="D46" s="3">
        <v>3</v>
      </c>
    </row>
    <row r="47" spans="1:5" x14ac:dyDescent="0.25">
      <c r="A47">
        <v>46</v>
      </c>
      <c r="C47" s="2">
        <v>2</v>
      </c>
      <c r="D47" s="3">
        <v>3</v>
      </c>
    </row>
    <row r="48" spans="1:5" x14ac:dyDescent="0.25">
      <c r="A48">
        <v>47</v>
      </c>
      <c r="B48" s="4">
        <v>1</v>
      </c>
      <c r="C48" s="2">
        <v>2</v>
      </c>
      <c r="D48" s="3">
        <v>3</v>
      </c>
    </row>
    <row r="49" spans="1:5" x14ac:dyDescent="0.25">
      <c r="A49">
        <v>48</v>
      </c>
      <c r="B49" s="4">
        <v>1</v>
      </c>
      <c r="D49" s="3">
        <v>3</v>
      </c>
    </row>
    <row r="50" spans="1:5" x14ac:dyDescent="0.25">
      <c r="A50">
        <v>49</v>
      </c>
      <c r="B50" s="4">
        <v>1</v>
      </c>
      <c r="D50" s="3">
        <v>3</v>
      </c>
    </row>
    <row r="51" spans="1:5" x14ac:dyDescent="0.25">
      <c r="A51">
        <v>50</v>
      </c>
      <c r="B51" s="4">
        <v>1</v>
      </c>
      <c r="D51" s="3">
        <v>3</v>
      </c>
    </row>
    <row r="52" spans="1:5" x14ac:dyDescent="0.25">
      <c r="A52">
        <v>51</v>
      </c>
      <c r="B52" s="4">
        <v>1</v>
      </c>
      <c r="D52" s="3">
        <v>3</v>
      </c>
    </row>
    <row r="53" spans="1:5" x14ac:dyDescent="0.25">
      <c r="A53">
        <v>52</v>
      </c>
      <c r="B53" s="4">
        <v>1</v>
      </c>
      <c r="D53" s="3">
        <v>3</v>
      </c>
      <c r="E53" s="5">
        <v>4</v>
      </c>
    </row>
    <row r="54" spans="1:5" x14ac:dyDescent="0.25">
      <c r="A54">
        <v>53</v>
      </c>
      <c r="B54" s="4">
        <v>1</v>
      </c>
      <c r="E54" s="5">
        <v>4</v>
      </c>
    </row>
    <row r="55" spans="1:5" x14ac:dyDescent="0.25">
      <c r="A55">
        <v>54</v>
      </c>
      <c r="B55" s="4">
        <v>1</v>
      </c>
      <c r="E55" s="5">
        <v>4</v>
      </c>
    </row>
    <row r="56" spans="1:5" x14ac:dyDescent="0.25">
      <c r="A56">
        <v>55</v>
      </c>
      <c r="B56" s="4">
        <v>1</v>
      </c>
      <c r="E56" s="5">
        <v>4</v>
      </c>
    </row>
    <row r="57" spans="1:5" x14ac:dyDescent="0.25">
      <c r="A57">
        <v>56</v>
      </c>
      <c r="B57" s="4">
        <v>1</v>
      </c>
      <c r="E57" s="5">
        <v>4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B59" s="4">
        <v>1</v>
      </c>
      <c r="E59" s="5">
        <v>4</v>
      </c>
    </row>
    <row r="60" spans="1:5" x14ac:dyDescent="0.25">
      <c r="A60">
        <v>59</v>
      </c>
      <c r="B60" s="4">
        <v>1</v>
      </c>
      <c r="E60" s="5">
        <v>4</v>
      </c>
    </row>
    <row r="61" spans="1:5" x14ac:dyDescent="0.25">
      <c r="A61">
        <v>60</v>
      </c>
      <c r="B61" s="4">
        <v>1</v>
      </c>
      <c r="E61" s="5">
        <v>4</v>
      </c>
    </row>
    <row r="62" spans="1:5" x14ac:dyDescent="0.25">
      <c r="A62">
        <v>61</v>
      </c>
      <c r="B62" s="4">
        <v>1</v>
      </c>
      <c r="C62" s="2">
        <v>2</v>
      </c>
      <c r="E62" s="5">
        <v>4</v>
      </c>
    </row>
    <row r="63" spans="1:5" x14ac:dyDescent="0.25">
      <c r="A63">
        <v>62</v>
      </c>
      <c r="C63" s="2">
        <v>2</v>
      </c>
      <c r="E63" s="5">
        <v>4</v>
      </c>
    </row>
    <row r="64" spans="1:5" x14ac:dyDescent="0.25">
      <c r="A64">
        <v>63</v>
      </c>
      <c r="C64" s="2">
        <v>2</v>
      </c>
      <c r="E64" s="5">
        <v>4</v>
      </c>
    </row>
    <row r="65" spans="1:5" x14ac:dyDescent="0.25">
      <c r="A65">
        <v>64</v>
      </c>
      <c r="C65" s="2">
        <v>2</v>
      </c>
      <c r="E65" s="5">
        <v>4</v>
      </c>
    </row>
    <row r="66" spans="1:5" x14ac:dyDescent="0.25">
      <c r="A66">
        <v>65</v>
      </c>
      <c r="C66" s="2">
        <v>2</v>
      </c>
      <c r="D66" s="3">
        <v>3</v>
      </c>
      <c r="E66" s="5">
        <v>4</v>
      </c>
    </row>
    <row r="67" spans="1:5" x14ac:dyDescent="0.25">
      <c r="A67">
        <v>66</v>
      </c>
      <c r="C67" s="2">
        <v>2</v>
      </c>
      <c r="D67" s="3">
        <v>3</v>
      </c>
      <c r="E67" s="5">
        <v>4</v>
      </c>
    </row>
    <row r="68" spans="1:5" x14ac:dyDescent="0.25">
      <c r="A68">
        <v>67</v>
      </c>
      <c r="C68" s="2">
        <v>2</v>
      </c>
      <c r="D68" s="3">
        <v>3</v>
      </c>
    </row>
    <row r="69" spans="1:5" x14ac:dyDescent="0.25">
      <c r="A69">
        <v>68</v>
      </c>
      <c r="C69" s="2">
        <v>2</v>
      </c>
      <c r="D69" s="3">
        <v>3</v>
      </c>
    </row>
    <row r="70" spans="1:5" x14ac:dyDescent="0.25">
      <c r="A70">
        <v>69</v>
      </c>
      <c r="C70" s="2">
        <v>2</v>
      </c>
      <c r="D70" s="3">
        <v>3</v>
      </c>
    </row>
    <row r="71" spans="1:5" x14ac:dyDescent="0.25">
      <c r="A71">
        <v>70</v>
      </c>
      <c r="C71" s="2">
        <v>2</v>
      </c>
      <c r="D71" s="3">
        <v>3</v>
      </c>
    </row>
    <row r="72" spans="1:5" x14ac:dyDescent="0.25">
      <c r="A72">
        <v>71</v>
      </c>
      <c r="C72" s="2">
        <v>2</v>
      </c>
      <c r="D72" s="3">
        <v>3</v>
      </c>
    </row>
    <row r="73" spans="1:5" x14ac:dyDescent="0.25">
      <c r="A73">
        <v>72</v>
      </c>
      <c r="C73" s="2">
        <v>2</v>
      </c>
      <c r="D73" s="3">
        <v>3</v>
      </c>
    </row>
    <row r="74" spans="1:5" x14ac:dyDescent="0.25">
      <c r="A74">
        <v>73</v>
      </c>
      <c r="C74" s="2">
        <v>2</v>
      </c>
      <c r="D74" s="3">
        <v>3</v>
      </c>
    </row>
    <row r="75" spans="1:5" x14ac:dyDescent="0.25">
      <c r="A75">
        <v>74</v>
      </c>
      <c r="C75" s="2">
        <v>2</v>
      </c>
      <c r="D75" s="3">
        <v>3</v>
      </c>
    </row>
    <row r="76" spans="1:5" x14ac:dyDescent="0.25">
      <c r="A76">
        <v>75</v>
      </c>
      <c r="B76" s="4">
        <v>1</v>
      </c>
      <c r="C76" s="2">
        <v>2</v>
      </c>
      <c r="D76" s="3">
        <v>3</v>
      </c>
    </row>
    <row r="77" spans="1:5" x14ac:dyDescent="0.25">
      <c r="A77">
        <v>76</v>
      </c>
      <c r="B77" s="4">
        <v>1</v>
      </c>
      <c r="D77" s="3">
        <v>3</v>
      </c>
    </row>
    <row r="78" spans="1:5" x14ac:dyDescent="0.25">
      <c r="A78">
        <v>77</v>
      </c>
      <c r="B78" s="4">
        <v>1</v>
      </c>
      <c r="D78" s="3">
        <v>3</v>
      </c>
    </row>
    <row r="79" spans="1:5" x14ac:dyDescent="0.25">
      <c r="A79">
        <v>78</v>
      </c>
      <c r="B79" s="4">
        <v>1</v>
      </c>
      <c r="D79" s="3">
        <v>3</v>
      </c>
    </row>
    <row r="80" spans="1:5" x14ac:dyDescent="0.25">
      <c r="A80">
        <v>79</v>
      </c>
      <c r="B80" s="4">
        <v>1</v>
      </c>
      <c r="D80" s="3">
        <v>3</v>
      </c>
    </row>
    <row r="81" spans="1:5" x14ac:dyDescent="0.25">
      <c r="A81">
        <v>80</v>
      </c>
      <c r="B81" s="4">
        <v>1</v>
      </c>
      <c r="E81" s="5">
        <v>4</v>
      </c>
    </row>
    <row r="82" spans="1:5" x14ac:dyDescent="0.25">
      <c r="A82">
        <v>81</v>
      </c>
      <c r="B82" s="4">
        <v>1</v>
      </c>
      <c r="E82" s="5">
        <v>4</v>
      </c>
    </row>
    <row r="83" spans="1:5" x14ac:dyDescent="0.25">
      <c r="A83">
        <v>82</v>
      </c>
      <c r="B83" s="4">
        <v>1</v>
      </c>
      <c r="E83" s="5">
        <v>4</v>
      </c>
    </row>
    <row r="84" spans="1:5" x14ac:dyDescent="0.25">
      <c r="A84">
        <v>83</v>
      </c>
      <c r="B84" s="4">
        <v>1</v>
      </c>
      <c r="E84" s="5">
        <v>4</v>
      </c>
    </row>
    <row r="85" spans="1:5" x14ac:dyDescent="0.25">
      <c r="A85">
        <v>84</v>
      </c>
      <c r="B85" s="4">
        <v>1</v>
      </c>
      <c r="E85" s="5">
        <v>4</v>
      </c>
    </row>
    <row r="86" spans="1:5" x14ac:dyDescent="0.25">
      <c r="A86">
        <v>85</v>
      </c>
      <c r="B86" s="4">
        <v>1</v>
      </c>
      <c r="E86" s="5">
        <v>4</v>
      </c>
    </row>
    <row r="87" spans="1:5" x14ac:dyDescent="0.25">
      <c r="A87">
        <v>86</v>
      </c>
      <c r="B87" s="4">
        <v>1</v>
      </c>
      <c r="E87" s="5">
        <v>4</v>
      </c>
    </row>
    <row r="88" spans="1:5" x14ac:dyDescent="0.25">
      <c r="A88">
        <v>87</v>
      </c>
      <c r="B88" s="4">
        <v>1</v>
      </c>
      <c r="E88" s="5">
        <v>4</v>
      </c>
    </row>
    <row r="89" spans="1:5" x14ac:dyDescent="0.25">
      <c r="A89">
        <v>88</v>
      </c>
      <c r="B89" s="4">
        <v>1</v>
      </c>
      <c r="E89" s="5">
        <v>4</v>
      </c>
    </row>
    <row r="90" spans="1:5" x14ac:dyDescent="0.25">
      <c r="A90">
        <v>89</v>
      </c>
      <c r="B90" s="4">
        <v>1</v>
      </c>
      <c r="E90" s="5">
        <v>4</v>
      </c>
    </row>
    <row r="91" spans="1:5" x14ac:dyDescent="0.25">
      <c r="A91">
        <v>90</v>
      </c>
      <c r="C91" s="2">
        <v>2</v>
      </c>
      <c r="E91" s="5">
        <v>4</v>
      </c>
    </row>
    <row r="92" spans="1:5" x14ac:dyDescent="0.25">
      <c r="A92">
        <v>91</v>
      </c>
      <c r="C92" s="2">
        <v>2</v>
      </c>
      <c r="E92" s="5">
        <v>4</v>
      </c>
    </row>
    <row r="93" spans="1:5" x14ac:dyDescent="0.25">
      <c r="A93">
        <v>92</v>
      </c>
      <c r="C93" s="2">
        <v>2</v>
      </c>
      <c r="E93" s="5">
        <v>4</v>
      </c>
    </row>
    <row r="94" spans="1:5" x14ac:dyDescent="0.25">
      <c r="A94">
        <v>93</v>
      </c>
      <c r="C94" s="2">
        <v>2</v>
      </c>
      <c r="D94" s="3">
        <v>3</v>
      </c>
      <c r="E94" s="5">
        <v>4</v>
      </c>
    </row>
    <row r="95" spans="1:5" x14ac:dyDescent="0.25">
      <c r="A95">
        <v>94</v>
      </c>
      <c r="C95" s="2">
        <v>2</v>
      </c>
      <c r="D95" s="3">
        <v>3</v>
      </c>
      <c r="E95" s="5">
        <v>4</v>
      </c>
    </row>
    <row r="96" spans="1:5" x14ac:dyDescent="0.25">
      <c r="A96">
        <v>95</v>
      </c>
      <c r="C96" s="2">
        <v>2</v>
      </c>
      <c r="D96" s="3">
        <v>3</v>
      </c>
    </row>
    <row r="97" spans="1:5" x14ac:dyDescent="0.25">
      <c r="A97">
        <v>96</v>
      </c>
      <c r="C97" s="2">
        <v>2</v>
      </c>
      <c r="D97" s="3">
        <v>3</v>
      </c>
    </row>
    <row r="98" spans="1:5" x14ac:dyDescent="0.25">
      <c r="A98">
        <v>97</v>
      </c>
      <c r="C98" s="2">
        <v>2</v>
      </c>
      <c r="D98" s="3">
        <v>3</v>
      </c>
    </row>
    <row r="99" spans="1:5" x14ac:dyDescent="0.25">
      <c r="A99">
        <v>98</v>
      </c>
      <c r="C99" s="2">
        <v>2</v>
      </c>
      <c r="D99" s="3">
        <v>3</v>
      </c>
    </row>
    <row r="100" spans="1:5" x14ac:dyDescent="0.25">
      <c r="A100">
        <v>99</v>
      </c>
      <c r="C100" s="2">
        <v>2</v>
      </c>
      <c r="D100" s="3">
        <v>3</v>
      </c>
    </row>
    <row r="101" spans="1:5" x14ac:dyDescent="0.25">
      <c r="A101">
        <v>100</v>
      </c>
      <c r="C101" s="2">
        <v>2</v>
      </c>
      <c r="D101" s="3">
        <v>3</v>
      </c>
    </row>
    <row r="102" spans="1:5" x14ac:dyDescent="0.25">
      <c r="A102">
        <v>101</v>
      </c>
      <c r="C102" s="2">
        <v>2</v>
      </c>
      <c r="D102" s="3">
        <v>3</v>
      </c>
    </row>
    <row r="103" spans="1:5" x14ac:dyDescent="0.25">
      <c r="A103">
        <v>102</v>
      </c>
      <c r="C103" s="2">
        <v>2</v>
      </c>
      <c r="D103" s="3">
        <v>3</v>
      </c>
    </row>
    <row r="104" spans="1:5" x14ac:dyDescent="0.25">
      <c r="A104">
        <v>103</v>
      </c>
      <c r="C104" s="2">
        <v>2</v>
      </c>
      <c r="D104" s="3">
        <v>3</v>
      </c>
    </row>
    <row r="105" spans="1:5" x14ac:dyDescent="0.25">
      <c r="A105">
        <v>104</v>
      </c>
      <c r="C105" s="2">
        <v>2</v>
      </c>
      <c r="D105" s="3">
        <v>3</v>
      </c>
    </row>
    <row r="106" spans="1:5" x14ac:dyDescent="0.25">
      <c r="A106">
        <v>105</v>
      </c>
      <c r="B106" s="4">
        <v>1</v>
      </c>
      <c r="D106" s="3">
        <v>3</v>
      </c>
    </row>
    <row r="107" spans="1:5" x14ac:dyDescent="0.25">
      <c r="A107">
        <v>106</v>
      </c>
      <c r="B107" s="4">
        <v>1</v>
      </c>
      <c r="D107" s="3">
        <v>3</v>
      </c>
    </row>
    <row r="108" spans="1:5" x14ac:dyDescent="0.25">
      <c r="A108">
        <v>107</v>
      </c>
      <c r="B108" s="4">
        <v>1</v>
      </c>
      <c r="D108" s="3">
        <v>3</v>
      </c>
    </row>
    <row r="109" spans="1:5" x14ac:dyDescent="0.25">
      <c r="A109">
        <v>108</v>
      </c>
      <c r="B109" s="4">
        <v>1</v>
      </c>
      <c r="E109" s="5">
        <v>4</v>
      </c>
    </row>
    <row r="110" spans="1:5" x14ac:dyDescent="0.25">
      <c r="A110">
        <v>109</v>
      </c>
      <c r="B110" s="4">
        <v>1</v>
      </c>
      <c r="E110" s="5">
        <v>4</v>
      </c>
    </row>
    <row r="111" spans="1:5" x14ac:dyDescent="0.25">
      <c r="A111">
        <v>110</v>
      </c>
      <c r="B111" s="4">
        <v>1</v>
      </c>
      <c r="E111" s="5">
        <v>4</v>
      </c>
    </row>
    <row r="112" spans="1:5" x14ac:dyDescent="0.25">
      <c r="A112">
        <v>111</v>
      </c>
      <c r="B112" s="4">
        <v>1</v>
      </c>
      <c r="E112" s="5">
        <v>4</v>
      </c>
    </row>
    <row r="113" spans="1:5" x14ac:dyDescent="0.25">
      <c r="A113">
        <v>112</v>
      </c>
      <c r="B113" s="4">
        <v>1</v>
      </c>
      <c r="E113" s="5">
        <v>4</v>
      </c>
    </row>
    <row r="114" spans="1:5" x14ac:dyDescent="0.25">
      <c r="A114">
        <v>113</v>
      </c>
      <c r="B114" s="4">
        <v>1</v>
      </c>
      <c r="E114" s="5">
        <v>4</v>
      </c>
    </row>
    <row r="115" spans="1:5" x14ac:dyDescent="0.25">
      <c r="A115">
        <v>114</v>
      </c>
      <c r="B115" s="4">
        <v>1</v>
      </c>
      <c r="E115" s="5">
        <v>4</v>
      </c>
    </row>
    <row r="116" spans="1:5" x14ac:dyDescent="0.25">
      <c r="A116">
        <v>115</v>
      </c>
      <c r="B116" s="4">
        <v>1</v>
      </c>
      <c r="E116" s="5">
        <v>4</v>
      </c>
    </row>
    <row r="117" spans="1:5" x14ac:dyDescent="0.25">
      <c r="A117">
        <v>116</v>
      </c>
      <c r="B117" s="4">
        <v>1</v>
      </c>
      <c r="E117" s="5">
        <v>4</v>
      </c>
    </row>
    <row r="118" spans="1:5" x14ac:dyDescent="0.25">
      <c r="A118">
        <v>117</v>
      </c>
      <c r="B118" s="4">
        <v>1</v>
      </c>
      <c r="E118" s="5">
        <v>4</v>
      </c>
    </row>
    <row r="119" spans="1:5" x14ac:dyDescent="0.25">
      <c r="A119">
        <v>118</v>
      </c>
      <c r="B119" s="4">
        <v>1</v>
      </c>
      <c r="E119" s="5">
        <v>4</v>
      </c>
    </row>
    <row r="120" spans="1:5" x14ac:dyDescent="0.25">
      <c r="A120">
        <v>119</v>
      </c>
      <c r="B120" s="4">
        <v>1</v>
      </c>
      <c r="C120" s="2">
        <v>2</v>
      </c>
      <c r="E120" s="5">
        <v>4</v>
      </c>
    </row>
    <row r="121" spans="1:5" x14ac:dyDescent="0.25">
      <c r="A121">
        <v>120</v>
      </c>
      <c r="C121" s="2">
        <v>2</v>
      </c>
      <c r="E121" s="5">
        <v>4</v>
      </c>
    </row>
    <row r="122" spans="1:5" x14ac:dyDescent="0.25">
      <c r="A122">
        <v>121</v>
      </c>
      <c r="C122" s="2">
        <v>2</v>
      </c>
      <c r="E122" s="5">
        <v>4</v>
      </c>
    </row>
    <row r="123" spans="1:5" x14ac:dyDescent="0.25">
      <c r="A123">
        <v>122</v>
      </c>
      <c r="C123" s="2">
        <v>2</v>
      </c>
      <c r="E123" s="5">
        <v>4</v>
      </c>
    </row>
    <row r="124" spans="1:5" x14ac:dyDescent="0.25">
      <c r="A124">
        <v>123</v>
      </c>
      <c r="C124" s="2">
        <v>2</v>
      </c>
      <c r="D124" s="3">
        <v>3</v>
      </c>
      <c r="E124" s="5">
        <v>4</v>
      </c>
    </row>
    <row r="125" spans="1:5" x14ac:dyDescent="0.25">
      <c r="A125">
        <v>124</v>
      </c>
      <c r="C125" s="2">
        <v>2</v>
      </c>
      <c r="D125" s="3">
        <v>3</v>
      </c>
    </row>
    <row r="126" spans="1:5" x14ac:dyDescent="0.25">
      <c r="A126">
        <v>125</v>
      </c>
      <c r="C126" s="2">
        <v>2</v>
      </c>
      <c r="D126" s="3">
        <v>3</v>
      </c>
    </row>
    <row r="127" spans="1:5" x14ac:dyDescent="0.25">
      <c r="A127">
        <v>126</v>
      </c>
      <c r="C127" s="2">
        <v>2</v>
      </c>
      <c r="D127" s="3">
        <v>3</v>
      </c>
    </row>
    <row r="128" spans="1:5" x14ac:dyDescent="0.25">
      <c r="A128">
        <v>127</v>
      </c>
      <c r="C128" s="2">
        <v>2</v>
      </c>
      <c r="D128" s="3">
        <v>3</v>
      </c>
    </row>
    <row r="129" spans="1:5" x14ac:dyDescent="0.25">
      <c r="A129">
        <v>128</v>
      </c>
      <c r="C129" s="2">
        <v>2</v>
      </c>
      <c r="D129" s="3">
        <v>3</v>
      </c>
    </row>
    <row r="130" spans="1:5" x14ac:dyDescent="0.25">
      <c r="A130">
        <v>129</v>
      </c>
      <c r="C130" s="2">
        <v>2</v>
      </c>
      <c r="D130" s="3">
        <v>3</v>
      </c>
    </row>
    <row r="131" spans="1:5" x14ac:dyDescent="0.25">
      <c r="A131">
        <v>130</v>
      </c>
      <c r="C131" s="2">
        <v>2</v>
      </c>
      <c r="D131" s="3">
        <v>3</v>
      </c>
    </row>
    <row r="132" spans="1:5" x14ac:dyDescent="0.25">
      <c r="A132">
        <v>131</v>
      </c>
      <c r="C132" s="2">
        <v>2</v>
      </c>
      <c r="D132" s="3">
        <v>3</v>
      </c>
    </row>
    <row r="133" spans="1:5" x14ac:dyDescent="0.25">
      <c r="A133">
        <v>132</v>
      </c>
      <c r="C133" s="2">
        <v>2</v>
      </c>
      <c r="D133" s="3">
        <v>3</v>
      </c>
    </row>
    <row r="134" spans="1:5" x14ac:dyDescent="0.25">
      <c r="A134">
        <v>133</v>
      </c>
      <c r="C134" s="2">
        <v>2</v>
      </c>
      <c r="D134" s="3">
        <v>3</v>
      </c>
    </row>
    <row r="135" spans="1:5" x14ac:dyDescent="0.25">
      <c r="A135">
        <v>134</v>
      </c>
      <c r="B135" s="4">
        <v>1</v>
      </c>
      <c r="D135" s="3">
        <v>3</v>
      </c>
    </row>
    <row r="136" spans="1:5" x14ac:dyDescent="0.25">
      <c r="A136">
        <v>135</v>
      </c>
      <c r="B136" s="4">
        <v>1</v>
      </c>
      <c r="D136" s="3">
        <v>3</v>
      </c>
    </row>
    <row r="137" spans="1:5" x14ac:dyDescent="0.25">
      <c r="A137">
        <v>136</v>
      </c>
      <c r="B137" s="4">
        <v>1</v>
      </c>
      <c r="D137" s="3">
        <v>3</v>
      </c>
      <c r="E137" s="5">
        <v>4</v>
      </c>
    </row>
    <row r="138" spans="1:5" x14ac:dyDescent="0.25">
      <c r="A138">
        <v>137</v>
      </c>
      <c r="B138" s="4">
        <v>1</v>
      </c>
      <c r="E138" s="5">
        <v>4</v>
      </c>
    </row>
    <row r="139" spans="1:5" x14ac:dyDescent="0.25">
      <c r="A139">
        <v>138</v>
      </c>
      <c r="B139" s="4">
        <v>1</v>
      </c>
      <c r="E139" s="5">
        <v>4</v>
      </c>
    </row>
    <row r="140" spans="1:5" x14ac:dyDescent="0.25">
      <c r="A140">
        <v>139</v>
      </c>
      <c r="B140" s="4">
        <v>1</v>
      </c>
      <c r="E140" s="5">
        <v>4</v>
      </c>
    </row>
    <row r="141" spans="1:5" x14ac:dyDescent="0.25">
      <c r="A141">
        <v>140</v>
      </c>
      <c r="B141" s="4">
        <v>1</v>
      </c>
      <c r="E141" s="5">
        <v>4</v>
      </c>
    </row>
    <row r="142" spans="1:5" x14ac:dyDescent="0.25">
      <c r="A142">
        <v>141</v>
      </c>
      <c r="B142" s="4">
        <v>1</v>
      </c>
      <c r="E142" s="5">
        <v>4</v>
      </c>
    </row>
    <row r="143" spans="1:5" x14ac:dyDescent="0.25">
      <c r="A143">
        <v>142</v>
      </c>
      <c r="B143" s="4">
        <v>1</v>
      </c>
      <c r="E143" s="5">
        <v>4</v>
      </c>
    </row>
    <row r="144" spans="1:5" x14ac:dyDescent="0.25">
      <c r="A144">
        <v>143</v>
      </c>
      <c r="B144" s="4">
        <v>1</v>
      </c>
      <c r="E144" s="5">
        <v>4</v>
      </c>
    </row>
    <row r="145" spans="1:5" x14ac:dyDescent="0.25">
      <c r="A145">
        <v>144</v>
      </c>
      <c r="B145" s="4">
        <v>1</v>
      </c>
      <c r="E145" s="5">
        <v>4</v>
      </c>
    </row>
    <row r="146" spans="1:5" x14ac:dyDescent="0.25">
      <c r="A146">
        <v>145</v>
      </c>
      <c r="B146" s="4">
        <v>1</v>
      </c>
      <c r="E146" s="5">
        <v>4</v>
      </c>
    </row>
    <row r="147" spans="1:5" x14ac:dyDescent="0.25">
      <c r="A147">
        <v>146</v>
      </c>
      <c r="B147" s="4">
        <v>1</v>
      </c>
      <c r="E147" s="5">
        <v>4</v>
      </c>
    </row>
    <row r="148" spans="1:5" x14ac:dyDescent="0.25">
      <c r="A148">
        <v>147</v>
      </c>
      <c r="B148" s="4">
        <v>1</v>
      </c>
      <c r="E148" s="5">
        <v>4</v>
      </c>
    </row>
    <row r="149" spans="1:5" x14ac:dyDescent="0.25">
      <c r="A149">
        <v>148</v>
      </c>
      <c r="B149" s="4">
        <v>1</v>
      </c>
      <c r="C149" s="2">
        <v>2</v>
      </c>
      <c r="E149" s="5">
        <v>4</v>
      </c>
    </row>
    <row r="150" spans="1:5" x14ac:dyDescent="0.25">
      <c r="A150">
        <v>149</v>
      </c>
      <c r="B150" s="4">
        <v>1</v>
      </c>
      <c r="C150" s="2">
        <v>2</v>
      </c>
      <c r="E150" s="5">
        <v>4</v>
      </c>
    </row>
    <row r="151" spans="1:5" x14ac:dyDescent="0.25">
      <c r="A151">
        <v>150</v>
      </c>
      <c r="B151" s="4">
        <v>1</v>
      </c>
      <c r="C151" s="2">
        <v>2</v>
      </c>
      <c r="E151" s="5">
        <v>4</v>
      </c>
    </row>
    <row r="152" spans="1:5" x14ac:dyDescent="0.25">
      <c r="A152">
        <v>151</v>
      </c>
      <c r="C152" s="2">
        <v>2</v>
      </c>
      <c r="E152" s="5">
        <v>4</v>
      </c>
    </row>
    <row r="153" spans="1:5" x14ac:dyDescent="0.25">
      <c r="A153">
        <v>152</v>
      </c>
      <c r="C153" s="2">
        <v>2</v>
      </c>
      <c r="E153" s="5">
        <v>4</v>
      </c>
    </row>
    <row r="154" spans="1:5" x14ac:dyDescent="0.25">
      <c r="A154">
        <v>153</v>
      </c>
      <c r="C154" s="2">
        <v>2</v>
      </c>
      <c r="D154" s="3">
        <v>3</v>
      </c>
      <c r="E154" s="5">
        <v>4</v>
      </c>
    </row>
    <row r="155" spans="1:5" x14ac:dyDescent="0.25">
      <c r="A155">
        <v>154</v>
      </c>
      <c r="C155" s="2">
        <v>2</v>
      </c>
      <c r="D155" s="3">
        <v>3</v>
      </c>
    </row>
    <row r="156" spans="1:5" x14ac:dyDescent="0.25">
      <c r="A156">
        <v>155</v>
      </c>
      <c r="C156" s="2">
        <v>2</v>
      </c>
      <c r="D156" s="3">
        <v>3</v>
      </c>
    </row>
    <row r="157" spans="1:5" x14ac:dyDescent="0.25">
      <c r="A157">
        <v>156</v>
      </c>
      <c r="C157" s="2">
        <v>2</v>
      </c>
      <c r="D157" s="3">
        <v>3</v>
      </c>
    </row>
    <row r="158" spans="1:5" x14ac:dyDescent="0.25">
      <c r="A158">
        <v>157</v>
      </c>
      <c r="C158" s="2">
        <v>2</v>
      </c>
      <c r="D158" s="3">
        <v>3</v>
      </c>
    </row>
    <row r="159" spans="1:5" x14ac:dyDescent="0.25">
      <c r="A159">
        <v>158</v>
      </c>
      <c r="C159" s="2">
        <v>2</v>
      </c>
      <c r="D159" s="3">
        <v>3</v>
      </c>
    </row>
    <row r="160" spans="1:5" x14ac:dyDescent="0.25">
      <c r="A160">
        <v>159</v>
      </c>
      <c r="C160" s="2">
        <v>2</v>
      </c>
      <c r="D160" s="3">
        <v>3</v>
      </c>
    </row>
    <row r="161" spans="1:5" x14ac:dyDescent="0.25">
      <c r="A161">
        <v>160</v>
      </c>
      <c r="C161" s="2">
        <v>2</v>
      </c>
      <c r="D161" s="3">
        <v>3</v>
      </c>
    </row>
    <row r="162" spans="1:5" x14ac:dyDescent="0.25">
      <c r="A162">
        <v>161</v>
      </c>
      <c r="C162" s="2">
        <v>2</v>
      </c>
      <c r="D162" s="3">
        <v>3</v>
      </c>
    </row>
    <row r="163" spans="1:5" x14ac:dyDescent="0.25">
      <c r="A163">
        <v>162</v>
      </c>
      <c r="C163" s="2">
        <v>2</v>
      </c>
      <c r="D163" s="3">
        <v>3</v>
      </c>
    </row>
    <row r="164" spans="1:5" x14ac:dyDescent="0.25">
      <c r="A164">
        <v>163</v>
      </c>
      <c r="B164" s="4">
        <v>1</v>
      </c>
      <c r="C164" s="2">
        <v>2</v>
      </c>
      <c r="D164" s="3">
        <v>3</v>
      </c>
    </row>
    <row r="165" spans="1:5" x14ac:dyDescent="0.25">
      <c r="A165">
        <v>164</v>
      </c>
      <c r="B165" s="4">
        <v>1</v>
      </c>
      <c r="C165" s="2">
        <v>2</v>
      </c>
      <c r="D165" s="3">
        <v>3</v>
      </c>
    </row>
    <row r="166" spans="1:5" x14ac:dyDescent="0.25">
      <c r="A166">
        <v>165</v>
      </c>
      <c r="B166" s="4">
        <v>1</v>
      </c>
      <c r="D166" s="3">
        <v>3</v>
      </c>
    </row>
    <row r="167" spans="1:5" x14ac:dyDescent="0.25">
      <c r="A167">
        <v>166</v>
      </c>
      <c r="B167" s="4">
        <v>1</v>
      </c>
      <c r="D167" s="3">
        <v>3</v>
      </c>
      <c r="E167" s="5">
        <v>4</v>
      </c>
    </row>
    <row r="168" spans="1:5" x14ac:dyDescent="0.25">
      <c r="A168">
        <v>167</v>
      </c>
      <c r="B168" s="4">
        <v>1</v>
      </c>
      <c r="E168" s="5">
        <v>4</v>
      </c>
    </row>
    <row r="169" spans="1:5" x14ac:dyDescent="0.25">
      <c r="A169">
        <v>168</v>
      </c>
      <c r="B169" s="4">
        <v>1</v>
      </c>
      <c r="E169" s="5">
        <v>4</v>
      </c>
    </row>
    <row r="170" spans="1:5" x14ac:dyDescent="0.25">
      <c r="A170">
        <v>169</v>
      </c>
      <c r="B170" s="4">
        <v>1</v>
      </c>
      <c r="E170" s="5">
        <v>4</v>
      </c>
    </row>
    <row r="171" spans="1:5" x14ac:dyDescent="0.25">
      <c r="A171">
        <v>170</v>
      </c>
      <c r="B171" s="4">
        <v>1</v>
      </c>
      <c r="E171" s="5">
        <v>4</v>
      </c>
    </row>
    <row r="172" spans="1:5" x14ac:dyDescent="0.25">
      <c r="A172">
        <v>171</v>
      </c>
      <c r="B172" s="4">
        <v>1</v>
      </c>
      <c r="E172" s="5">
        <v>4</v>
      </c>
    </row>
    <row r="173" spans="1:5" x14ac:dyDescent="0.25">
      <c r="A173">
        <v>172</v>
      </c>
      <c r="B173" s="4">
        <v>1</v>
      </c>
      <c r="E173" s="5">
        <v>4</v>
      </c>
    </row>
    <row r="174" spans="1:5" x14ac:dyDescent="0.25">
      <c r="A174">
        <v>173</v>
      </c>
      <c r="B174" s="4">
        <v>1</v>
      </c>
      <c r="E174" s="5">
        <v>4</v>
      </c>
    </row>
    <row r="175" spans="1:5" x14ac:dyDescent="0.25">
      <c r="A175">
        <v>174</v>
      </c>
      <c r="B175" s="4">
        <v>1</v>
      </c>
      <c r="E175" s="5">
        <v>4</v>
      </c>
    </row>
    <row r="176" spans="1:5" x14ac:dyDescent="0.25">
      <c r="A176">
        <v>175</v>
      </c>
      <c r="B176" s="4">
        <v>1</v>
      </c>
      <c r="E176" s="5">
        <v>4</v>
      </c>
    </row>
    <row r="177" spans="1:5" x14ac:dyDescent="0.25">
      <c r="A177">
        <v>176</v>
      </c>
      <c r="B177" s="4">
        <v>1</v>
      </c>
      <c r="E177" s="5">
        <v>4</v>
      </c>
    </row>
    <row r="178" spans="1:5" x14ac:dyDescent="0.25">
      <c r="A178">
        <v>177</v>
      </c>
      <c r="B178" s="4">
        <v>1</v>
      </c>
      <c r="C178" s="2">
        <v>2</v>
      </c>
      <c r="E178" s="5">
        <v>4</v>
      </c>
    </row>
    <row r="179" spans="1:5" x14ac:dyDescent="0.25">
      <c r="A179">
        <v>178</v>
      </c>
      <c r="B179" s="4">
        <v>1</v>
      </c>
      <c r="C179" s="2">
        <v>2</v>
      </c>
      <c r="E179" s="5">
        <v>4</v>
      </c>
    </row>
    <row r="180" spans="1:5" x14ac:dyDescent="0.25">
      <c r="A180">
        <v>179</v>
      </c>
      <c r="B180" s="4">
        <v>1</v>
      </c>
      <c r="C180" s="2">
        <v>2</v>
      </c>
      <c r="E180" s="5">
        <v>4</v>
      </c>
    </row>
    <row r="181" spans="1:5" x14ac:dyDescent="0.25">
      <c r="A181">
        <v>180</v>
      </c>
      <c r="C181" s="2">
        <v>2</v>
      </c>
      <c r="E181" s="5">
        <v>4</v>
      </c>
    </row>
    <row r="182" spans="1:5" x14ac:dyDescent="0.25">
      <c r="A182">
        <v>181</v>
      </c>
      <c r="C182" s="2">
        <v>2</v>
      </c>
      <c r="E182" s="5">
        <v>4</v>
      </c>
    </row>
    <row r="183" spans="1:5" x14ac:dyDescent="0.25">
      <c r="A183">
        <v>182</v>
      </c>
      <c r="C183" s="2">
        <v>2</v>
      </c>
      <c r="D183" s="3">
        <v>3</v>
      </c>
      <c r="E183" s="5">
        <v>4</v>
      </c>
    </row>
    <row r="184" spans="1:5" x14ac:dyDescent="0.25">
      <c r="A184">
        <v>183</v>
      </c>
      <c r="C184" s="2">
        <v>2</v>
      </c>
      <c r="D184" s="3">
        <v>3</v>
      </c>
      <c r="E184" s="5">
        <v>4</v>
      </c>
    </row>
    <row r="185" spans="1:5" x14ac:dyDescent="0.25">
      <c r="A185">
        <v>184</v>
      </c>
      <c r="C185" s="2">
        <v>2</v>
      </c>
      <c r="D185" s="3">
        <v>3</v>
      </c>
      <c r="E185" s="5">
        <v>4</v>
      </c>
    </row>
    <row r="186" spans="1:5" x14ac:dyDescent="0.25">
      <c r="A186">
        <v>185</v>
      </c>
      <c r="C186" s="2">
        <v>2</v>
      </c>
      <c r="D186" s="3">
        <v>3</v>
      </c>
    </row>
    <row r="187" spans="1:5" x14ac:dyDescent="0.25">
      <c r="A187">
        <v>186</v>
      </c>
      <c r="C187" s="2">
        <v>2</v>
      </c>
      <c r="D187" s="3">
        <v>3</v>
      </c>
    </row>
    <row r="188" spans="1:5" x14ac:dyDescent="0.25">
      <c r="A188">
        <v>187</v>
      </c>
      <c r="C188" s="2">
        <v>2</v>
      </c>
      <c r="D188" s="3">
        <v>3</v>
      </c>
    </row>
    <row r="189" spans="1:5" x14ac:dyDescent="0.25">
      <c r="A189">
        <v>188</v>
      </c>
      <c r="C189" s="2">
        <v>2</v>
      </c>
      <c r="D189" s="3">
        <v>3</v>
      </c>
    </row>
    <row r="190" spans="1:5" x14ac:dyDescent="0.25">
      <c r="A190">
        <v>189</v>
      </c>
      <c r="C190" s="2">
        <v>2</v>
      </c>
      <c r="D190" s="3">
        <v>3</v>
      </c>
    </row>
    <row r="191" spans="1:5" x14ac:dyDescent="0.25">
      <c r="A191">
        <v>190</v>
      </c>
      <c r="C191" s="2">
        <v>2</v>
      </c>
      <c r="D191" s="3">
        <v>3</v>
      </c>
    </row>
    <row r="192" spans="1:5" x14ac:dyDescent="0.25">
      <c r="A192">
        <v>191</v>
      </c>
      <c r="C192" s="2">
        <v>2</v>
      </c>
      <c r="D192" s="3">
        <v>3</v>
      </c>
    </row>
    <row r="193" spans="1:5" x14ac:dyDescent="0.25">
      <c r="A193">
        <v>192</v>
      </c>
      <c r="C193" s="2">
        <v>2</v>
      </c>
      <c r="D193" s="3">
        <v>3</v>
      </c>
    </row>
    <row r="194" spans="1:5" x14ac:dyDescent="0.25">
      <c r="A194">
        <v>193</v>
      </c>
      <c r="B194" s="4">
        <v>1</v>
      </c>
      <c r="C194" s="2">
        <v>2</v>
      </c>
      <c r="D194" s="3">
        <v>3</v>
      </c>
    </row>
    <row r="195" spans="1:5" x14ac:dyDescent="0.25">
      <c r="A195">
        <v>194</v>
      </c>
      <c r="B195" s="4">
        <v>1</v>
      </c>
      <c r="D195" s="3">
        <v>3</v>
      </c>
    </row>
    <row r="196" spans="1:5" x14ac:dyDescent="0.25">
      <c r="A196">
        <v>195</v>
      </c>
      <c r="B196" s="4">
        <v>1</v>
      </c>
      <c r="D196" s="3">
        <v>3</v>
      </c>
    </row>
    <row r="197" spans="1:5" x14ac:dyDescent="0.25">
      <c r="A197">
        <v>196</v>
      </c>
      <c r="B197" s="4">
        <v>1</v>
      </c>
      <c r="D197" s="3">
        <v>3</v>
      </c>
    </row>
    <row r="198" spans="1:5" x14ac:dyDescent="0.25">
      <c r="A198">
        <v>197</v>
      </c>
      <c r="B198" s="4">
        <v>1</v>
      </c>
      <c r="D198" s="3">
        <v>3</v>
      </c>
    </row>
    <row r="199" spans="1:5" x14ac:dyDescent="0.25">
      <c r="A199">
        <v>198</v>
      </c>
      <c r="B199" s="4">
        <v>1</v>
      </c>
      <c r="E199" s="5">
        <v>4</v>
      </c>
    </row>
    <row r="200" spans="1:5" x14ac:dyDescent="0.25">
      <c r="A200">
        <v>199</v>
      </c>
      <c r="B200" s="4">
        <v>1</v>
      </c>
      <c r="E200" s="5">
        <v>4</v>
      </c>
    </row>
    <row r="201" spans="1:5" x14ac:dyDescent="0.25">
      <c r="A201">
        <v>200</v>
      </c>
      <c r="B201" s="4">
        <v>1</v>
      </c>
      <c r="E201" s="5">
        <v>4</v>
      </c>
    </row>
    <row r="202" spans="1:5" x14ac:dyDescent="0.25">
      <c r="A202">
        <v>201</v>
      </c>
      <c r="B202" s="4">
        <v>1</v>
      </c>
      <c r="E202" s="5">
        <v>4</v>
      </c>
    </row>
    <row r="203" spans="1:5" x14ac:dyDescent="0.25">
      <c r="A203">
        <v>202</v>
      </c>
      <c r="B203" s="4">
        <v>1</v>
      </c>
      <c r="E203" s="5">
        <v>4</v>
      </c>
    </row>
    <row r="204" spans="1:5" x14ac:dyDescent="0.25">
      <c r="A204">
        <v>203</v>
      </c>
      <c r="B204" s="4">
        <v>1</v>
      </c>
      <c r="E204" s="5">
        <v>4</v>
      </c>
    </row>
    <row r="205" spans="1:5" x14ac:dyDescent="0.25">
      <c r="A205">
        <v>204</v>
      </c>
      <c r="B205" s="4">
        <v>1</v>
      </c>
      <c r="E205" s="5">
        <v>4</v>
      </c>
    </row>
    <row r="206" spans="1:5" x14ac:dyDescent="0.25">
      <c r="A206">
        <v>205</v>
      </c>
      <c r="B206" s="4">
        <v>1</v>
      </c>
      <c r="E206" s="5">
        <v>4</v>
      </c>
    </row>
    <row r="207" spans="1:5" x14ac:dyDescent="0.25">
      <c r="A207">
        <v>206</v>
      </c>
      <c r="B207" s="4">
        <v>1</v>
      </c>
      <c r="E207" s="5">
        <v>4</v>
      </c>
    </row>
    <row r="208" spans="1:5" x14ac:dyDescent="0.25">
      <c r="A208">
        <v>207</v>
      </c>
      <c r="B208" s="4">
        <v>1</v>
      </c>
      <c r="C208" s="2">
        <v>2</v>
      </c>
      <c r="E208" s="5">
        <v>4</v>
      </c>
    </row>
    <row r="209" spans="1:5" x14ac:dyDescent="0.25">
      <c r="A209">
        <v>208</v>
      </c>
      <c r="C209" s="2">
        <v>2</v>
      </c>
      <c r="E209" s="5">
        <v>4</v>
      </c>
    </row>
    <row r="210" spans="1:5" x14ac:dyDescent="0.25">
      <c r="A210">
        <v>209</v>
      </c>
      <c r="C210" s="2">
        <v>2</v>
      </c>
      <c r="E210" s="5">
        <v>4</v>
      </c>
    </row>
    <row r="211" spans="1:5" x14ac:dyDescent="0.25">
      <c r="A211">
        <v>210</v>
      </c>
      <c r="C211" s="2">
        <v>2</v>
      </c>
      <c r="E211" s="5">
        <v>4</v>
      </c>
    </row>
    <row r="212" spans="1:5" x14ac:dyDescent="0.25">
      <c r="A212">
        <v>211</v>
      </c>
      <c r="C212" s="2">
        <v>2</v>
      </c>
      <c r="E212" s="5">
        <v>4</v>
      </c>
    </row>
    <row r="213" spans="1:5" x14ac:dyDescent="0.25">
      <c r="A213">
        <v>212</v>
      </c>
      <c r="C213" s="2">
        <v>2</v>
      </c>
      <c r="D213" s="3">
        <v>3</v>
      </c>
      <c r="E213" s="5">
        <v>4</v>
      </c>
    </row>
    <row r="214" spans="1:5" x14ac:dyDescent="0.25">
      <c r="A214">
        <v>213</v>
      </c>
      <c r="C214" s="2">
        <v>2</v>
      </c>
      <c r="D214" s="3">
        <v>3</v>
      </c>
      <c r="E214" s="5">
        <v>4</v>
      </c>
    </row>
    <row r="215" spans="1:5" x14ac:dyDescent="0.25">
      <c r="A215">
        <v>214</v>
      </c>
      <c r="C215" s="2">
        <v>2</v>
      </c>
      <c r="D215" s="3">
        <v>3</v>
      </c>
    </row>
    <row r="216" spans="1:5" x14ac:dyDescent="0.25">
      <c r="A216">
        <v>215</v>
      </c>
      <c r="C216" s="2">
        <v>2</v>
      </c>
      <c r="D216" s="3">
        <v>3</v>
      </c>
    </row>
    <row r="217" spans="1:5" x14ac:dyDescent="0.25">
      <c r="A217">
        <v>216</v>
      </c>
      <c r="C217" s="2">
        <v>2</v>
      </c>
      <c r="D217" s="3">
        <v>3</v>
      </c>
    </row>
    <row r="218" spans="1:5" x14ac:dyDescent="0.25">
      <c r="A218">
        <v>217</v>
      </c>
      <c r="C218" s="2">
        <v>2</v>
      </c>
      <c r="D218" s="3">
        <v>3</v>
      </c>
    </row>
    <row r="219" spans="1:5" x14ac:dyDescent="0.25">
      <c r="A219">
        <v>218</v>
      </c>
      <c r="C219" s="2">
        <v>2</v>
      </c>
      <c r="D219" s="3">
        <v>3</v>
      </c>
    </row>
    <row r="220" spans="1:5" x14ac:dyDescent="0.25">
      <c r="A220">
        <v>219</v>
      </c>
      <c r="C220" s="2">
        <v>2</v>
      </c>
      <c r="D220" s="3">
        <v>3</v>
      </c>
    </row>
    <row r="221" spans="1:5" x14ac:dyDescent="0.25">
      <c r="A221">
        <v>220</v>
      </c>
      <c r="C221" s="2">
        <v>2</v>
      </c>
      <c r="D221" s="3">
        <v>3</v>
      </c>
    </row>
    <row r="222" spans="1:5" x14ac:dyDescent="0.25">
      <c r="A222">
        <v>221</v>
      </c>
      <c r="C222" s="2">
        <v>2</v>
      </c>
      <c r="D222" s="3">
        <v>3</v>
      </c>
    </row>
    <row r="223" spans="1:5" x14ac:dyDescent="0.25">
      <c r="A223">
        <v>222</v>
      </c>
      <c r="B223" s="4">
        <v>1</v>
      </c>
      <c r="D223" s="3">
        <v>3</v>
      </c>
    </row>
    <row r="224" spans="1:5" x14ac:dyDescent="0.25">
      <c r="A224">
        <v>223</v>
      </c>
      <c r="B224" s="4">
        <v>1</v>
      </c>
      <c r="D224" s="3">
        <v>3</v>
      </c>
    </row>
    <row r="225" spans="1:5" x14ac:dyDescent="0.25">
      <c r="A225">
        <v>224</v>
      </c>
      <c r="B225" s="4">
        <v>1</v>
      </c>
      <c r="D225" s="3">
        <v>3</v>
      </c>
    </row>
    <row r="226" spans="1:5" x14ac:dyDescent="0.25">
      <c r="A226">
        <v>225</v>
      </c>
      <c r="B226" s="4">
        <v>1</v>
      </c>
    </row>
    <row r="227" spans="1:5" x14ac:dyDescent="0.25">
      <c r="A227">
        <v>226</v>
      </c>
      <c r="B227" s="4">
        <v>1</v>
      </c>
      <c r="E227" s="5">
        <v>4</v>
      </c>
    </row>
    <row r="228" spans="1:5" x14ac:dyDescent="0.25">
      <c r="A228">
        <v>227</v>
      </c>
      <c r="B228" s="4">
        <v>1</v>
      </c>
      <c r="E228" s="5">
        <v>4</v>
      </c>
    </row>
    <row r="229" spans="1:5" x14ac:dyDescent="0.25">
      <c r="A229">
        <v>228</v>
      </c>
      <c r="B229" s="4">
        <v>1</v>
      </c>
      <c r="E229" s="5">
        <v>4</v>
      </c>
    </row>
    <row r="230" spans="1:5" x14ac:dyDescent="0.25">
      <c r="A230">
        <v>229</v>
      </c>
      <c r="B230" s="4">
        <v>1</v>
      </c>
      <c r="E230" s="5">
        <v>4</v>
      </c>
    </row>
    <row r="231" spans="1:5" x14ac:dyDescent="0.25">
      <c r="A231">
        <v>230</v>
      </c>
      <c r="B231" s="4">
        <v>1</v>
      </c>
      <c r="E231" s="5">
        <v>4</v>
      </c>
    </row>
    <row r="232" spans="1:5" x14ac:dyDescent="0.25">
      <c r="A232">
        <v>231</v>
      </c>
      <c r="B232" s="4">
        <v>1</v>
      </c>
      <c r="E232" s="5">
        <v>4</v>
      </c>
    </row>
    <row r="233" spans="1:5" x14ac:dyDescent="0.25">
      <c r="A233">
        <v>232</v>
      </c>
      <c r="B233" s="4">
        <v>1</v>
      </c>
      <c r="E233" s="5">
        <v>4</v>
      </c>
    </row>
    <row r="234" spans="1:5" x14ac:dyDescent="0.25">
      <c r="A234">
        <v>233</v>
      </c>
      <c r="B234" s="4">
        <v>1</v>
      </c>
      <c r="E234" s="5">
        <v>4</v>
      </c>
    </row>
    <row r="235" spans="1:5" x14ac:dyDescent="0.25">
      <c r="A235">
        <v>234</v>
      </c>
      <c r="B235" s="4">
        <v>1</v>
      </c>
      <c r="E235" s="5">
        <v>4</v>
      </c>
    </row>
    <row r="236" spans="1:5" x14ac:dyDescent="0.25">
      <c r="A236">
        <v>235</v>
      </c>
      <c r="B236" s="4">
        <v>1</v>
      </c>
      <c r="E236" s="5">
        <v>4</v>
      </c>
    </row>
    <row r="237" spans="1:5" x14ac:dyDescent="0.25">
      <c r="A237">
        <v>236</v>
      </c>
      <c r="C237" s="2">
        <v>2</v>
      </c>
      <c r="E237" s="5">
        <v>4</v>
      </c>
    </row>
    <row r="238" spans="1:5" x14ac:dyDescent="0.25">
      <c r="A238">
        <v>237</v>
      </c>
      <c r="C238" s="2">
        <v>2</v>
      </c>
      <c r="E238" s="5">
        <v>4</v>
      </c>
    </row>
    <row r="239" spans="1:5" x14ac:dyDescent="0.25">
      <c r="A239">
        <v>238</v>
      </c>
      <c r="C239" s="2">
        <v>2</v>
      </c>
      <c r="E239" s="5">
        <v>4</v>
      </c>
    </row>
    <row r="240" spans="1:5" x14ac:dyDescent="0.25">
      <c r="A240">
        <v>239</v>
      </c>
      <c r="C240" s="2">
        <v>2</v>
      </c>
      <c r="E240" s="5">
        <v>4</v>
      </c>
    </row>
    <row r="241" spans="1:5" x14ac:dyDescent="0.25">
      <c r="A241">
        <v>240</v>
      </c>
      <c r="C241" s="2">
        <v>2</v>
      </c>
      <c r="D241" s="3">
        <v>3</v>
      </c>
    </row>
    <row r="242" spans="1:5" x14ac:dyDescent="0.25">
      <c r="A242">
        <v>241</v>
      </c>
      <c r="C242" s="2">
        <v>2</v>
      </c>
      <c r="D242" s="3">
        <v>3</v>
      </c>
    </row>
    <row r="243" spans="1:5" x14ac:dyDescent="0.25">
      <c r="A243">
        <v>242</v>
      </c>
      <c r="C243" s="2">
        <v>2</v>
      </c>
      <c r="D243" s="3">
        <v>3</v>
      </c>
    </row>
    <row r="244" spans="1:5" x14ac:dyDescent="0.25">
      <c r="A244">
        <v>243</v>
      </c>
      <c r="C244" s="2">
        <v>2</v>
      </c>
      <c r="D244" s="3">
        <v>3</v>
      </c>
    </row>
    <row r="245" spans="1:5" x14ac:dyDescent="0.25">
      <c r="A245">
        <v>244</v>
      </c>
      <c r="C245" s="2">
        <v>2</v>
      </c>
      <c r="D245" s="3">
        <v>3</v>
      </c>
    </row>
    <row r="246" spans="1:5" x14ac:dyDescent="0.25">
      <c r="A246">
        <v>245</v>
      </c>
      <c r="C246" s="2">
        <v>2</v>
      </c>
      <c r="D246" s="3">
        <v>3</v>
      </c>
    </row>
    <row r="247" spans="1:5" x14ac:dyDescent="0.25">
      <c r="A247">
        <v>246</v>
      </c>
      <c r="C247" s="2">
        <v>2</v>
      </c>
      <c r="D247" s="3">
        <v>3</v>
      </c>
    </row>
    <row r="248" spans="1:5" x14ac:dyDescent="0.25">
      <c r="A248">
        <v>247</v>
      </c>
      <c r="C248" s="2">
        <v>2</v>
      </c>
      <c r="D248" s="3">
        <v>3</v>
      </c>
    </row>
    <row r="249" spans="1:5" x14ac:dyDescent="0.25">
      <c r="A249">
        <v>248</v>
      </c>
      <c r="C249" s="2">
        <v>2</v>
      </c>
      <c r="D249" s="3">
        <v>3</v>
      </c>
    </row>
    <row r="250" spans="1:5" x14ac:dyDescent="0.25">
      <c r="A250">
        <v>249</v>
      </c>
      <c r="C250" s="2">
        <v>2</v>
      </c>
      <c r="D250" s="3">
        <v>3</v>
      </c>
    </row>
    <row r="251" spans="1:5" x14ac:dyDescent="0.25">
      <c r="A251">
        <v>250</v>
      </c>
      <c r="D251" s="3">
        <v>3</v>
      </c>
    </row>
    <row r="252" spans="1:5" x14ac:dyDescent="0.25">
      <c r="A252">
        <v>251</v>
      </c>
      <c r="B252" s="4">
        <v>1</v>
      </c>
      <c r="D252" s="3">
        <v>3</v>
      </c>
    </row>
    <row r="253" spans="1:5" x14ac:dyDescent="0.25">
      <c r="A253">
        <v>252</v>
      </c>
      <c r="B253" s="4">
        <v>1</v>
      </c>
      <c r="D253" s="3">
        <v>3</v>
      </c>
    </row>
    <row r="254" spans="1:5" x14ac:dyDescent="0.25">
      <c r="A254">
        <v>253</v>
      </c>
      <c r="B254" s="4">
        <v>1</v>
      </c>
    </row>
    <row r="255" spans="1:5" x14ac:dyDescent="0.25">
      <c r="A255">
        <v>254</v>
      </c>
      <c r="B255" s="4">
        <v>1</v>
      </c>
    </row>
    <row r="256" spans="1:5" x14ac:dyDescent="0.25">
      <c r="A256">
        <v>255</v>
      </c>
      <c r="B256" s="4">
        <v>1</v>
      </c>
      <c r="E256" s="5">
        <v>4</v>
      </c>
    </row>
    <row r="257" spans="1:5" x14ac:dyDescent="0.25">
      <c r="A257">
        <v>256</v>
      </c>
      <c r="B257" s="4">
        <v>1</v>
      </c>
      <c r="E257" s="5">
        <v>4</v>
      </c>
    </row>
    <row r="258" spans="1:5" x14ac:dyDescent="0.25">
      <c r="A258">
        <v>257</v>
      </c>
      <c r="B258" s="4">
        <v>1</v>
      </c>
      <c r="E258" s="5">
        <v>4</v>
      </c>
    </row>
    <row r="259" spans="1:5" x14ac:dyDescent="0.25">
      <c r="A259">
        <v>258</v>
      </c>
      <c r="B259" s="4">
        <v>1</v>
      </c>
      <c r="E259" s="5">
        <v>4</v>
      </c>
    </row>
    <row r="260" spans="1:5" x14ac:dyDescent="0.25">
      <c r="A260">
        <v>259</v>
      </c>
      <c r="B260" s="4">
        <v>1</v>
      </c>
      <c r="E260" s="5">
        <v>4</v>
      </c>
    </row>
    <row r="261" spans="1:5" x14ac:dyDescent="0.25">
      <c r="A261">
        <v>260</v>
      </c>
      <c r="B261" s="4">
        <v>1</v>
      </c>
      <c r="E261" s="5">
        <v>4</v>
      </c>
    </row>
    <row r="262" spans="1:5" x14ac:dyDescent="0.25">
      <c r="A262">
        <v>261</v>
      </c>
      <c r="B262" s="4">
        <v>1</v>
      </c>
      <c r="E262" s="5">
        <v>4</v>
      </c>
    </row>
    <row r="263" spans="1:5" x14ac:dyDescent="0.25">
      <c r="A263">
        <v>262</v>
      </c>
      <c r="B263" s="4">
        <v>1</v>
      </c>
      <c r="E263" s="5">
        <v>4</v>
      </c>
    </row>
    <row r="264" spans="1:5" x14ac:dyDescent="0.25">
      <c r="A264">
        <v>263</v>
      </c>
      <c r="B264" s="4">
        <v>1</v>
      </c>
      <c r="C264" s="2">
        <v>2</v>
      </c>
      <c r="E264" s="5">
        <v>4</v>
      </c>
    </row>
    <row r="265" spans="1:5" x14ac:dyDescent="0.25">
      <c r="A265">
        <v>264</v>
      </c>
      <c r="B265" s="4">
        <v>1</v>
      </c>
      <c r="C265" s="2">
        <v>2</v>
      </c>
      <c r="E265" s="5">
        <v>4</v>
      </c>
    </row>
    <row r="266" spans="1:5" x14ac:dyDescent="0.25">
      <c r="A266">
        <v>265</v>
      </c>
      <c r="C266" s="2">
        <v>2</v>
      </c>
      <c r="E266" s="5">
        <v>4</v>
      </c>
    </row>
    <row r="267" spans="1:5" x14ac:dyDescent="0.25">
      <c r="A267">
        <v>266</v>
      </c>
      <c r="C267" s="2">
        <v>2</v>
      </c>
      <c r="E267" s="5">
        <v>4</v>
      </c>
    </row>
    <row r="268" spans="1:5" x14ac:dyDescent="0.25">
      <c r="A268">
        <v>267</v>
      </c>
      <c r="C268" s="2">
        <v>2</v>
      </c>
      <c r="E268" s="5">
        <v>4</v>
      </c>
    </row>
    <row r="269" spans="1:5" x14ac:dyDescent="0.25">
      <c r="A269">
        <v>268</v>
      </c>
      <c r="C269" s="2">
        <v>2</v>
      </c>
      <c r="D269" s="3">
        <v>3</v>
      </c>
    </row>
    <row r="270" spans="1:5" x14ac:dyDescent="0.25">
      <c r="A270">
        <v>269</v>
      </c>
      <c r="C270" s="2">
        <v>2</v>
      </c>
      <c r="D270" s="3">
        <v>3</v>
      </c>
    </row>
    <row r="271" spans="1:5" x14ac:dyDescent="0.25">
      <c r="A271">
        <v>270</v>
      </c>
      <c r="C271" s="2">
        <v>2</v>
      </c>
      <c r="D271" s="3">
        <v>3</v>
      </c>
    </row>
    <row r="272" spans="1:5" x14ac:dyDescent="0.25">
      <c r="A272">
        <v>271</v>
      </c>
      <c r="C272" s="2">
        <v>2</v>
      </c>
      <c r="D272" s="3">
        <v>3</v>
      </c>
    </row>
    <row r="273" spans="1:5" x14ac:dyDescent="0.25">
      <c r="A273">
        <v>272</v>
      </c>
      <c r="C273" s="2">
        <v>2</v>
      </c>
      <c r="D273" s="3">
        <v>3</v>
      </c>
    </row>
    <row r="274" spans="1:5" x14ac:dyDescent="0.25">
      <c r="A274">
        <v>273</v>
      </c>
      <c r="C274" s="2">
        <v>2</v>
      </c>
      <c r="D274" s="3">
        <v>3</v>
      </c>
    </row>
    <row r="275" spans="1:5" x14ac:dyDescent="0.25">
      <c r="A275">
        <v>274</v>
      </c>
      <c r="C275" s="2">
        <v>2</v>
      </c>
      <c r="D275" s="3">
        <v>3</v>
      </c>
    </row>
    <row r="276" spans="1:5" x14ac:dyDescent="0.25">
      <c r="A276">
        <v>275</v>
      </c>
      <c r="C276" s="2">
        <v>2</v>
      </c>
      <c r="D276" s="3">
        <v>3</v>
      </c>
    </row>
    <row r="277" spans="1:5" x14ac:dyDescent="0.25">
      <c r="A277">
        <v>276</v>
      </c>
      <c r="C277" s="2">
        <v>2</v>
      </c>
      <c r="D277" s="3">
        <v>3</v>
      </c>
    </row>
    <row r="278" spans="1:5" x14ac:dyDescent="0.25">
      <c r="A278">
        <v>277</v>
      </c>
      <c r="D278" s="3">
        <v>3</v>
      </c>
    </row>
    <row r="279" spans="1:5" x14ac:dyDescent="0.25">
      <c r="A279">
        <v>278</v>
      </c>
      <c r="B279" s="4">
        <v>1</v>
      </c>
      <c r="D279" s="3">
        <v>3</v>
      </c>
    </row>
    <row r="280" spans="1:5" x14ac:dyDescent="0.25">
      <c r="A280">
        <v>279</v>
      </c>
      <c r="B280" s="4">
        <v>1</v>
      </c>
    </row>
    <row r="281" spans="1:5" x14ac:dyDescent="0.25">
      <c r="A281">
        <v>280</v>
      </c>
      <c r="B281" s="4">
        <v>1</v>
      </c>
      <c r="E281" s="5">
        <v>4</v>
      </c>
    </row>
    <row r="282" spans="1:5" x14ac:dyDescent="0.25">
      <c r="A282">
        <v>281</v>
      </c>
      <c r="B282" s="4">
        <v>1</v>
      </c>
      <c r="E282" s="5">
        <v>4</v>
      </c>
    </row>
    <row r="283" spans="1:5" x14ac:dyDescent="0.25">
      <c r="A283">
        <v>282</v>
      </c>
      <c r="B283" s="4">
        <v>1</v>
      </c>
      <c r="E283" s="5">
        <v>4</v>
      </c>
    </row>
    <row r="284" spans="1:5" x14ac:dyDescent="0.25">
      <c r="A284">
        <v>283</v>
      </c>
      <c r="B284" s="4">
        <v>1</v>
      </c>
      <c r="E284" s="5">
        <v>4</v>
      </c>
    </row>
    <row r="285" spans="1:5" x14ac:dyDescent="0.25">
      <c r="A285">
        <v>284</v>
      </c>
      <c r="B285" s="4">
        <v>1</v>
      </c>
      <c r="E285" s="5">
        <v>4</v>
      </c>
    </row>
    <row r="286" spans="1:5" x14ac:dyDescent="0.25">
      <c r="A286">
        <v>285</v>
      </c>
      <c r="B286" s="4">
        <v>1</v>
      </c>
      <c r="E286" s="5">
        <v>4</v>
      </c>
    </row>
    <row r="287" spans="1:5" x14ac:dyDescent="0.25">
      <c r="A287">
        <v>286</v>
      </c>
      <c r="B287" s="4">
        <v>1</v>
      </c>
      <c r="E287" s="5">
        <v>4</v>
      </c>
    </row>
    <row r="288" spans="1:5" x14ac:dyDescent="0.25">
      <c r="A288">
        <v>287</v>
      </c>
      <c r="B288" s="4">
        <v>1</v>
      </c>
      <c r="E288" s="5">
        <v>4</v>
      </c>
    </row>
    <row r="289" spans="1:5" x14ac:dyDescent="0.25">
      <c r="A289">
        <v>288</v>
      </c>
      <c r="B289" s="4">
        <v>1</v>
      </c>
      <c r="E289" s="5">
        <v>4</v>
      </c>
    </row>
    <row r="290" spans="1:5" x14ac:dyDescent="0.25">
      <c r="A290">
        <v>289</v>
      </c>
      <c r="B290" s="4">
        <v>1</v>
      </c>
      <c r="E290" s="5">
        <v>4</v>
      </c>
    </row>
    <row r="291" spans="1:5" x14ac:dyDescent="0.25">
      <c r="A291">
        <v>290</v>
      </c>
      <c r="B291" s="4">
        <v>1</v>
      </c>
      <c r="C291" s="2">
        <v>2</v>
      </c>
      <c r="E291" s="5">
        <v>4</v>
      </c>
    </row>
    <row r="292" spans="1:5" x14ac:dyDescent="0.25">
      <c r="A292">
        <v>291</v>
      </c>
      <c r="C292" s="2">
        <v>2</v>
      </c>
      <c r="E292" s="5">
        <v>4</v>
      </c>
    </row>
    <row r="293" spans="1:5" x14ac:dyDescent="0.25">
      <c r="A293">
        <v>292</v>
      </c>
      <c r="C293" s="2">
        <v>2</v>
      </c>
      <c r="E293" s="5">
        <v>4</v>
      </c>
    </row>
    <row r="294" spans="1:5" x14ac:dyDescent="0.25">
      <c r="A294">
        <v>293</v>
      </c>
      <c r="C294" s="2">
        <v>2</v>
      </c>
      <c r="E294" s="5">
        <v>4</v>
      </c>
    </row>
    <row r="295" spans="1:5" x14ac:dyDescent="0.25">
      <c r="A295">
        <v>294</v>
      </c>
      <c r="C295" s="2">
        <v>2</v>
      </c>
      <c r="D295" s="3">
        <v>3</v>
      </c>
    </row>
    <row r="296" spans="1:5" x14ac:dyDescent="0.25">
      <c r="A296">
        <v>295</v>
      </c>
      <c r="C296" s="2">
        <v>2</v>
      </c>
      <c r="D296" s="3">
        <v>3</v>
      </c>
    </row>
    <row r="297" spans="1:5" x14ac:dyDescent="0.25">
      <c r="A297">
        <v>296</v>
      </c>
      <c r="C297" s="2">
        <v>2</v>
      </c>
      <c r="D297" s="3">
        <v>3</v>
      </c>
    </row>
    <row r="298" spans="1:5" x14ac:dyDescent="0.25">
      <c r="A298">
        <v>297</v>
      </c>
      <c r="C298" s="2">
        <v>2</v>
      </c>
      <c r="D298" s="3">
        <v>3</v>
      </c>
    </row>
    <row r="299" spans="1:5" x14ac:dyDescent="0.25">
      <c r="A299">
        <v>298</v>
      </c>
      <c r="C299" s="2">
        <v>2</v>
      </c>
      <c r="D299" s="3">
        <v>3</v>
      </c>
    </row>
    <row r="300" spans="1:5" x14ac:dyDescent="0.25">
      <c r="A300">
        <v>299</v>
      </c>
      <c r="C300" s="2">
        <v>2</v>
      </c>
      <c r="D300" s="3">
        <v>3</v>
      </c>
    </row>
    <row r="301" spans="1:5" x14ac:dyDescent="0.25">
      <c r="A301">
        <v>300</v>
      </c>
      <c r="C301" s="2">
        <v>2</v>
      </c>
      <c r="D301" s="3">
        <v>3</v>
      </c>
    </row>
    <row r="302" spans="1:5" x14ac:dyDescent="0.25">
      <c r="A302">
        <v>301</v>
      </c>
      <c r="C302" s="2">
        <v>2</v>
      </c>
      <c r="D302" s="3">
        <v>3</v>
      </c>
    </row>
    <row r="303" spans="1:5" x14ac:dyDescent="0.25">
      <c r="A303">
        <v>302</v>
      </c>
      <c r="C303" s="2">
        <v>2</v>
      </c>
      <c r="D303" s="3">
        <v>3</v>
      </c>
    </row>
    <row r="304" spans="1:5" x14ac:dyDescent="0.25">
      <c r="A304">
        <v>303</v>
      </c>
      <c r="B304" s="4">
        <v>1</v>
      </c>
      <c r="C304" s="2">
        <v>2</v>
      </c>
      <c r="D304" s="3">
        <v>3</v>
      </c>
    </row>
    <row r="305" spans="1:5" x14ac:dyDescent="0.25">
      <c r="A305">
        <v>304</v>
      </c>
      <c r="B305" s="4">
        <v>1</v>
      </c>
      <c r="D305" s="3">
        <v>3</v>
      </c>
    </row>
    <row r="306" spans="1:5" x14ac:dyDescent="0.25">
      <c r="A306">
        <v>305</v>
      </c>
      <c r="B306" s="4">
        <v>1</v>
      </c>
      <c r="D306" s="3">
        <v>3</v>
      </c>
    </row>
    <row r="307" spans="1:5" x14ac:dyDescent="0.25">
      <c r="A307">
        <v>306</v>
      </c>
      <c r="B307" s="4">
        <v>1</v>
      </c>
      <c r="D307" s="3">
        <v>3</v>
      </c>
    </row>
    <row r="308" spans="1:5" x14ac:dyDescent="0.25">
      <c r="A308">
        <v>307</v>
      </c>
      <c r="B308" s="4">
        <v>1</v>
      </c>
      <c r="E308" s="5">
        <v>4</v>
      </c>
    </row>
    <row r="309" spans="1:5" x14ac:dyDescent="0.25">
      <c r="A309">
        <v>308</v>
      </c>
      <c r="B309" s="4">
        <v>1</v>
      </c>
      <c r="E309" s="5">
        <v>4</v>
      </c>
    </row>
    <row r="310" spans="1:5" x14ac:dyDescent="0.25">
      <c r="A310">
        <v>309</v>
      </c>
      <c r="B310" s="4">
        <v>1</v>
      </c>
      <c r="E310" s="5">
        <v>4</v>
      </c>
    </row>
    <row r="311" spans="1:5" x14ac:dyDescent="0.25">
      <c r="A311">
        <v>310</v>
      </c>
      <c r="B311" s="4">
        <v>1</v>
      </c>
      <c r="E311" s="5">
        <v>4</v>
      </c>
    </row>
    <row r="312" spans="1:5" x14ac:dyDescent="0.25">
      <c r="A312">
        <v>311</v>
      </c>
      <c r="B312" s="4">
        <v>1</v>
      </c>
      <c r="E312" s="5">
        <v>4</v>
      </c>
    </row>
    <row r="313" spans="1:5" x14ac:dyDescent="0.25">
      <c r="A313">
        <v>312</v>
      </c>
      <c r="B313" s="4">
        <v>1</v>
      </c>
      <c r="E313" s="5">
        <v>4</v>
      </c>
    </row>
    <row r="314" spans="1:5" x14ac:dyDescent="0.25">
      <c r="A314">
        <v>313</v>
      </c>
      <c r="B314" s="4">
        <v>1</v>
      </c>
      <c r="E314" s="5">
        <v>4</v>
      </c>
    </row>
    <row r="315" spans="1:5" x14ac:dyDescent="0.25">
      <c r="A315">
        <v>314</v>
      </c>
      <c r="B315" s="4">
        <v>1</v>
      </c>
      <c r="E315" s="5">
        <v>4</v>
      </c>
    </row>
    <row r="316" spans="1:5" x14ac:dyDescent="0.25">
      <c r="A316">
        <v>315</v>
      </c>
      <c r="B316" s="4">
        <v>1</v>
      </c>
      <c r="E316" s="5">
        <v>4</v>
      </c>
    </row>
    <row r="317" spans="1:5" x14ac:dyDescent="0.25">
      <c r="A317">
        <v>316</v>
      </c>
      <c r="B317" s="4">
        <v>1</v>
      </c>
      <c r="C317" s="2">
        <v>2</v>
      </c>
      <c r="E317" s="5">
        <v>4</v>
      </c>
    </row>
    <row r="318" spans="1:5" x14ac:dyDescent="0.25">
      <c r="A318">
        <v>317</v>
      </c>
      <c r="B318" s="4">
        <v>1</v>
      </c>
      <c r="C318" s="2">
        <v>2</v>
      </c>
      <c r="E318" s="5">
        <v>4</v>
      </c>
    </row>
    <row r="319" spans="1:5" x14ac:dyDescent="0.25">
      <c r="A319">
        <v>318</v>
      </c>
      <c r="C319" s="2">
        <v>2</v>
      </c>
      <c r="E319" s="5">
        <v>4</v>
      </c>
    </row>
    <row r="320" spans="1:5" x14ac:dyDescent="0.25">
      <c r="A320">
        <v>319</v>
      </c>
      <c r="C320" s="2">
        <v>2</v>
      </c>
      <c r="E320" s="5">
        <v>4</v>
      </c>
    </row>
    <row r="321" spans="1:6" x14ac:dyDescent="0.25">
      <c r="A321">
        <v>320</v>
      </c>
      <c r="C321" s="2">
        <v>2</v>
      </c>
      <c r="E321" s="5">
        <v>4</v>
      </c>
    </row>
    <row r="322" spans="1:6" x14ac:dyDescent="0.25">
      <c r="A322">
        <v>321</v>
      </c>
      <c r="C322" s="2">
        <v>2</v>
      </c>
      <c r="D322" s="3">
        <v>3</v>
      </c>
      <c r="E322" s="5">
        <v>4</v>
      </c>
    </row>
    <row r="323" spans="1:6" x14ac:dyDescent="0.25">
      <c r="A323">
        <v>322</v>
      </c>
      <c r="C323" s="2">
        <v>2</v>
      </c>
      <c r="D323" s="3">
        <v>3</v>
      </c>
    </row>
    <row r="324" spans="1:6" x14ac:dyDescent="0.25">
      <c r="A324">
        <v>323</v>
      </c>
      <c r="C324" s="2">
        <v>2</v>
      </c>
      <c r="D324" s="3">
        <v>3</v>
      </c>
      <c r="F324" t="s">
        <v>22</v>
      </c>
    </row>
    <row r="325" spans="1:6" x14ac:dyDescent="0.25">
      <c r="A325">
        <v>324</v>
      </c>
    </row>
    <row r="326" spans="1:6" x14ac:dyDescent="0.25">
      <c r="A326">
        <v>325</v>
      </c>
      <c r="F326" t="s">
        <v>22</v>
      </c>
    </row>
    <row r="327" spans="1:6" x14ac:dyDescent="0.25">
      <c r="A327">
        <v>326</v>
      </c>
      <c r="B327" s="4">
        <v>1</v>
      </c>
    </row>
    <row r="328" spans="1:6" x14ac:dyDescent="0.25">
      <c r="A328">
        <v>327</v>
      </c>
      <c r="B328" s="4">
        <v>1</v>
      </c>
    </row>
    <row r="329" spans="1:6" x14ac:dyDescent="0.25">
      <c r="A329">
        <v>328</v>
      </c>
      <c r="B329" s="4">
        <v>1</v>
      </c>
    </row>
    <row r="330" spans="1:6" x14ac:dyDescent="0.25">
      <c r="A330">
        <v>329</v>
      </c>
      <c r="B330" s="4">
        <v>1</v>
      </c>
    </row>
    <row r="331" spans="1:6" x14ac:dyDescent="0.25">
      <c r="A331">
        <v>330</v>
      </c>
      <c r="B331" s="4">
        <v>1</v>
      </c>
    </row>
    <row r="332" spans="1:6" x14ac:dyDescent="0.25">
      <c r="A332">
        <v>331</v>
      </c>
      <c r="B332" s="4">
        <v>1</v>
      </c>
    </row>
    <row r="333" spans="1:6" x14ac:dyDescent="0.25">
      <c r="A333">
        <v>332</v>
      </c>
      <c r="B333" s="4">
        <v>1</v>
      </c>
    </row>
    <row r="334" spans="1:6" x14ac:dyDescent="0.25">
      <c r="A334">
        <v>333</v>
      </c>
      <c r="B334" s="4">
        <v>1</v>
      </c>
    </row>
    <row r="335" spans="1:6" x14ac:dyDescent="0.25">
      <c r="A335">
        <v>334</v>
      </c>
      <c r="B335" s="4">
        <v>1</v>
      </c>
    </row>
    <row r="336" spans="1:6" x14ac:dyDescent="0.25">
      <c r="A336">
        <v>335</v>
      </c>
      <c r="B336" s="4">
        <v>1</v>
      </c>
    </row>
    <row r="337" spans="1:5" x14ac:dyDescent="0.25">
      <c r="A337">
        <v>336</v>
      </c>
      <c r="B337" s="4">
        <v>1</v>
      </c>
    </row>
    <row r="338" spans="1:5" x14ac:dyDescent="0.25">
      <c r="A338">
        <v>337</v>
      </c>
      <c r="B338" s="4">
        <v>1</v>
      </c>
    </row>
    <row r="339" spans="1:5" x14ac:dyDescent="0.25">
      <c r="A339">
        <v>338</v>
      </c>
      <c r="B339" s="4">
        <v>1</v>
      </c>
    </row>
    <row r="340" spans="1:5" x14ac:dyDescent="0.25">
      <c r="A340">
        <v>339</v>
      </c>
      <c r="B340" s="4">
        <v>1</v>
      </c>
    </row>
    <row r="341" spans="1:5" x14ac:dyDescent="0.25">
      <c r="A341">
        <v>340</v>
      </c>
      <c r="B341" s="4">
        <v>1</v>
      </c>
    </row>
    <row r="342" spans="1:5" x14ac:dyDescent="0.25">
      <c r="A342">
        <v>341</v>
      </c>
      <c r="B342" s="4">
        <v>1</v>
      </c>
      <c r="E342" s="5">
        <v>4</v>
      </c>
    </row>
    <row r="343" spans="1:5" x14ac:dyDescent="0.25">
      <c r="A343">
        <v>342</v>
      </c>
      <c r="B343" s="4">
        <v>1</v>
      </c>
      <c r="E343" s="5">
        <v>4</v>
      </c>
    </row>
    <row r="344" spans="1:5" x14ac:dyDescent="0.25">
      <c r="A344">
        <v>343</v>
      </c>
      <c r="B344" s="4">
        <v>1</v>
      </c>
      <c r="E344" s="5">
        <v>4</v>
      </c>
    </row>
    <row r="345" spans="1:5" x14ac:dyDescent="0.25">
      <c r="A345">
        <v>344</v>
      </c>
      <c r="B345" s="4">
        <v>1</v>
      </c>
      <c r="C345" s="2">
        <v>2</v>
      </c>
      <c r="E345" s="5">
        <v>4</v>
      </c>
    </row>
    <row r="346" spans="1:5" x14ac:dyDescent="0.25">
      <c r="A346">
        <v>345</v>
      </c>
      <c r="B346" s="4">
        <v>1</v>
      </c>
      <c r="C346" s="2">
        <v>2</v>
      </c>
      <c r="E346" s="5">
        <v>4</v>
      </c>
    </row>
    <row r="347" spans="1:5" x14ac:dyDescent="0.25">
      <c r="A347">
        <v>346</v>
      </c>
      <c r="B347" s="4">
        <v>1</v>
      </c>
      <c r="C347" s="2">
        <v>2</v>
      </c>
      <c r="E347" s="5">
        <v>4</v>
      </c>
    </row>
    <row r="348" spans="1:5" x14ac:dyDescent="0.25">
      <c r="A348">
        <v>347</v>
      </c>
      <c r="C348" s="2">
        <v>2</v>
      </c>
      <c r="E348" s="5">
        <v>4</v>
      </c>
    </row>
    <row r="349" spans="1:5" x14ac:dyDescent="0.25">
      <c r="A349">
        <v>348</v>
      </c>
      <c r="C349" s="2">
        <v>2</v>
      </c>
      <c r="E349" s="5">
        <v>4</v>
      </c>
    </row>
    <row r="350" spans="1:5" x14ac:dyDescent="0.25">
      <c r="A350">
        <v>349</v>
      </c>
      <c r="C350" s="2">
        <v>2</v>
      </c>
      <c r="E350" s="5">
        <v>4</v>
      </c>
    </row>
    <row r="351" spans="1:5" x14ac:dyDescent="0.25">
      <c r="A351">
        <v>350</v>
      </c>
      <c r="C351" s="2">
        <v>2</v>
      </c>
      <c r="E351" s="5">
        <v>4</v>
      </c>
    </row>
    <row r="352" spans="1:5" x14ac:dyDescent="0.25">
      <c r="A352">
        <v>351</v>
      </c>
      <c r="C352" s="2">
        <v>2</v>
      </c>
      <c r="E352" s="5">
        <v>4</v>
      </c>
    </row>
    <row r="353" spans="1:5" x14ac:dyDescent="0.25">
      <c r="A353">
        <v>352</v>
      </c>
      <c r="C353" s="2">
        <v>2</v>
      </c>
      <c r="E353" s="5">
        <v>4</v>
      </c>
    </row>
    <row r="354" spans="1:5" x14ac:dyDescent="0.25">
      <c r="A354">
        <v>353</v>
      </c>
      <c r="C354" s="2">
        <v>2</v>
      </c>
      <c r="E354" s="5">
        <v>4</v>
      </c>
    </row>
    <row r="355" spans="1:5" x14ac:dyDescent="0.25">
      <c r="A355">
        <v>354</v>
      </c>
      <c r="C355" s="2">
        <v>2</v>
      </c>
      <c r="E355" s="5">
        <v>4</v>
      </c>
    </row>
    <row r="356" spans="1:5" x14ac:dyDescent="0.25">
      <c r="A356">
        <v>355</v>
      </c>
      <c r="C356" s="2">
        <v>2</v>
      </c>
      <c r="E356" s="5">
        <v>4</v>
      </c>
    </row>
    <row r="357" spans="1:5" x14ac:dyDescent="0.25">
      <c r="A357">
        <v>356</v>
      </c>
      <c r="C357" s="2">
        <v>2</v>
      </c>
      <c r="E357" s="5">
        <v>4</v>
      </c>
    </row>
    <row r="358" spans="1:5" x14ac:dyDescent="0.25">
      <c r="A358">
        <v>357</v>
      </c>
      <c r="C358" s="2">
        <v>2</v>
      </c>
      <c r="D358" s="3">
        <v>3</v>
      </c>
      <c r="E358" s="5">
        <v>4</v>
      </c>
    </row>
    <row r="359" spans="1:5" x14ac:dyDescent="0.25">
      <c r="A359">
        <v>358</v>
      </c>
      <c r="C359" s="2">
        <v>2</v>
      </c>
      <c r="D359" s="3">
        <v>3</v>
      </c>
      <c r="E359" s="5">
        <v>4</v>
      </c>
    </row>
    <row r="360" spans="1:5" x14ac:dyDescent="0.25">
      <c r="A360">
        <v>359</v>
      </c>
      <c r="B360" s="4">
        <v>1</v>
      </c>
      <c r="C360" s="2">
        <v>2</v>
      </c>
      <c r="D360" s="3">
        <v>3</v>
      </c>
      <c r="E360" s="5">
        <v>4</v>
      </c>
    </row>
    <row r="361" spans="1:5" x14ac:dyDescent="0.25">
      <c r="A361">
        <v>360</v>
      </c>
      <c r="B361" s="4">
        <v>1</v>
      </c>
      <c r="C361" s="2">
        <v>2</v>
      </c>
      <c r="D361" s="3">
        <v>3</v>
      </c>
    </row>
    <row r="362" spans="1:5" x14ac:dyDescent="0.25">
      <c r="A362">
        <v>361</v>
      </c>
      <c r="B362" s="4">
        <v>1</v>
      </c>
      <c r="D362" s="3">
        <v>3</v>
      </c>
    </row>
    <row r="363" spans="1:5" x14ac:dyDescent="0.25">
      <c r="A363">
        <v>362</v>
      </c>
      <c r="B363" s="4">
        <v>1</v>
      </c>
      <c r="D363" s="3">
        <v>3</v>
      </c>
    </row>
    <row r="364" spans="1:5" x14ac:dyDescent="0.25">
      <c r="A364">
        <v>363</v>
      </c>
      <c r="B364" s="4">
        <v>1</v>
      </c>
      <c r="D364" s="3">
        <v>3</v>
      </c>
    </row>
    <row r="365" spans="1:5" x14ac:dyDescent="0.25">
      <c r="A365">
        <v>364</v>
      </c>
      <c r="B365" s="4">
        <v>1</v>
      </c>
      <c r="D365" s="3">
        <v>3</v>
      </c>
    </row>
    <row r="366" spans="1:5" x14ac:dyDescent="0.25">
      <c r="A366">
        <v>365</v>
      </c>
      <c r="B366" s="4">
        <v>1</v>
      </c>
      <c r="D366" s="3">
        <v>3</v>
      </c>
    </row>
    <row r="367" spans="1:5" x14ac:dyDescent="0.25">
      <c r="A367">
        <v>366</v>
      </c>
      <c r="B367" s="4">
        <v>1</v>
      </c>
      <c r="D367" s="3">
        <v>3</v>
      </c>
    </row>
    <row r="368" spans="1:5" x14ac:dyDescent="0.25">
      <c r="A368">
        <v>367</v>
      </c>
      <c r="B368" s="4">
        <v>1</v>
      </c>
      <c r="D368" s="3">
        <v>3</v>
      </c>
    </row>
    <row r="369" spans="1:8" x14ac:dyDescent="0.25">
      <c r="A369">
        <v>368</v>
      </c>
      <c r="B369" s="4">
        <v>1</v>
      </c>
      <c r="D369" s="3">
        <v>3</v>
      </c>
    </row>
    <row r="370" spans="1:8" x14ac:dyDescent="0.25">
      <c r="A370">
        <v>369</v>
      </c>
      <c r="B370" s="4">
        <v>1</v>
      </c>
      <c r="D370" s="3">
        <v>3</v>
      </c>
    </row>
    <row r="371" spans="1:8" x14ac:dyDescent="0.25">
      <c r="A371">
        <v>370</v>
      </c>
      <c r="B371" s="4">
        <v>1</v>
      </c>
      <c r="D371" s="3">
        <v>3</v>
      </c>
    </row>
    <row r="372" spans="1:8" x14ac:dyDescent="0.25">
      <c r="A372">
        <v>371</v>
      </c>
      <c r="B372" s="4">
        <v>1</v>
      </c>
      <c r="D372" s="3">
        <v>3</v>
      </c>
    </row>
    <row r="373" spans="1:8" x14ac:dyDescent="0.25">
      <c r="A373">
        <v>372</v>
      </c>
      <c r="B373" s="4">
        <v>1</v>
      </c>
      <c r="D373" s="3">
        <v>3</v>
      </c>
    </row>
    <row r="374" spans="1:8" x14ac:dyDescent="0.25">
      <c r="A374">
        <v>373</v>
      </c>
      <c r="B374" s="4">
        <v>1</v>
      </c>
      <c r="C374" s="2">
        <v>2</v>
      </c>
      <c r="D374" s="3">
        <v>3</v>
      </c>
      <c r="H374" s="5" t="s">
        <v>233</v>
      </c>
    </row>
    <row r="375" spans="1:8" x14ac:dyDescent="0.25">
      <c r="A375">
        <v>374</v>
      </c>
      <c r="B375" s="4">
        <v>1</v>
      </c>
      <c r="C375" s="2">
        <v>2</v>
      </c>
      <c r="D375" s="3">
        <v>3</v>
      </c>
      <c r="H375" s="5" t="s">
        <v>233</v>
      </c>
    </row>
    <row r="376" spans="1:8" x14ac:dyDescent="0.25">
      <c r="A376">
        <v>375</v>
      </c>
      <c r="B376" s="4">
        <v>1</v>
      </c>
      <c r="C376" s="2">
        <v>2</v>
      </c>
      <c r="H376" s="5" t="s">
        <v>233</v>
      </c>
    </row>
    <row r="377" spans="1:8" x14ac:dyDescent="0.25">
      <c r="A377">
        <v>376</v>
      </c>
      <c r="B377" s="4">
        <v>1</v>
      </c>
      <c r="C377" s="2">
        <v>2</v>
      </c>
      <c r="H377" s="5" t="s">
        <v>233</v>
      </c>
    </row>
    <row r="378" spans="1:8" x14ac:dyDescent="0.25">
      <c r="A378">
        <v>377</v>
      </c>
      <c r="C378" s="2">
        <v>2</v>
      </c>
      <c r="H378" s="5" t="s">
        <v>233</v>
      </c>
    </row>
    <row r="379" spans="1:8" x14ac:dyDescent="0.25">
      <c r="A379">
        <v>378</v>
      </c>
      <c r="C379" s="2">
        <v>2</v>
      </c>
      <c r="H379" s="5" t="s">
        <v>233</v>
      </c>
    </row>
    <row r="380" spans="1:8" x14ac:dyDescent="0.25">
      <c r="A380">
        <v>379</v>
      </c>
      <c r="C380" s="2">
        <v>2</v>
      </c>
      <c r="H380" s="5" t="s">
        <v>233</v>
      </c>
    </row>
    <row r="381" spans="1:8" x14ac:dyDescent="0.25">
      <c r="A381">
        <v>380</v>
      </c>
      <c r="C381" s="2">
        <v>2</v>
      </c>
      <c r="H381" s="5" t="s">
        <v>233</v>
      </c>
    </row>
    <row r="382" spans="1:8" x14ac:dyDescent="0.25">
      <c r="A382">
        <v>381</v>
      </c>
      <c r="C382" s="2">
        <v>2</v>
      </c>
      <c r="H382" s="5" t="s">
        <v>233</v>
      </c>
    </row>
    <row r="383" spans="1:8" x14ac:dyDescent="0.25">
      <c r="A383">
        <v>382</v>
      </c>
      <c r="C383" s="2">
        <v>2</v>
      </c>
      <c r="H383" s="5" t="s">
        <v>233</v>
      </c>
    </row>
    <row r="384" spans="1:8" x14ac:dyDescent="0.25">
      <c r="A384">
        <v>383</v>
      </c>
      <c r="C384" s="2">
        <v>2</v>
      </c>
    </row>
    <row r="385" spans="1:5" x14ac:dyDescent="0.25">
      <c r="A385">
        <v>384</v>
      </c>
      <c r="C385" s="2">
        <v>2</v>
      </c>
    </row>
    <row r="386" spans="1:5" x14ac:dyDescent="0.25">
      <c r="A386">
        <v>385</v>
      </c>
      <c r="C386" s="2">
        <v>2</v>
      </c>
      <c r="D386" s="3">
        <v>3</v>
      </c>
    </row>
    <row r="387" spans="1:5" x14ac:dyDescent="0.25">
      <c r="A387">
        <v>386</v>
      </c>
      <c r="C387" s="2">
        <v>2</v>
      </c>
      <c r="D387" s="3">
        <v>3</v>
      </c>
    </row>
    <row r="388" spans="1:5" x14ac:dyDescent="0.25">
      <c r="A388">
        <v>387</v>
      </c>
      <c r="C388" s="2">
        <v>2</v>
      </c>
      <c r="D388" s="3">
        <v>3</v>
      </c>
    </row>
    <row r="389" spans="1:5" x14ac:dyDescent="0.25">
      <c r="A389">
        <v>388</v>
      </c>
      <c r="C389" s="2">
        <v>2</v>
      </c>
      <c r="D389" s="3">
        <v>3</v>
      </c>
    </row>
    <row r="390" spans="1:5" x14ac:dyDescent="0.25">
      <c r="A390">
        <v>389</v>
      </c>
      <c r="C390" s="2">
        <v>2</v>
      </c>
      <c r="D390" s="3">
        <v>3</v>
      </c>
    </row>
    <row r="391" spans="1:5" x14ac:dyDescent="0.25">
      <c r="A391">
        <v>390</v>
      </c>
      <c r="B391" s="4">
        <v>1</v>
      </c>
      <c r="C391" s="2">
        <v>2</v>
      </c>
      <c r="D391" s="3">
        <v>3</v>
      </c>
    </row>
    <row r="392" spans="1:5" x14ac:dyDescent="0.25">
      <c r="A392">
        <v>391</v>
      </c>
      <c r="B392" s="4">
        <v>1</v>
      </c>
      <c r="C392" s="2">
        <v>2</v>
      </c>
      <c r="D392" s="3">
        <v>3</v>
      </c>
    </row>
    <row r="393" spans="1:5" x14ac:dyDescent="0.25">
      <c r="A393">
        <v>392</v>
      </c>
      <c r="B393" s="4">
        <v>1</v>
      </c>
      <c r="C393" s="2">
        <v>2</v>
      </c>
      <c r="D393" s="3">
        <v>3</v>
      </c>
    </row>
    <row r="394" spans="1:5" x14ac:dyDescent="0.25">
      <c r="A394">
        <v>393</v>
      </c>
      <c r="B394" s="4">
        <v>1</v>
      </c>
      <c r="D394" s="3">
        <v>3</v>
      </c>
    </row>
    <row r="395" spans="1:5" x14ac:dyDescent="0.25">
      <c r="A395">
        <v>394</v>
      </c>
      <c r="B395" s="4">
        <v>1</v>
      </c>
      <c r="D395" s="3">
        <v>3</v>
      </c>
    </row>
    <row r="396" spans="1:5" x14ac:dyDescent="0.25">
      <c r="A396">
        <v>395</v>
      </c>
      <c r="B396" s="4">
        <v>1</v>
      </c>
      <c r="D396" s="3">
        <v>3</v>
      </c>
      <c r="E396" s="5">
        <v>4</v>
      </c>
    </row>
    <row r="397" spans="1:5" x14ac:dyDescent="0.25">
      <c r="A397">
        <v>396</v>
      </c>
      <c r="B397" s="4">
        <v>1</v>
      </c>
      <c r="D397" s="3">
        <v>3</v>
      </c>
      <c r="E397" s="5">
        <v>4</v>
      </c>
    </row>
    <row r="398" spans="1:5" x14ac:dyDescent="0.25">
      <c r="A398">
        <v>397</v>
      </c>
      <c r="B398" s="4">
        <v>1</v>
      </c>
      <c r="D398" s="3">
        <v>3</v>
      </c>
      <c r="E398" s="5">
        <v>4</v>
      </c>
    </row>
    <row r="399" spans="1:5" x14ac:dyDescent="0.25">
      <c r="A399">
        <v>398</v>
      </c>
      <c r="B399" s="4">
        <v>1</v>
      </c>
      <c r="D399" s="3">
        <v>3</v>
      </c>
      <c r="E399" s="5">
        <v>4</v>
      </c>
    </row>
    <row r="400" spans="1:5" x14ac:dyDescent="0.25">
      <c r="A400">
        <v>399</v>
      </c>
      <c r="B400" s="4">
        <v>1</v>
      </c>
      <c r="D400" s="3">
        <v>3</v>
      </c>
      <c r="E400" s="5">
        <v>4</v>
      </c>
    </row>
    <row r="401" spans="1:5" x14ac:dyDescent="0.25">
      <c r="A401">
        <v>400</v>
      </c>
      <c r="B401" s="4">
        <v>1</v>
      </c>
      <c r="D401" s="3">
        <v>3</v>
      </c>
      <c r="E401" s="5">
        <v>4</v>
      </c>
    </row>
    <row r="402" spans="1:5" x14ac:dyDescent="0.25">
      <c r="A402">
        <v>401</v>
      </c>
      <c r="B402" s="4">
        <v>1</v>
      </c>
      <c r="D402" s="3">
        <v>3</v>
      </c>
      <c r="E402" s="5">
        <v>4</v>
      </c>
    </row>
    <row r="403" spans="1:5" x14ac:dyDescent="0.25">
      <c r="A403">
        <v>402</v>
      </c>
      <c r="B403" s="4">
        <v>1</v>
      </c>
      <c r="D403" s="3">
        <v>3</v>
      </c>
      <c r="E403" s="5">
        <v>4</v>
      </c>
    </row>
    <row r="404" spans="1:5" x14ac:dyDescent="0.25">
      <c r="A404">
        <v>403</v>
      </c>
      <c r="B404" s="4">
        <v>1</v>
      </c>
      <c r="D404" s="3">
        <v>3</v>
      </c>
      <c r="E404" s="5">
        <v>4</v>
      </c>
    </row>
    <row r="405" spans="1:5" x14ac:dyDescent="0.25">
      <c r="A405">
        <v>404</v>
      </c>
      <c r="B405" s="4">
        <v>1</v>
      </c>
      <c r="D405" s="3">
        <v>3</v>
      </c>
      <c r="E405" s="5">
        <v>4</v>
      </c>
    </row>
    <row r="406" spans="1:5" x14ac:dyDescent="0.25">
      <c r="A406">
        <v>405</v>
      </c>
      <c r="B406" s="4">
        <v>1</v>
      </c>
      <c r="E406" s="5">
        <v>4</v>
      </c>
    </row>
    <row r="407" spans="1:5" x14ac:dyDescent="0.25">
      <c r="A407">
        <v>406</v>
      </c>
      <c r="B407" s="4">
        <v>1</v>
      </c>
      <c r="E407" s="5">
        <v>4</v>
      </c>
    </row>
    <row r="408" spans="1:5" x14ac:dyDescent="0.25">
      <c r="A408">
        <v>407</v>
      </c>
      <c r="B408" s="4">
        <v>1</v>
      </c>
      <c r="E408" s="5">
        <v>4</v>
      </c>
    </row>
    <row r="409" spans="1:5" x14ac:dyDescent="0.25">
      <c r="A409">
        <v>408</v>
      </c>
      <c r="B409" s="4">
        <v>1</v>
      </c>
      <c r="C409" s="2">
        <v>2</v>
      </c>
      <c r="E409" s="5">
        <v>4</v>
      </c>
    </row>
    <row r="410" spans="1:5" x14ac:dyDescent="0.25">
      <c r="A410">
        <v>409</v>
      </c>
      <c r="B410" s="4">
        <v>1</v>
      </c>
      <c r="C410" s="2">
        <v>2</v>
      </c>
      <c r="E410" s="5">
        <v>4</v>
      </c>
    </row>
    <row r="411" spans="1:5" x14ac:dyDescent="0.25">
      <c r="A411">
        <v>410</v>
      </c>
      <c r="C411" s="2">
        <v>2</v>
      </c>
      <c r="E411" s="5">
        <v>4</v>
      </c>
    </row>
    <row r="412" spans="1:5" x14ac:dyDescent="0.25">
      <c r="A412">
        <v>411</v>
      </c>
      <c r="C412" s="2">
        <v>2</v>
      </c>
      <c r="E412" s="5">
        <v>4</v>
      </c>
    </row>
    <row r="413" spans="1:5" x14ac:dyDescent="0.25">
      <c r="A413">
        <v>412</v>
      </c>
      <c r="C413" s="2">
        <v>2</v>
      </c>
      <c r="E413" s="5">
        <v>4</v>
      </c>
    </row>
    <row r="414" spans="1:5" x14ac:dyDescent="0.25">
      <c r="A414">
        <v>413</v>
      </c>
      <c r="C414" s="2">
        <v>2</v>
      </c>
      <c r="E414" s="5">
        <v>4</v>
      </c>
    </row>
    <row r="415" spans="1:5" x14ac:dyDescent="0.25">
      <c r="A415">
        <v>414</v>
      </c>
      <c r="C415" s="2">
        <v>2</v>
      </c>
      <c r="E415" s="5">
        <v>4</v>
      </c>
    </row>
    <row r="416" spans="1:5" x14ac:dyDescent="0.25">
      <c r="A416">
        <v>415</v>
      </c>
      <c r="C416" s="2">
        <v>2</v>
      </c>
      <c r="D416" s="3">
        <v>3</v>
      </c>
      <c r="E416" s="5">
        <v>4</v>
      </c>
    </row>
    <row r="417" spans="1:5" x14ac:dyDescent="0.25">
      <c r="A417">
        <v>416</v>
      </c>
      <c r="C417" s="2">
        <v>2</v>
      </c>
      <c r="D417" s="3">
        <v>3</v>
      </c>
      <c r="E417" s="5">
        <v>4</v>
      </c>
    </row>
    <row r="418" spans="1:5" x14ac:dyDescent="0.25">
      <c r="A418">
        <v>417</v>
      </c>
      <c r="C418" s="2">
        <v>2</v>
      </c>
      <c r="D418" s="3">
        <v>3</v>
      </c>
      <c r="E418" s="5">
        <v>4</v>
      </c>
    </row>
    <row r="419" spans="1:5" x14ac:dyDescent="0.25">
      <c r="A419">
        <v>418</v>
      </c>
      <c r="C419" s="2">
        <v>2</v>
      </c>
      <c r="D419" s="3">
        <v>3</v>
      </c>
    </row>
    <row r="420" spans="1:5" x14ac:dyDescent="0.25">
      <c r="A420">
        <v>419</v>
      </c>
      <c r="C420" s="2">
        <v>2</v>
      </c>
      <c r="D420" s="3">
        <v>3</v>
      </c>
    </row>
    <row r="421" spans="1:5" x14ac:dyDescent="0.25">
      <c r="A421">
        <v>420</v>
      </c>
      <c r="C421" s="2">
        <v>2</v>
      </c>
      <c r="D421" s="3">
        <v>3</v>
      </c>
    </row>
    <row r="422" spans="1:5" x14ac:dyDescent="0.25">
      <c r="A422">
        <v>421</v>
      </c>
      <c r="C422" s="2">
        <v>2</v>
      </c>
      <c r="D422" s="3">
        <v>3</v>
      </c>
    </row>
    <row r="423" spans="1:5" x14ac:dyDescent="0.25">
      <c r="A423">
        <v>422</v>
      </c>
      <c r="C423" s="2">
        <v>2</v>
      </c>
      <c r="D423" s="3">
        <v>3</v>
      </c>
    </row>
    <row r="424" spans="1:5" x14ac:dyDescent="0.25">
      <c r="A424">
        <v>423</v>
      </c>
      <c r="C424" s="2">
        <v>2</v>
      </c>
      <c r="D424" s="3">
        <v>3</v>
      </c>
    </row>
    <row r="425" spans="1:5" x14ac:dyDescent="0.25">
      <c r="A425">
        <v>424</v>
      </c>
      <c r="C425" s="2">
        <v>2</v>
      </c>
      <c r="D425" s="3">
        <v>3</v>
      </c>
    </row>
    <row r="426" spans="1:5" x14ac:dyDescent="0.25">
      <c r="A426">
        <v>425</v>
      </c>
      <c r="C426" s="2">
        <v>2</v>
      </c>
      <c r="D426" s="3">
        <v>3</v>
      </c>
    </row>
    <row r="427" spans="1:5" x14ac:dyDescent="0.25">
      <c r="A427">
        <v>426</v>
      </c>
      <c r="B427" s="4">
        <v>1</v>
      </c>
      <c r="D427" s="3">
        <v>3</v>
      </c>
    </row>
    <row r="428" spans="1:5" x14ac:dyDescent="0.25">
      <c r="A428">
        <v>427</v>
      </c>
      <c r="B428" s="4">
        <v>1</v>
      </c>
      <c r="D428" s="3">
        <v>3</v>
      </c>
    </row>
    <row r="429" spans="1:5" x14ac:dyDescent="0.25">
      <c r="A429">
        <v>428</v>
      </c>
      <c r="B429" s="4">
        <v>1</v>
      </c>
      <c r="D429" s="3">
        <v>3</v>
      </c>
    </row>
    <row r="430" spans="1:5" x14ac:dyDescent="0.25">
      <c r="A430">
        <v>429</v>
      </c>
      <c r="B430" s="4">
        <v>1</v>
      </c>
      <c r="D430" s="3">
        <v>3</v>
      </c>
    </row>
    <row r="431" spans="1:5" x14ac:dyDescent="0.25">
      <c r="A431">
        <v>430</v>
      </c>
      <c r="B431" s="4">
        <v>1</v>
      </c>
      <c r="D431" s="3">
        <v>3</v>
      </c>
      <c r="E431" s="5">
        <v>4</v>
      </c>
    </row>
    <row r="432" spans="1:5" x14ac:dyDescent="0.25">
      <c r="A432">
        <v>431</v>
      </c>
      <c r="B432" s="4">
        <v>1</v>
      </c>
      <c r="D432" s="3">
        <v>3</v>
      </c>
      <c r="E432" s="5">
        <v>4</v>
      </c>
    </row>
    <row r="433" spans="1:5" x14ac:dyDescent="0.25">
      <c r="A433">
        <v>432</v>
      </c>
      <c r="B433" s="4">
        <v>1</v>
      </c>
      <c r="D433" s="3">
        <v>3</v>
      </c>
      <c r="E433" s="5">
        <v>4</v>
      </c>
    </row>
    <row r="434" spans="1:5" x14ac:dyDescent="0.25">
      <c r="A434">
        <v>433</v>
      </c>
      <c r="B434" s="4">
        <v>1</v>
      </c>
      <c r="E434" s="5">
        <v>4</v>
      </c>
    </row>
    <row r="435" spans="1:5" x14ac:dyDescent="0.25">
      <c r="A435">
        <v>434</v>
      </c>
      <c r="B435" s="4">
        <v>1</v>
      </c>
      <c r="E435" s="5">
        <v>4</v>
      </c>
    </row>
    <row r="436" spans="1:5" x14ac:dyDescent="0.25">
      <c r="A436">
        <v>435</v>
      </c>
      <c r="B436" s="4">
        <v>1</v>
      </c>
      <c r="E436" s="5">
        <v>4</v>
      </c>
    </row>
    <row r="437" spans="1:5" x14ac:dyDescent="0.25">
      <c r="A437">
        <v>436</v>
      </c>
      <c r="B437" s="4">
        <v>1</v>
      </c>
      <c r="E437" s="5">
        <v>4</v>
      </c>
    </row>
    <row r="438" spans="1:5" x14ac:dyDescent="0.25">
      <c r="A438">
        <v>437</v>
      </c>
      <c r="B438" s="4">
        <v>1</v>
      </c>
      <c r="E438" s="5">
        <v>4</v>
      </c>
    </row>
    <row r="439" spans="1:5" x14ac:dyDescent="0.25">
      <c r="A439">
        <v>438</v>
      </c>
      <c r="B439" s="4">
        <v>1</v>
      </c>
      <c r="E439" s="5">
        <v>4</v>
      </c>
    </row>
    <row r="440" spans="1:5" x14ac:dyDescent="0.25">
      <c r="A440">
        <v>439</v>
      </c>
      <c r="B440" s="4">
        <v>1</v>
      </c>
      <c r="E440" s="5">
        <v>4</v>
      </c>
    </row>
    <row r="441" spans="1:5" x14ac:dyDescent="0.25">
      <c r="A441">
        <v>440</v>
      </c>
      <c r="B441" s="4">
        <v>1</v>
      </c>
      <c r="E441" s="5">
        <v>4</v>
      </c>
    </row>
    <row r="442" spans="1:5" x14ac:dyDescent="0.25">
      <c r="A442">
        <v>441</v>
      </c>
      <c r="B442" s="4">
        <v>1</v>
      </c>
      <c r="E442" s="5">
        <v>4</v>
      </c>
    </row>
    <row r="443" spans="1:5" x14ac:dyDescent="0.25">
      <c r="A443">
        <v>442</v>
      </c>
      <c r="B443" s="4">
        <v>1</v>
      </c>
      <c r="C443" s="2">
        <v>2</v>
      </c>
      <c r="E443" s="5">
        <v>4</v>
      </c>
    </row>
    <row r="444" spans="1:5" x14ac:dyDescent="0.25">
      <c r="A444">
        <v>443</v>
      </c>
      <c r="C444" s="2">
        <v>2</v>
      </c>
      <c r="E444" s="5">
        <v>4</v>
      </c>
    </row>
    <row r="445" spans="1:5" x14ac:dyDescent="0.25">
      <c r="A445">
        <v>444</v>
      </c>
      <c r="C445" s="2">
        <v>2</v>
      </c>
      <c r="E445" s="5">
        <v>4</v>
      </c>
    </row>
    <row r="446" spans="1:5" x14ac:dyDescent="0.25">
      <c r="A446">
        <v>445</v>
      </c>
      <c r="C446" s="2">
        <v>2</v>
      </c>
      <c r="E446" s="5">
        <v>4</v>
      </c>
    </row>
    <row r="447" spans="1:5" x14ac:dyDescent="0.25">
      <c r="A447">
        <v>446</v>
      </c>
      <c r="C447" s="2">
        <v>2</v>
      </c>
      <c r="E447" s="5">
        <v>4</v>
      </c>
    </row>
    <row r="448" spans="1:5" x14ac:dyDescent="0.25">
      <c r="A448">
        <v>447</v>
      </c>
      <c r="C448" s="2">
        <v>2</v>
      </c>
      <c r="D448" s="3">
        <v>3</v>
      </c>
      <c r="E448" s="5">
        <v>4</v>
      </c>
    </row>
    <row r="449" spans="1:5" x14ac:dyDescent="0.25">
      <c r="A449">
        <v>448</v>
      </c>
      <c r="C449" s="2">
        <v>2</v>
      </c>
      <c r="D449" s="3">
        <v>3</v>
      </c>
      <c r="E449" s="5">
        <v>4</v>
      </c>
    </row>
    <row r="450" spans="1:5" x14ac:dyDescent="0.25">
      <c r="A450">
        <v>449</v>
      </c>
      <c r="C450" s="2">
        <v>2</v>
      </c>
      <c r="D450" s="3">
        <v>3</v>
      </c>
      <c r="E450" s="5">
        <v>4</v>
      </c>
    </row>
    <row r="451" spans="1:5" x14ac:dyDescent="0.25">
      <c r="A451">
        <v>450</v>
      </c>
      <c r="C451" s="2">
        <v>2</v>
      </c>
      <c r="D451" s="3">
        <v>3</v>
      </c>
      <c r="E451" s="5">
        <v>4</v>
      </c>
    </row>
    <row r="452" spans="1:5" x14ac:dyDescent="0.25">
      <c r="A452">
        <v>451</v>
      </c>
      <c r="C452" s="2">
        <v>2</v>
      </c>
      <c r="D452" s="3">
        <v>3</v>
      </c>
    </row>
    <row r="453" spans="1:5" x14ac:dyDescent="0.25">
      <c r="A453">
        <v>452</v>
      </c>
      <c r="C453" s="2">
        <v>2</v>
      </c>
      <c r="D453" s="3">
        <v>3</v>
      </c>
    </row>
    <row r="454" spans="1:5" x14ac:dyDescent="0.25">
      <c r="A454">
        <v>453</v>
      </c>
      <c r="C454" s="2">
        <v>2</v>
      </c>
      <c r="D454" s="3">
        <v>3</v>
      </c>
    </row>
    <row r="455" spans="1:5" x14ac:dyDescent="0.25">
      <c r="A455">
        <v>454</v>
      </c>
      <c r="C455" s="2">
        <v>2</v>
      </c>
      <c r="D455" s="3">
        <v>3</v>
      </c>
    </row>
    <row r="456" spans="1:5" x14ac:dyDescent="0.25">
      <c r="A456">
        <v>455</v>
      </c>
      <c r="C456" s="2">
        <v>2</v>
      </c>
      <c r="D456" s="3">
        <v>3</v>
      </c>
    </row>
    <row r="457" spans="1:5" x14ac:dyDescent="0.25">
      <c r="A457">
        <v>456</v>
      </c>
      <c r="C457" s="2">
        <v>2</v>
      </c>
      <c r="D457" s="3">
        <v>3</v>
      </c>
    </row>
    <row r="458" spans="1:5" x14ac:dyDescent="0.25">
      <c r="A458">
        <v>457</v>
      </c>
      <c r="C458" s="2">
        <v>2</v>
      </c>
      <c r="D458" s="3">
        <v>3</v>
      </c>
    </row>
    <row r="459" spans="1:5" x14ac:dyDescent="0.25">
      <c r="A459">
        <v>458</v>
      </c>
      <c r="B459" s="4">
        <v>1</v>
      </c>
      <c r="C459" s="2">
        <v>2</v>
      </c>
      <c r="D459" s="3">
        <v>3</v>
      </c>
    </row>
    <row r="460" spans="1:5" x14ac:dyDescent="0.25">
      <c r="A460">
        <v>459</v>
      </c>
      <c r="B460" s="4">
        <v>1</v>
      </c>
      <c r="D460" s="3">
        <v>3</v>
      </c>
    </row>
    <row r="461" spans="1:5" x14ac:dyDescent="0.25">
      <c r="A461">
        <v>460</v>
      </c>
      <c r="B461" s="4">
        <v>1</v>
      </c>
      <c r="D461" s="3">
        <v>3</v>
      </c>
    </row>
    <row r="462" spans="1:5" x14ac:dyDescent="0.25">
      <c r="A462">
        <v>461</v>
      </c>
      <c r="B462" s="4">
        <v>1</v>
      </c>
      <c r="D462" s="3">
        <v>3</v>
      </c>
    </row>
    <row r="463" spans="1:5" x14ac:dyDescent="0.25">
      <c r="A463">
        <v>462</v>
      </c>
      <c r="B463" s="4">
        <v>1</v>
      </c>
      <c r="D463" s="3">
        <v>3</v>
      </c>
    </row>
    <row r="464" spans="1:5" x14ac:dyDescent="0.25">
      <c r="A464">
        <v>463</v>
      </c>
      <c r="B464" s="4">
        <v>1</v>
      </c>
      <c r="D464" s="3">
        <v>3</v>
      </c>
      <c r="E464" s="5">
        <v>4</v>
      </c>
    </row>
    <row r="465" spans="1:5" x14ac:dyDescent="0.25">
      <c r="A465">
        <v>464</v>
      </c>
      <c r="B465" s="4">
        <v>1</v>
      </c>
      <c r="E465" s="5">
        <v>4</v>
      </c>
    </row>
    <row r="466" spans="1:5" x14ac:dyDescent="0.25">
      <c r="A466">
        <v>465</v>
      </c>
      <c r="B466" s="4">
        <v>1</v>
      </c>
      <c r="E466" s="5">
        <v>4</v>
      </c>
    </row>
    <row r="467" spans="1:5" x14ac:dyDescent="0.25">
      <c r="A467">
        <v>466</v>
      </c>
      <c r="B467" s="4">
        <v>1</v>
      </c>
      <c r="E467" s="5">
        <v>4</v>
      </c>
    </row>
    <row r="468" spans="1:5" x14ac:dyDescent="0.25">
      <c r="A468">
        <v>467</v>
      </c>
      <c r="B468" s="4">
        <v>1</v>
      </c>
      <c r="E468" s="5">
        <v>4</v>
      </c>
    </row>
    <row r="469" spans="1:5" x14ac:dyDescent="0.25">
      <c r="A469">
        <v>468</v>
      </c>
      <c r="B469" s="4">
        <v>1</v>
      </c>
      <c r="E469" s="5">
        <v>4</v>
      </c>
    </row>
    <row r="470" spans="1:5" x14ac:dyDescent="0.25">
      <c r="A470">
        <v>469</v>
      </c>
      <c r="B470" s="4">
        <v>1</v>
      </c>
      <c r="E470" s="5">
        <v>4</v>
      </c>
    </row>
    <row r="471" spans="1:5" x14ac:dyDescent="0.25">
      <c r="A471">
        <v>470</v>
      </c>
      <c r="B471" s="4">
        <v>1</v>
      </c>
      <c r="E471" s="5">
        <v>4</v>
      </c>
    </row>
    <row r="472" spans="1:5" x14ac:dyDescent="0.25">
      <c r="A472">
        <v>471</v>
      </c>
      <c r="B472" s="4">
        <v>1</v>
      </c>
      <c r="E472" s="5">
        <v>4</v>
      </c>
    </row>
    <row r="473" spans="1:5" x14ac:dyDescent="0.25">
      <c r="A473">
        <v>472</v>
      </c>
      <c r="B473" s="4">
        <v>1</v>
      </c>
      <c r="E473" s="5">
        <v>4</v>
      </c>
    </row>
    <row r="474" spans="1:5" x14ac:dyDescent="0.25">
      <c r="A474">
        <v>473</v>
      </c>
      <c r="B474" s="4">
        <v>1</v>
      </c>
      <c r="C474" s="2">
        <v>2</v>
      </c>
      <c r="E474" s="5">
        <v>4</v>
      </c>
    </row>
    <row r="475" spans="1:5" x14ac:dyDescent="0.25">
      <c r="A475">
        <v>474</v>
      </c>
      <c r="C475" s="2">
        <v>2</v>
      </c>
      <c r="E475" s="5">
        <v>4</v>
      </c>
    </row>
    <row r="476" spans="1:5" x14ac:dyDescent="0.25">
      <c r="A476">
        <v>475</v>
      </c>
      <c r="C476" s="2">
        <v>2</v>
      </c>
      <c r="E476" s="5">
        <v>4</v>
      </c>
    </row>
    <row r="477" spans="1:5" x14ac:dyDescent="0.25">
      <c r="A477">
        <v>476</v>
      </c>
      <c r="C477" s="2">
        <v>2</v>
      </c>
      <c r="E477" s="5">
        <v>4</v>
      </c>
    </row>
    <row r="478" spans="1:5" x14ac:dyDescent="0.25">
      <c r="A478">
        <v>477</v>
      </c>
      <c r="C478" s="2">
        <v>2</v>
      </c>
      <c r="E478" s="5">
        <v>4</v>
      </c>
    </row>
    <row r="479" spans="1:5" x14ac:dyDescent="0.25">
      <c r="A479">
        <v>478</v>
      </c>
      <c r="C479" s="2">
        <v>2</v>
      </c>
      <c r="D479" s="3">
        <v>3</v>
      </c>
      <c r="E479" s="5">
        <v>4</v>
      </c>
    </row>
    <row r="480" spans="1:5" x14ac:dyDescent="0.25">
      <c r="A480">
        <v>479</v>
      </c>
      <c r="C480" s="2">
        <v>2</v>
      </c>
      <c r="D480" s="3">
        <v>3</v>
      </c>
      <c r="E480" s="5">
        <v>4</v>
      </c>
    </row>
    <row r="481" spans="1:5" x14ac:dyDescent="0.25">
      <c r="A481">
        <v>480</v>
      </c>
      <c r="C481" s="2">
        <v>2</v>
      </c>
      <c r="D481" s="3">
        <v>3</v>
      </c>
      <c r="E481" s="5">
        <v>4</v>
      </c>
    </row>
    <row r="482" spans="1:5" x14ac:dyDescent="0.25">
      <c r="A482">
        <v>481</v>
      </c>
      <c r="C482" s="2">
        <v>2</v>
      </c>
      <c r="D482" s="3">
        <v>3</v>
      </c>
    </row>
    <row r="483" spans="1:5" x14ac:dyDescent="0.25">
      <c r="A483">
        <v>482</v>
      </c>
      <c r="C483" s="2">
        <v>2</v>
      </c>
      <c r="D483" s="3">
        <v>3</v>
      </c>
    </row>
    <row r="484" spans="1:5" x14ac:dyDescent="0.25">
      <c r="A484">
        <v>483</v>
      </c>
      <c r="C484" s="2">
        <v>2</v>
      </c>
      <c r="D484" s="3">
        <v>3</v>
      </c>
    </row>
    <row r="485" spans="1:5" x14ac:dyDescent="0.25">
      <c r="A485">
        <v>484</v>
      </c>
      <c r="C485" s="2">
        <v>2</v>
      </c>
      <c r="D485" s="3">
        <v>3</v>
      </c>
    </row>
    <row r="486" spans="1:5" x14ac:dyDescent="0.25">
      <c r="A486">
        <v>485</v>
      </c>
      <c r="C486" s="2">
        <v>2</v>
      </c>
      <c r="D486" s="3">
        <v>3</v>
      </c>
    </row>
    <row r="487" spans="1:5" x14ac:dyDescent="0.25">
      <c r="A487">
        <v>486</v>
      </c>
      <c r="C487" s="2">
        <v>2</v>
      </c>
      <c r="D487" s="3">
        <v>3</v>
      </c>
    </row>
    <row r="488" spans="1:5" x14ac:dyDescent="0.25">
      <c r="A488">
        <v>487</v>
      </c>
      <c r="B488" s="4">
        <v>1</v>
      </c>
      <c r="C488" s="2">
        <v>2</v>
      </c>
      <c r="D488" s="3">
        <v>3</v>
      </c>
    </row>
    <row r="489" spans="1:5" x14ac:dyDescent="0.25">
      <c r="A489">
        <v>488</v>
      </c>
      <c r="B489" s="4">
        <v>1</v>
      </c>
      <c r="C489" s="2">
        <v>2</v>
      </c>
      <c r="D489" s="3">
        <v>3</v>
      </c>
    </row>
    <row r="490" spans="1:5" x14ac:dyDescent="0.25">
      <c r="A490">
        <v>489</v>
      </c>
      <c r="B490" s="4">
        <v>1</v>
      </c>
      <c r="C490" s="2">
        <v>2</v>
      </c>
      <c r="D490" s="3">
        <v>3</v>
      </c>
    </row>
    <row r="491" spans="1:5" x14ac:dyDescent="0.25">
      <c r="A491">
        <v>490</v>
      </c>
      <c r="B491" s="4">
        <v>1</v>
      </c>
      <c r="D491" s="3">
        <v>3</v>
      </c>
    </row>
    <row r="492" spans="1:5" x14ac:dyDescent="0.25">
      <c r="A492">
        <v>491</v>
      </c>
      <c r="B492" s="4">
        <v>1</v>
      </c>
      <c r="D492" s="3">
        <v>3</v>
      </c>
    </row>
    <row r="493" spans="1:5" x14ac:dyDescent="0.25">
      <c r="A493">
        <v>492</v>
      </c>
      <c r="B493" s="4">
        <v>1</v>
      </c>
      <c r="D493" s="3">
        <v>3</v>
      </c>
    </row>
    <row r="494" spans="1:5" x14ac:dyDescent="0.25">
      <c r="A494">
        <v>493</v>
      </c>
      <c r="B494" s="4">
        <v>1</v>
      </c>
      <c r="D494" s="3">
        <v>3</v>
      </c>
      <c r="E494" s="5">
        <v>4</v>
      </c>
    </row>
    <row r="495" spans="1:5" x14ac:dyDescent="0.25">
      <c r="A495">
        <v>494</v>
      </c>
      <c r="B495" s="4">
        <v>1</v>
      </c>
      <c r="E495" s="5">
        <v>4</v>
      </c>
    </row>
    <row r="496" spans="1:5" x14ac:dyDescent="0.25">
      <c r="A496">
        <v>495</v>
      </c>
      <c r="B496" s="4">
        <v>1</v>
      </c>
      <c r="E496" s="5">
        <v>4</v>
      </c>
    </row>
    <row r="497" spans="1:5" x14ac:dyDescent="0.25">
      <c r="A497">
        <v>496</v>
      </c>
      <c r="B497" s="4">
        <v>1</v>
      </c>
      <c r="E497" s="5">
        <v>4</v>
      </c>
    </row>
    <row r="498" spans="1:5" x14ac:dyDescent="0.25">
      <c r="A498">
        <v>497</v>
      </c>
      <c r="B498" s="4">
        <v>1</v>
      </c>
      <c r="E498" s="5">
        <v>4</v>
      </c>
    </row>
    <row r="499" spans="1:5" x14ac:dyDescent="0.25">
      <c r="A499">
        <v>498</v>
      </c>
      <c r="B499" s="4">
        <v>1</v>
      </c>
      <c r="E499" s="5">
        <v>4</v>
      </c>
    </row>
    <row r="500" spans="1:5" x14ac:dyDescent="0.25">
      <c r="A500">
        <v>499</v>
      </c>
      <c r="B500" s="4">
        <v>1</v>
      </c>
      <c r="E500" s="5">
        <v>4</v>
      </c>
    </row>
    <row r="501" spans="1:5" x14ac:dyDescent="0.25">
      <c r="A501">
        <v>500</v>
      </c>
      <c r="B501" s="4">
        <v>1</v>
      </c>
      <c r="E501" s="5">
        <v>4</v>
      </c>
    </row>
    <row r="502" spans="1:5" x14ac:dyDescent="0.25">
      <c r="A502">
        <v>501</v>
      </c>
      <c r="B502" s="4">
        <v>1</v>
      </c>
      <c r="E502" s="5">
        <v>4</v>
      </c>
    </row>
    <row r="503" spans="1:5" x14ac:dyDescent="0.25">
      <c r="A503">
        <v>502</v>
      </c>
      <c r="B503" s="4">
        <v>1</v>
      </c>
      <c r="C503" s="2">
        <v>2</v>
      </c>
      <c r="E503" s="5">
        <v>4</v>
      </c>
    </row>
    <row r="504" spans="1:5" x14ac:dyDescent="0.25">
      <c r="A504">
        <v>503</v>
      </c>
      <c r="B504" s="4">
        <v>1</v>
      </c>
      <c r="C504" s="2">
        <v>2</v>
      </c>
      <c r="E504" s="5">
        <v>4</v>
      </c>
    </row>
    <row r="505" spans="1:5" x14ac:dyDescent="0.25">
      <c r="A505">
        <v>504</v>
      </c>
      <c r="B505" s="4">
        <v>1</v>
      </c>
      <c r="C505" s="2">
        <v>2</v>
      </c>
      <c r="E505" s="5">
        <v>4</v>
      </c>
    </row>
    <row r="506" spans="1:5" x14ac:dyDescent="0.25">
      <c r="A506">
        <v>505</v>
      </c>
      <c r="B506" s="4">
        <v>1</v>
      </c>
      <c r="C506" s="2">
        <v>2</v>
      </c>
      <c r="E506" s="5">
        <v>4</v>
      </c>
    </row>
    <row r="507" spans="1:5" x14ac:dyDescent="0.25">
      <c r="A507">
        <v>506</v>
      </c>
      <c r="C507" s="2">
        <v>2</v>
      </c>
      <c r="E507" s="5">
        <v>4</v>
      </c>
    </row>
    <row r="508" spans="1:5" x14ac:dyDescent="0.25">
      <c r="A508">
        <v>507</v>
      </c>
      <c r="C508" s="2">
        <v>2</v>
      </c>
      <c r="E508" s="5">
        <v>4</v>
      </c>
    </row>
    <row r="509" spans="1:5" x14ac:dyDescent="0.25">
      <c r="A509">
        <v>508</v>
      </c>
      <c r="C509" s="2">
        <v>2</v>
      </c>
      <c r="E509" s="5">
        <v>4</v>
      </c>
    </row>
    <row r="510" spans="1:5" x14ac:dyDescent="0.25">
      <c r="A510">
        <v>509</v>
      </c>
      <c r="C510" s="2">
        <v>2</v>
      </c>
      <c r="D510" s="3">
        <v>3</v>
      </c>
      <c r="E510" s="5">
        <v>4</v>
      </c>
    </row>
    <row r="511" spans="1:5" x14ac:dyDescent="0.25">
      <c r="A511">
        <v>510</v>
      </c>
      <c r="C511" s="2">
        <v>2</v>
      </c>
      <c r="D511" s="3">
        <v>3</v>
      </c>
      <c r="E511" s="5">
        <v>4</v>
      </c>
    </row>
    <row r="512" spans="1:5" x14ac:dyDescent="0.25">
      <c r="A512">
        <v>511</v>
      </c>
      <c r="C512" s="2">
        <v>2</v>
      </c>
      <c r="D512" s="3">
        <v>3</v>
      </c>
      <c r="E512" s="5">
        <v>4</v>
      </c>
    </row>
    <row r="513" spans="1:5" x14ac:dyDescent="0.25">
      <c r="A513">
        <v>512</v>
      </c>
      <c r="C513" s="2">
        <v>2</v>
      </c>
      <c r="D513" s="3">
        <v>3</v>
      </c>
    </row>
    <row r="514" spans="1:5" x14ac:dyDescent="0.25">
      <c r="A514">
        <v>513</v>
      </c>
      <c r="C514" s="2">
        <v>2</v>
      </c>
      <c r="D514" s="3">
        <v>3</v>
      </c>
    </row>
    <row r="515" spans="1:5" x14ac:dyDescent="0.25">
      <c r="A515">
        <v>514</v>
      </c>
      <c r="C515" s="2">
        <v>2</v>
      </c>
      <c r="D515" s="3">
        <v>3</v>
      </c>
    </row>
    <row r="516" spans="1:5" x14ac:dyDescent="0.25">
      <c r="A516">
        <v>515</v>
      </c>
      <c r="C516" s="2">
        <v>2</v>
      </c>
      <c r="D516" s="3">
        <v>3</v>
      </c>
    </row>
    <row r="517" spans="1:5" x14ac:dyDescent="0.25">
      <c r="A517">
        <v>516</v>
      </c>
      <c r="C517" s="2">
        <v>2</v>
      </c>
      <c r="D517" s="3">
        <v>3</v>
      </c>
    </row>
    <row r="518" spans="1:5" x14ac:dyDescent="0.25">
      <c r="A518">
        <v>517</v>
      </c>
      <c r="C518" s="2">
        <v>2</v>
      </c>
      <c r="D518" s="3">
        <v>3</v>
      </c>
    </row>
    <row r="519" spans="1:5" x14ac:dyDescent="0.25">
      <c r="A519">
        <v>518</v>
      </c>
      <c r="C519" s="2">
        <v>2</v>
      </c>
      <c r="D519" s="3">
        <v>3</v>
      </c>
    </row>
    <row r="520" spans="1:5" x14ac:dyDescent="0.25">
      <c r="A520">
        <v>519</v>
      </c>
      <c r="B520" s="4">
        <v>1</v>
      </c>
      <c r="C520" s="2">
        <v>2</v>
      </c>
      <c r="D520" s="3">
        <v>3</v>
      </c>
    </row>
    <row r="521" spans="1:5" x14ac:dyDescent="0.25">
      <c r="A521">
        <v>520</v>
      </c>
      <c r="B521" s="4">
        <v>1</v>
      </c>
      <c r="C521" s="2">
        <v>2</v>
      </c>
      <c r="D521" s="3">
        <v>3</v>
      </c>
    </row>
    <row r="522" spans="1:5" x14ac:dyDescent="0.25">
      <c r="A522">
        <v>521</v>
      </c>
      <c r="B522" s="4">
        <v>1</v>
      </c>
      <c r="D522" s="3">
        <v>3</v>
      </c>
    </row>
    <row r="523" spans="1:5" x14ac:dyDescent="0.25">
      <c r="A523">
        <v>522</v>
      </c>
      <c r="B523" s="4">
        <v>1</v>
      </c>
      <c r="D523" s="3">
        <v>3</v>
      </c>
    </row>
    <row r="524" spans="1:5" x14ac:dyDescent="0.25">
      <c r="A524">
        <v>523</v>
      </c>
      <c r="B524" s="4">
        <v>1</v>
      </c>
      <c r="D524" s="3">
        <v>3</v>
      </c>
    </row>
    <row r="525" spans="1:5" x14ac:dyDescent="0.25">
      <c r="A525">
        <v>524</v>
      </c>
      <c r="B525" s="4">
        <v>1</v>
      </c>
      <c r="D525" s="3">
        <v>3</v>
      </c>
      <c r="E525" s="5">
        <v>4</v>
      </c>
    </row>
    <row r="526" spans="1:5" x14ac:dyDescent="0.25">
      <c r="A526">
        <v>525</v>
      </c>
      <c r="B526" s="4">
        <v>1</v>
      </c>
      <c r="D526" s="3">
        <v>3</v>
      </c>
      <c r="E526" s="5">
        <v>4</v>
      </c>
    </row>
    <row r="527" spans="1:5" x14ac:dyDescent="0.25">
      <c r="A527">
        <v>526</v>
      </c>
      <c r="B527" s="4">
        <v>1</v>
      </c>
      <c r="D527" s="3">
        <v>3</v>
      </c>
      <c r="E527" s="5">
        <v>4</v>
      </c>
    </row>
    <row r="528" spans="1:5" x14ac:dyDescent="0.25">
      <c r="A528">
        <v>527</v>
      </c>
      <c r="B528" s="4">
        <v>1</v>
      </c>
      <c r="E528" s="5">
        <v>4</v>
      </c>
    </row>
    <row r="529" spans="1:5" x14ac:dyDescent="0.25">
      <c r="A529">
        <v>528</v>
      </c>
      <c r="B529" s="4">
        <v>1</v>
      </c>
      <c r="E529" s="5">
        <v>4</v>
      </c>
    </row>
    <row r="530" spans="1:5" x14ac:dyDescent="0.25">
      <c r="A530">
        <v>529</v>
      </c>
      <c r="B530" s="4">
        <v>1</v>
      </c>
      <c r="E530" s="5">
        <v>4</v>
      </c>
    </row>
    <row r="531" spans="1:5" x14ac:dyDescent="0.25">
      <c r="A531">
        <v>530</v>
      </c>
      <c r="B531" s="4">
        <v>1</v>
      </c>
      <c r="E531" s="5">
        <v>4</v>
      </c>
    </row>
    <row r="532" spans="1:5" x14ac:dyDescent="0.25">
      <c r="A532">
        <v>531</v>
      </c>
      <c r="B532" s="4">
        <v>1</v>
      </c>
      <c r="E532" s="5">
        <v>4</v>
      </c>
    </row>
    <row r="533" spans="1:5" x14ac:dyDescent="0.25">
      <c r="A533">
        <v>532</v>
      </c>
      <c r="B533" s="4">
        <v>1</v>
      </c>
      <c r="E533" s="5">
        <v>4</v>
      </c>
    </row>
    <row r="534" spans="1:5" x14ac:dyDescent="0.25">
      <c r="A534">
        <v>533</v>
      </c>
      <c r="B534" s="4">
        <v>1</v>
      </c>
      <c r="E534" s="5">
        <v>4</v>
      </c>
    </row>
    <row r="535" spans="1:5" x14ac:dyDescent="0.25">
      <c r="A535">
        <v>534</v>
      </c>
      <c r="B535" s="4">
        <v>1</v>
      </c>
      <c r="C535" s="2">
        <v>2</v>
      </c>
      <c r="E535" s="5">
        <v>4</v>
      </c>
    </row>
    <row r="536" spans="1:5" x14ac:dyDescent="0.25">
      <c r="A536">
        <v>535</v>
      </c>
      <c r="B536" s="4">
        <v>1</v>
      </c>
      <c r="C536" s="2">
        <v>2</v>
      </c>
      <c r="E536" s="5">
        <v>4</v>
      </c>
    </row>
    <row r="537" spans="1:5" x14ac:dyDescent="0.25">
      <c r="A537">
        <v>536</v>
      </c>
      <c r="B537" s="4">
        <v>1</v>
      </c>
      <c r="C537" s="2">
        <v>2</v>
      </c>
      <c r="E537" s="5">
        <v>4</v>
      </c>
    </row>
    <row r="538" spans="1:5" x14ac:dyDescent="0.25">
      <c r="A538">
        <v>537</v>
      </c>
      <c r="B538" s="4">
        <v>1</v>
      </c>
      <c r="C538" s="2">
        <v>2</v>
      </c>
      <c r="E538" s="5">
        <v>4</v>
      </c>
    </row>
    <row r="539" spans="1:5" x14ac:dyDescent="0.25">
      <c r="A539">
        <v>538</v>
      </c>
      <c r="B539" s="4">
        <v>1</v>
      </c>
      <c r="C539" s="2">
        <v>2</v>
      </c>
      <c r="E539" s="5">
        <v>4</v>
      </c>
    </row>
    <row r="540" spans="1:5" x14ac:dyDescent="0.25">
      <c r="A540">
        <v>539</v>
      </c>
      <c r="C540" s="2">
        <v>2</v>
      </c>
      <c r="E540" s="5">
        <v>4</v>
      </c>
    </row>
    <row r="541" spans="1:5" x14ac:dyDescent="0.25">
      <c r="A541">
        <v>540</v>
      </c>
      <c r="C541" s="2">
        <v>2</v>
      </c>
      <c r="E541" s="5">
        <v>4</v>
      </c>
    </row>
    <row r="542" spans="1:5" x14ac:dyDescent="0.25">
      <c r="A542">
        <v>541</v>
      </c>
      <c r="C542" s="2">
        <v>2</v>
      </c>
      <c r="D542" s="3">
        <v>3</v>
      </c>
      <c r="E542" s="5">
        <v>4</v>
      </c>
    </row>
    <row r="543" spans="1:5" x14ac:dyDescent="0.25">
      <c r="A543">
        <v>542</v>
      </c>
      <c r="C543" s="2">
        <v>2</v>
      </c>
      <c r="D543" s="3">
        <v>3</v>
      </c>
      <c r="E543" s="5">
        <v>4</v>
      </c>
    </row>
    <row r="544" spans="1:5" x14ac:dyDescent="0.25">
      <c r="A544">
        <v>543</v>
      </c>
      <c r="C544" s="2">
        <v>2</v>
      </c>
      <c r="D544" s="3">
        <v>3</v>
      </c>
      <c r="E544" s="5">
        <v>4</v>
      </c>
    </row>
    <row r="545" spans="1:5" x14ac:dyDescent="0.25">
      <c r="A545">
        <v>544</v>
      </c>
      <c r="C545" s="2">
        <v>2</v>
      </c>
      <c r="D545" s="3">
        <v>3</v>
      </c>
      <c r="E545" s="5">
        <v>4</v>
      </c>
    </row>
    <row r="546" spans="1:5" x14ac:dyDescent="0.25">
      <c r="A546">
        <v>545</v>
      </c>
      <c r="C546" s="2">
        <v>2</v>
      </c>
      <c r="D546" s="3">
        <v>3</v>
      </c>
    </row>
    <row r="547" spans="1:5" x14ac:dyDescent="0.25">
      <c r="A547">
        <v>546</v>
      </c>
      <c r="C547" s="2">
        <v>2</v>
      </c>
      <c r="D547" s="3">
        <v>3</v>
      </c>
    </row>
    <row r="548" spans="1:5" x14ac:dyDescent="0.25">
      <c r="A548">
        <v>547</v>
      </c>
      <c r="C548" s="2">
        <v>2</v>
      </c>
      <c r="D548" s="3">
        <v>3</v>
      </c>
    </row>
    <row r="549" spans="1:5" x14ac:dyDescent="0.25">
      <c r="A549">
        <v>548</v>
      </c>
      <c r="C549" s="2">
        <v>2</v>
      </c>
      <c r="D549" s="3">
        <v>3</v>
      </c>
    </row>
    <row r="550" spans="1:5" x14ac:dyDescent="0.25">
      <c r="A550">
        <v>549</v>
      </c>
      <c r="C550" s="2">
        <v>2</v>
      </c>
      <c r="D550" s="3">
        <v>3</v>
      </c>
    </row>
    <row r="551" spans="1:5" x14ac:dyDescent="0.25">
      <c r="A551">
        <v>550</v>
      </c>
      <c r="C551" s="2">
        <v>2</v>
      </c>
      <c r="D551" s="3">
        <v>3</v>
      </c>
    </row>
    <row r="552" spans="1:5" x14ac:dyDescent="0.25">
      <c r="A552">
        <v>551</v>
      </c>
      <c r="C552" s="2">
        <v>2</v>
      </c>
      <c r="D552" s="3">
        <v>3</v>
      </c>
    </row>
    <row r="553" spans="1:5" x14ac:dyDescent="0.25">
      <c r="A553">
        <v>552</v>
      </c>
      <c r="B553" s="4">
        <v>1</v>
      </c>
      <c r="C553" s="2">
        <v>2</v>
      </c>
      <c r="D553" s="3">
        <v>3</v>
      </c>
    </row>
    <row r="554" spans="1:5" x14ac:dyDescent="0.25">
      <c r="A554">
        <v>553</v>
      </c>
      <c r="B554" s="4">
        <v>1</v>
      </c>
      <c r="C554" s="2">
        <v>2</v>
      </c>
      <c r="D554" s="3">
        <v>3</v>
      </c>
    </row>
    <row r="555" spans="1:5" x14ac:dyDescent="0.25">
      <c r="A555">
        <v>554</v>
      </c>
      <c r="B555" s="4">
        <v>1</v>
      </c>
      <c r="D555" s="3">
        <v>3</v>
      </c>
    </row>
    <row r="556" spans="1:5" x14ac:dyDescent="0.25">
      <c r="A556">
        <v>555</v>
      </c>
      <c r="B556" s="4">
        <v>1</v>
      </c>
      <c r="D556" s="3">
        <v>3</v>
      </c>
    </row>
    <row r="557" spans="1:5" x14ac:dyDescent="0.25">
      <c r="A557">
        <v>556</v>
      </c>
      <c r="B557" s="4">
        <v>1</v>
      </c>
      <c r="D557" s="3">
        <v>3</v>
      </c>
    </row>
    <row r="558" spans="1:5" x14ac:dyDescent="0.25">
      <c r="A558">
        <v>557</v>
      </c>
      <c r="B558" s="4">
        <v>1</v>
      </c>
      <c r="D558" s="3">
        <v>3</v>
      </c>
    </row>
    <row r="559" spans="1:5" x14ac:dyDescent="0.25">
      <c r="A559">
        <v>558</v>
      </c>
      <c r="B559" s="4">
        <v>1</v>
      </c>
      <c r="D559" s="3">
        <v>3</v>
      </c>
    </row>
    <row r="560" spans="1:5" x14ac:dyDescent="0.25">
      <c r="A560">
        <v>559</v>
      </c>
      <c r="B560" s="4">
        <v>1</v>
      </c>
      <c r="D560" s="3">
        <v>3</v>
      </c>
      <c r="E560" s="5">
        <v>4</v>
      </c>
    </row>
    <row r="561" spans="1:5" x14ac:dyDescent="0.25">
      <c r="A561">
        <v>560</v>
      </c>
      <c r="B561" s="4">
        <v>1</v>
      </c>
      <c r="D561" s="3">
        <v>3</v>
      </c>
      <c r="E561" s="5">
        <v>4</v>
      </c>
    </row>
    <row r="562" spans="1:5" x14ac:dyDescent="0.25">
      <c r="A562">
        <v>561</v>
      </c>
      <c r="B562" s="4">
        <v>1</v>
      </c>
      <c r="E562" s="5">
        <v>4</v>
      </c>
    </row>
    <row r="563" spans="1:5" x14ac:dyDescent="0.25">
      <c r="A563">
        <v>562</v>
      </c>
      <c r="B563" s="4">
        <v>1</v>
      </c>
      <c r="E563" s="5">
        <v>4</v>
      </c>
    </row>
    <row r="564" spans="1:5" x14ac:dyDescent="0.25">
      <c r="A564">
        <v>563</v>
      </c>
      <c r="B564" s="4">
        <v>1</v>
      </c>
      <c r="E564" s="5">
        <v>4</v>
      </c>
    </row>
    <row r="565" spans="1:5" x14ac:dyDescent="0.25">
      <c r="A565">
        <v>564</v>
      </c>
      <c r="B565" s="4">
        <v>1</v>
      </c>
      <c r="E565" s="5">
        <v>4</v>
      </c>
    </row>
    <row r="566" spans="1:5" x14ac:dyDescent="0.25">
      <c r="A566">
        <v>565</v>
      </c>
      <c r="B566" s="4">
        <v>1</v>
      </c>
      <c r="E566" s="5">
        <v>4</v>
      </c>
    </row>
    <row r="567" spans="1:5" x14ac:dyDescent="0.25">
      <c r="A567">
        <v>566</v>
      </c>
      <c r="B567" s="4">
        <v>1</v>
      </c>
      <c r="E567" s="5">
        <v>4</v>
      </c>
    </row>
    <row r="568" spans="1:5" x14ac:dyDescent="0.25">
      <c r="A568">
        <v>567</v>
      </c>
      <c r="B568" s="4">
        <v>1</v>
      </c>
      <c r="C568" s="2">
        <v>2</v>
      </c>
      <c r="E568" s="5">
        <v>4</v>
      </c>
    </row>
    <row r="569" spans="1:5" x14ac:dyDescent="0.25">
      <c r="A569">
        <v>568</v>
      </c>
      <c r="B569" s="4">
        <v>1</v>
      </c>
      <c r="C569" s="2">
        <v>2</v>
      </c>
      <c r="E569" s="5">
        <v>4</v>
      </c>
    </row>
    <row r="570" spans="1:5" x14ac:dyDescent="0.25">
      <c r="A570">
        <v>569</v>
      </c>
      <c r="B570" s="4">
        <v>1</v>
      </c>
      <c r="C570" s="2">
        <v>2</v>
      </c>
      <c r="E570" s="5">
        <v>4</v>
      </c>
    </row>
    <row r="571" spans="1:5" x14ac:dyDescent="0.25">
      <c r="A571">
        <v>570</v>
      </c>
      <c r="C571" s="2">
        <v>2</v>
      </c>
      <c r="E571" s="5">
        <v>4</v>
      </c>
    </row>
    <row r="572" spans="1:5" x14ac:dyDescent="0.25">
      <c r="A572">
        <v>571</v>
      </c>
      <c r="C572" s="2">
        <v>2</v>
      </c>
      <c r="E572" s="5">
        <v>4</v>
      </c>
    </row>
    <row r="573" spans="1:5" x14ac:dyDescent="0.25">
      <c r="A573">
        <v>572</v>
      </c>
      <c r="C573" s="2">
        <v>2</v>
      </c>
      <c r="E573" s="5">
        <v>4</v>
      </c>
    </row>
    <row r="574" spans="1:5" x14ac:dyDescent="0.25">
      <c r="A574">
        <v>573</v>
      </c>
      <c r="C574" s="2">
        <v>2</v>
      </c>
      <c r="E574" s="5">
        <v>4</v>
      </c>
    </row>
    <row r="575" spans="1:5" x14ac:dyDescent="0.25">
      <c r="A575">
        <v>574</v>
      </c>
      <c r="C575" s="2">
        <v>2</v>
      </c>
      <c r="E575" s="5">
        <v>4</v>
      </c>
    </row>
    <row r="576" spans="1:5" x14ac:dyDescent="0.25">
      <c r="A576">
        <v>575</v>
      </c>
      <c r="C576" s="2">
        <v>2</v>
      </c>
      <c r="D576" s="3">
        <v>3</v>
      </c>
      <c r="E576" s="5">
        <v>4</v>
      </c>
    </row>
    <row r="577" spans="1:5" x14ac:dyDescent="0.25">
      <c r="A577">
        <v>576</v>
      </c>
      <c r="C577" s="2">
        <v>2</v>
      </c>
      <c r="D577" s="3">
        <v>3</v>
      </c>
      <c r="E577" s="5">
        <v>4</v>
      </c>
    </row>
    <row r="578" spans="1:5" x14ac:dyDescent="0.25">
      <c r="A578">
        <v>577</v>
      </c>
      <c r="C578" s="2">
        <v>2</v>
      </c>
      <c r="D578" s="3">
        <v>3</v>
      </c>
      <c r="E578" s="5">
        <v>4</v>
      </c>
    </row>
    <row r="579" spans="1:5" x14ac:dyDescent="0.25">
      <c r="A579">
        <v>578</v>
      </c>
      <c r="C579" s="2">
        <v>2</v>
      </c>
      <c r="D579" s="3">
        <v>3</v>
      </c>
      <c r="E579" s="5">
        <v>4</v>
      </c>
    </row>
    <row r="580" spans="1:5" x14ac:dyDescent="0.25">
      <c r="A580">
        <v>579</v>
      </c>
      <c r="C580" s="2">
        <v>2</v>
      </c>
      <c r="D580" s="3">
        <v>3</v>
      </c>
    </row>
    <row r="581" spans="1:5" x14ac:dyDescent="0.25">
      <c r="A581">
        <v>580</v>
      </c>
      <c r="C581" s="2">
        <v>2</v>
      </c>
      <c r="D581" s="3">
        <v>3</v>
      </c>
    </row>
    <row r="582" spans="1:5" x14ac:dyDescent="0.25">
      <c r="A582">
        <v>581</v>
      </c>
      <c r="C582" s="2">
        <v>2</v>
      </c>
      <c r="D582" s="3">
        <v>3</v>
      </c>
    </row>
    <row r="583" spans="1:5" x14ac:dyDescent="0.25">
      <c r="A583">
        <v>582</v>
      </c>
      <c r="B583" s="4">
        <v>1</v>
      </c>
      <c r="C583" s="2">
        <v>2</v>
      </c>
      <c r="D583" s="3">
        <v>3</v>
      </c>
    </row>
    <row r="584" spans="1:5" x14ac:dyDescent="0.25">
      <c r="A584">
        <v>583</v>
      </c>
      <c r="B584" s="4">
        <v>1</v>
      </c>
      <c r="C584" s="2">
        <v>2</v>
      </c>
      <c r="D584" s="3">
        <v>3</v>
      </c>
    </row>
    <row r="585" spans="1:5" x14ac:dyDescent="0.25">
      <c r="A585">
        <v>584</v>
      </c>
      <c r="B585" s="4">
        <v>1</v>
      </c>
      <c r="C585" s="2">
        <v>2</v>
      </c>
      <c r="D585" s="3">
        <v>3</v>
      </c>
    </row>
    <row r="586" spans="1:5" x14ac:dyDescent="0.25">
      <c r="A586">
        <v>585</v>
      </c>
      <c r="B586" s="4">
        <v>1</v>
      </c>
      <c r="D586" s="3">
        <v>3</v>
      </c>
    </row>
    <row r="587" spans="1:5" x14ac:dyDescent="0.25">
      <c r="A587">
        <v>586</v>
      </c>
      <c r="B587" s="4">
        <v>1</v>
      </c>
      <c r="D587" s="3">
        <v>3</v>
      </c>
    </row>
    <row r="588" spans="1:5" x14ac:dyDescent="0.25">
      <c r="A588">
        <v>587</v>
      </c>
      <c r="B588" s="4">
        <v>1</v>
      </c>
      <c r="D588" s="3">
        <v>3</v>
      </c>
    </row>
    <row r="589" spans="1:5" x14ac:dyDescent="0.25">
      <c r="A589">
        <v>588</v>
      </c>
      <c r="B589" s="4">
        <v>1</v>
      </c>
      <c r="D589" s="3">
        <v>3</v>
      </c>
    </row>
    <row r="590" spans="1:5" x14ac:dyDescent="0.25">
      <c r="A590">
        <v>589</v>
      </c>
      <c r="B590" s="4">
        <v>1</v>
      </c>
      <c r="D590" s="3">
        <v>3</v>
      </c>
    </row>
    <row r="591" spans="1:5" x14ac:dyDescent="0.25">
      <c r="A591">
        <v>590</v>
      </c>
      <c r="B591" s="4">
        <v>1</v>
      </c>
      <c r="D591" s="3">
        <v>3</v>
      </c>
    </row>
    <row r="592" spans="1:5" x14ac:dyDescent="0.25">
      <c r="A592">
        <v>591</v>
      </c>
      <c r="B592" s="4">
        <v>1</v>
      </c>
      <c r="D592" s="3">
        <v>3</v>
      </c>
    </row>
    <row r="593" spans="1:5" x14ac:dyDescent="0.25">
      <c r="A593">
        <v>592</v>
      </c>
      <c r="B593" s="4">
        <v>1</v>
      </c>
      <c r="E593" s="5">
        <v>4</v>
      </c>
    </row>
    <row r="594" spans="1:5" x14ac:dyDescent="0.25">
      <c r="A594">
        <v>593</v>
      </c>
      <c r="B594" s="4">
        <v>1</v>
      </c>
      <c r="E594" s="5">
        <v>4</v>
      </c>
    </row>
    <row r="595" spans="1:5" x14ac:dyDescent="0.25">
      <c r="A595">
        <v>594</v>
      </c>
      <c r="B595" s="4">
        <v>1</v>
      </c>
      <c r="E595" s="5">
        <v>4</v>
      </c>
    </row>
    <row r="596" spans="1:5" x14ac:dyDescent="0.25">
      <c r="A596">
        <v>595</v>
      </c>
      <c r="B596" s="4">
        <v>1</v>
      </c>
      <c r="E596" s="5">
        <v>4</v>
      </c>
    </row>
    <row r="597" spans="1:5" x14ac:dyDescent="0.25">
      <c r="A597">
        <v>596</v>
      </c>
      <c r="B597" s="4">
        <v>1</v>
      </c>
      <c r="E597" s="5">
        <v>4</v>
      </c>
    </row>
    <row r="598" spans="1:5" x14ac:dyDescent="0.25">
      <c r="A598">
        <v>597</v>
      </c>
      <c r="B598" s="4">
        <v>1</v>
      </c>
      <c r="E598" s="5">
        <v>4</v>
      </c>
    </row>
    <row r="599" spans="1:5" x14ac:dyDescent="0.25">
      <c r="A599">
        <v>598</v>
      </c>
      <c r="B599" s="4">
        <v>1</v>
      </c>
      <c r="C599" s="2">
        <v>2</v>
      </c>
      <c r="E599" s="5">
        <v>4</v>
      </c>
    </row>
    <row r="600" spans="1:5" x14ac:dyDescent="0.25">
      <c r="A600">
        <v>599</v>
      </c>
      <c r="B600" s="4">
        <v>1</v>
      </c>
      <c r="C600" s="2">
        <v>2</v>
      </c>
      <c r="E600" s="5">
        <v>4</v>
      </c>
    </row>
    <row r="601" spans="1:5" x14ac:dyDescent="0.25">
      <c r="A601">
        <v>600</v>
      </c>
      <c r="C601" s="2">
        <v>2</v>
      </c>
      <c r="E601" s="5">
        <v>4</v>
      </c>
    </row>
    <row r="602" spans="1:5" x14ac:dyDescent="0.25">
      <c r="A602">
        <v>601</v>
      </c>
      <c r="C602" s="2">
        <v>2</v>
      </c>
      <c r="E602" s="5">
        <v>4</v>
      </c>
    </row>
    <row r="603" spans="1:5" x14ac:dyDescent="0.25">
      <c r="A603">
        <v>602</v>
      </c>
      <c r="C603" s="2">
        <v>2</v>
      </c>
      <c r="E603" s="5">
        <v>4</v>
      </c>
    </row>
    <row r="604" spans="1:5" x14ac:dyDescent="0.25">
      <c r="A604">
        <v>603</v>
      </c>
      <c r="C604" s="2">
        <v>2</v>
      </c>
      <c r="E604" s="5">
        <v>4</v>
      </c>
    </row>
    <row r="605" spans="1:5" x14ac:dyDescent="0.25">
      <c r="A605">
        <v>604</v>
      </c>
      <c r="C605" s="2">
        <v>2</v>
      </c>
      <c r="E605" s="5">
        <v>4</v>
      </c>
    </row>
    <row r="606" spans="1:5" x14ac:dyDescent="0.25">
      <c r="A606">
        <v>605</v>
      </c>
      <c r="C606" s="2">
        <v>2</v>
      </c>
      <c r="D606" s="3">
        <v>3</v>
      </c>
      <c r="E606" s="5">
        <v>4</v>
      </c>
    </row>
    <row r="607" spans="1:5" x14ac:dyDescent="0.25">
      <c r="A607">
        <v>606</v>
      </c>
      <c r="C607" s="2">
        <v>2</v>
      </c>
      <c r="D607" s="3">
        <v>3</v>
      </c>
      <c r="E607" s="5">
        <v>4</v>
      </c>
    </row>
    <row r="608" spans="1:5" x14ac:dyDescent="0.25">
      <c r="A608">
        <v>607</v>
      </c>
      <c r="C608" s="2">
        <v>2</v>
      </c>
      <c r="D608" s="3">
        <v>3</v>
      </c>
      <c r="E608" s="5">
        <v>4</v>
      </c>
    </row>
    <row r="609" spans="1:5" x14ac:dyDescent="0.25">
      <c r="A609">
        <v>608</v>
      </c>
      <c r="C609" s="2">
        <v>2</v>
      </c>
      <c r="D609" s="3">
        <v>3</v>
      </c>
      <c r="E609" s="5">
        <v>4</v>
      </c>
    </row>
    <row r="610" spans="1:5" x14ac:dyDescent="0.25">
      <c r="A610">
        <v>609</v>
      </c>
      <c r="C610" s="2">
        <v>2</v>
      </c>
      <c r="D610" s="3">
        <v>3</v>
      </c>
      <c r="E610" s="5">
        <v>4</v>
      </c>
    </row>
    <row r="611" spans="1:5" x14ac:dyDescent="0.25">
      <c r="A611">
        <v>610</v>
      </c>
      <c r="C611" s="2">
        <v>2</v>
      </c>
      <c r="D611" s="3">
        <v>3</v>
      </c>
    </row>
    <row r="612" spans="1:5" x14ac:dyDescent="0.25">
      <c r="A612">
        <v>611</v>
      </c>
      <c r="C612" s="2">
        <v>2</v>
      </c>
      <c r="D612" s="3">
        <v>3</v>
      </c>
    </row>
    <row r="613" spans="1:5" x14ac:dyDescent="0.25">
      <c r="A613">
        <v>612</v>
      </c>
      <c r="C613" s="2">
        <v>2</v>
      </c>
      <c r="D613" s="3">
        <v>3</v>
      </c>
    </row>
    <row r="614" spans="1:5" x14ac:dyDescent="0.25">
      <c r="A614">
        <v>613</v>
      </c>
      <c r="B614" s="4">
        <v>1</v>
      </c>
      <c r="C614" s="2">
        <v>2</v>
      </c>
      <c r="D614" s="3">
        <v>3</v>
      </c>
    </row>
    <row r="615" spans="1:5" x14ac:dyDescent="0.25">
      <c r="A615">
        <v>614</v>
      </c>
      <c r="B615" s="4">
        <v>1</v>
      </c>
      <c r="C615" s="2">
        <v>2</v>
      </c>
      <c r="D615" s="3">
        <v>3</v>
      </c>
    </row>
    <row r="616" spans="1:5" x14ac:dyDescent="0.25">
      <c r="A616">
        <v>615</v>
      </c>
      <c r="B616" s="4">
        <v>1</v>
      </c>
      <c r="D616" s="3">
        <v>3</v>
      </c>
    </row>
    <row r="617" spans="1:5" x14ac:dyDescent="0.25">
      <c r="A617">
        <v>616</v>
      </c>
      <c r="B617" s="4">
        <v>1</v>
      </c>
      <c r="D617" s="3">
        <v>3</v>
      </c>
    </row>
    <row r="618" spans="1:5" x14ac:dyDescent="0.25">
      <c r="A618">
        <v>617</v>
      </c>
      <c r="B618" s="4">
        <v>1</v>
      </c>
      <c r="D618" s="3">
        <v>3</v>
      </c>
    </row>
    <row r="619" spans="1:5" x14ac:dyDescent="0.25">
      <c r="A619">
        <v>618</v>
      </c>
      <c r="B619" s="4">
        <v>1</v>
      </c>
      <c r="D619" s="3">
        <v>3</v>
      </c>
    </row>
    <row r="620" spans="1:5" x14ac:dyDescent="0.25">
      <c r="A620">
        <v>619</v>
      </c>
      <c r="B620" s="4">
        <v>1</v>
      </c>
      <c r="D620" s="3">
        <v>3</v>
      </c>
    </row>
    <row r="621" spans="1:5" x14ac:dyDescent="0.25">
      <c r="A621">
        <v>620</v>
      </c>
      <c r="B621" s="4">
        <v>1</v>
      </c>
      <c r="D621" s="3">
        <v>3</v>
      </c>
    </row>
    <row r="622" spans="1:5" x14ac:dyDescent="0.25">
      <c r="A622">
        <v>621</v>
      </c>
      <c r="B622" s="4">
        <v>1</v>
      </c>
      <c r="D622" s="3">
        <v>3</v>
      </c>
      <c r="E622" s="5">
        <v>4</v>
      </c>
    </row>
    <row r="623" spans="1:5" x14ac:dyDescent="0.25">
      <c r="A623">
        <v>622</v>
      </c>
      <c r="B623" s="4">
        <v>1</v>
      </c>
      <c r="E623" s="5">
        <v>4</v>
      </c>
    </row>
    <row r="624" spans="1:5" x14ac:dyDescent="0.25">
      <c r="A624">
        <v>623</v>
      </c>
      <c r="B624" s="4">
        <v>1</v>
      </c>
      <c r="E624" s="5">
        <v>4</v>
      </c>
    </row>
    <row r="625" spans="1:5" x14ac:dyDescent="0.25">
      <c r="A625">
        <v>624</v>
      </c>
      <c r="B625" s="4">
        <v>1</v>
      </c>
      <c r="E625" s="5">
        <v>4</v>
      </c>
    </row>
    <row r="626" spans="1:5" x14ac:dyDescent="0.25">
      <c r="A626">
        <v>625</v>
      </c>
      <c r="B626" s="4">
        <v>1</v>
      </c>
      <c r="E626" s="5">
        <v>4</v>
      </c>
    </row>
    <row r="627" spans="1:5" x14ac:dyDescent="0.25">
      <c r="A627">
        <v>626</v>
      </c>
      <c r="B627" s="4">
        <v>1</v>
      </c>
      <c r="E627" s="5">
        <v>4</v>
      </c>
    </row>
    <row r="628" spans="1:5" x14ac:dyDescent="0.25">
      <c r="A628">
        <v>627</v>
      </c>
      <c r="B628" s="4">
        <v>1</v>
      </c>
      <c r="E628" s="5">
        <v>4</v>
      </c>
    </row>
    <row r="629" spans="1:5" x14ac:dyDescent="0.25">
      <c r="A629">
        <v>628</v>
      </c>
      <c r="B629" s="4">
        <v>1</v>
      </c>
      <c r="C629" s="2">
        <v>2</v>
      </c>
      <c r="E629" s="5">
        <v>4</v>
      </c>
    </row>
    <row r="630" spans="1:5" x14ac:dyDescent="0.25">
      <c r="A630">
        <v>629</v>
      </c>
      <c r="B630" s="4">
        <v>1</v>
      </c>
      <c r="C630" s="2">
        <v>2</v>
      </c>
      <c r="E630" s="5">
        <v>4</v>
      </c>
    </row>
    <row r="631" spans="1:5" x14ac:dyDescent="0.25">
      <c r="A631">
        <v>630</v>
      </c>
      <c r="B631" s="4">
        <v>1</v>
      </c>
      <c r="C631" s="2">
        <v>2</v>
      </c>
      <c r="E631" s="5">
        <v>4</v>
      </c>
    </row>
    <row r="632" spans="1:5" x14ac:dyDescent="0.25">
      <c r="A632">
        <v>631</v>
      </c>
      <c r="C632" s="2">
        <v>2</v>
      </c>
      <c r="E632" s="5">
        <v>4</v>
      </c>
    </row>
    <row r="633" spans="1:5" x14ac:dyDescent="0.25">
      <c r="A633">
        <v>632</v>
      </c>
      <c r="C633" s="2">
        <v>2</v>
      </c>
      <c r="E633" s="5">
        <v>4</v>
      </c>
    </row>
    <row r="634" spans="1:5" x14ac:dyDescent="0.25">
      <c r="A634">
        <v>633</v>
      </c>
      <c r="C634" s="2">
        <v>2</v>
      </c>
      <c r="E634" s="5">
        <v>4</v>
      </c>
    </row>
    <row r="635" spans="1:5" x14ac:dyDescent="0.25">
      <c r="A635">
        <v>634</v>
      </c>
      <c r="C635" s="2">
        <v>2</v>
      </c>
      <c r="E635" s="5">
        <v>4</v>
      </c>
    </row>
    <row r="636" spans="1:5" x14ac:dyDescent="0.25">
      <c r="A636">
        <v>635</v>
      </c>
      <c r="C636" s="2">
        <v>2</v>
      </c>
      <c r="E636" s="5">
        <v>4</v>
      </c>
    </row>
    <row r="637" spans="1:5" x14ac:dyDescent="0.25">
      <c r="A637">
        <v>636</v>
      </c>
      <c r="C637" s="2">
        <v>2</v>
      </c>
      <c r="D637" s="3">
        <v>3</v>
      </c>
      <c r="E637" s="5">
        <v>4</v>
      </c>
    </row>
    <row r="638" spans="1:5" x14ac:dyDescent="0.25">
      <c r="A638">
        <v>637</v>
      </c>
      <c r="C638" s="2">
        <v>2</v>
      </c>
      <c r="D638" s="3">
        <v>3</v>
      </c>
      <c r="E638" s="5">
        <v>4</v>
      </c>
    </row>
    <row r="639" spans="1:5" x14ac:dyDescent="0.25">
      <c r="A639">
        <v>638</v>
      </c>
      <c r="C639" s="2">
        <v>2</v>
      </c>
      <c r="D639" s="3">
        <v>3</v>
      </c>
      <c r="E639" s="5">
        <v>4</v>
      </c>
    </row>
    <row r="640" spans="1:5" x14ac:dyDescent="0.25">
      <c r="A640">
        <v>639</v>
      </c>
      <c r="C640" s="2">
        <v>2</v>
      </c>
      <c r="D640" s="3">
        <v>3</v>
      </c>
    </row>
    <row r="641" spans="1:5" x14ac:dyDescent="0.25">
      <c r="A641">
        <v>640</v>
      </c>
      <c r="C641" s="2">
        <v>2</v>
      </c>
      <c r="D641" s="3">
        <v>3</v>
      </c>
    </row>
    <row r="642" spans="1:5" x14ac:dyDescent="0.25">
      <c r="A642">
        <v>641</v>
      </c>
      <c r="C642" s="2">
        <v>2</v>
      </c>
      <c r="D642" s="3">
        <v>3</v>
      </c>
    </row>
    <row r="643" spans="1:5" x14ac:dyDescent="0.25">
      <c r="A643">
        <v>642</v>
      </c>
      <c r="C643" s="2">
        <v>2</v>
      </c>
      <c r="D643" s="3">
        <v>3</v>
      </c>
    </row>
    <row r="644" spans="1:5" x14ac:dyDescent="0.25">
      <c r="A644">
        <v>643</v>
      </c>
      <c r="B644" s="4">
        <v>1</v>
      </c>
      <c r="C644" s="2">
        <v>2</v>
      </c>
      <c r="D644" s="3">
        <v>3</v>
      </c>
    </row>
    <row r="645" spans="1:5" x14ac:dyDescent="0.25">
      <c r="A645">
        <v>644</v>
      </c>
      <c r="B645" s="4">
        <v>1</v>
      </c>
      <c r="C645" s="2">
        <v>2</v>
      </c>
      <c r="D645" s="3">
        <v>3</v>
      </c>
    </row>
    <row r="646" spans="1:5" x14ac:dyDescent="0.25">
      <c r="A646">
        <v>645</v>
      </c>
      <c r="B646" s="4">
        <v>1</v>
      </c>
      <c r="D646" s="3">
        <v>3</v>
      </c>
    </row>
    <row r="647" spans="1:5" x14ac:dyDescent="0.25">
      <c r="A647">
        <v>646</v>
      </c>
      <c r="B647" s="4">
        <v>1</v>
      </c>
      <c r="D647" s="3">
        <v>3</v>
      </c>
    </row>
    <row r="648" spans="1:5" x14ac:dyDescent="0.25">
      <c r="A648">
        <v>647</v>
      </c>
      <c r="B648" s="4">
        <v>1</v>
      </c>
      <c r="D648" s="3">
        <v>3</v>
      </c>
    </row>
    <row r="649" spans="1:5" x14ac:dyDescent="0.25">
      <c r="A649">
        <v>648</v>
      </c>
      <c r="B649" s="4">
        <v>1</v>
      </c>
      <c r="D649" s="3">
        <v>3</v>
      </c>
    </row>
    <row r="650" spans="1:5" x14ac:dyDescent="0.25">
      <c r="A650">
        <v>649</v>
      </c>
      <c r="B650" s="4">
        <v>1</v>
      </c>
      <c r="D650" s="3">
        <v>3</v>
      </c>
    </row>
    <row r="651" spans="1:5" x14ac:dyDescent="0.25">
      <c r="A651">
        <v>650</v>
      </c>
      <c r="B651" s="4">
        <v>1</v>
      </c>
      <c r="D651" s="3">
        <v>3</v>
      </c>
    </row>
    <row r="652" spans="1:5" x14ac:dyDescent="0.25">
      <c r="A652">
        <v>651</v>
      </c>
      <c r="B652" s="4">
        <v>1</v>
      </c>
      <c r="D652" s="3">
        <v>3</v>
      </c>
      <c r="E652" s="5">
        <v>4</v>
      </c>
    </row>
    <row r="653" spans="1:5" x14ac:dyDescent="0.25">
      <c r="A653">
        <v>652</v>
      </c>
      <c r="B653" s="4">
        <v>1</v>
      </c>
      <c r="E653" s="5">
        <v>4</v>
      </c>
    </row>
    <row r="654" spans="1:5" x14ac:dyDescent="0.25">
      <c r="A654">
        <v>653</v>
      </c>
      <c r="B654" s="4">
        <v>1</v>
      </c>
      <c r="E654" s="5">
        <v>4</v>
      </c>
    </row>
    <row r="655" spans="1:5" x14ac:dyDescent="0.25">
      <c r="A655">
        <v>654</v>
      </c>
      <c r="B655" s="4">
        <v>1</v>
      </c>
      <c r="E655" s="5">
        <v>4</v>
      </c>
    </row>
    <row r="656" spans="1:5" x14ac:dyDescent="0.25">
      <c r="A656">
        <v>655</v>
      </c>
      <c r="B656" s="4">
        <v>1</v>
      </c>
      <c r="E656" s="5">
        <v>4</v>
      </c>
    </row>
    <row r="657" spans="1:5" x14ac:dyDescent="0.25">
      <c r="A657">
        <v>656</v>
      </c>
      <c r="B657" s="4">
        <v>1</v>
      </c>
      <c r="E657" s="5">
        <v>4</v>
      </c>
    </row>
    <row r="658" spans="1:5" x14ac:dyDescent="0.25">
      <c r="A658">
        <v>657</v>
      </c>
      <c r="B658" s="4">
        <v>1</v>
      </c>
      <c r="E658" s="5">
        <v>4</v>
      </c>
    </row>
    <row r="659" spans="1:5" x14ac:dyDescent="0.25">
      <c r="A659">
        <v>658</v>
      </c>
      <c r="B659" s="4">
        <v>1</v>
      </c>
      <c r="E659" s="5">
        <v>4</v>
      </c>
    </row>
    <row r="660" spans="1:5" x14ac:dyDescent="0.25">
      <c r="A660">
        <v>659</v>
      </c>
      <c r="B660" s="4">
        <v>1</v>
      </c>
      <c r="E660" s="5">
        <v>4</v>
      </c>
    </row>
    <row r="661" spans="1:5" x14ac:dyDescent="0.25">
      <c r="A661">
        <v>660</v>
      </c>
      <c r="B661" s="4">
        <v>1</v>
      </c>
      <c r="C661" s="2">
        <v>2</v>
      </c>
      <c r="E661" s="5">
        <v>4</v>
      </c>
    </row>
    <row r="662" spans="1:5" x14ac:dyDescent="0.25">
      <c r="A662">
        <v>661</v>
      </c>
      <c r="C662" s="2">
        <v>2</v>
      </c>
      <c r="E662" s="5">
        <v>4</v>
      </c>
    </row>
    <row r="663" spans="1:5" x14ac:dyDescent="0.25">
      <c r="A663">
        <v>662</v>
      </c>
      <c r="C663" s="2">
        <v>2</v>
      </c>
      <c r="E663" s="5">
        <v>4</v>
      </c>
    </row>
    <row r="664" spans="1:5" x14ac:dyDescent="0.25">
      <c r="A664">
        <v>663</v>
      </c>
      <c r="C664" s="2">
        <v>2</v>
      </c>
      <c r="E664" s="5">
        <v>4</v>
      </c>
    </row>
    <row r="665" spans="1:5" x14ac:dyDescent="0.25">
      <c r="A665">
        <v>664</v>
      </c>
      <c r="C665" s="2">
        <v>2</v>
      </c>
      <c r="E665" s="5">
        <v>4</v>
      </c>
    </row>
    <row r="666" spans="1:5" x14ac:dyDescent="0.25">
      <c r="A666">
        <v>665</v>
      </c>
      <c r="C666" s="2">
        <v>2</v>
      </c>
      <c r="D666" s="3">
        <v>3</v>
      </c>
      <c r="E666" s="5">
        <v>4</v>
      </c>
    </row>
    <row r="667" spans="1:5" x14ac:dyDescent="0.25">
      <c r="A667">
        <v>666</v>
      </c>
      <c r="C667" s="2">
        <v>2</v>
      </c>
      <c r="D667" s="3">
        <v>3</v>
      </c>
      <c r="E667" s="5">
        <v>4</v>
      </c>
    </row>
    <row r="668" spans="1:5" x14ac:dyDescent="0.25">
      <c r="A668">
        <v>667</v>
      </c>
      <c r="C668" s="2">
        <v>2</v>
      </c>
      <c r="D668" s="3">
        <v>3</v>
      </c>
      <c r="E668" s="5">
        <v>4</v>
      </c>
    </row>
    <row r="669" spans="1:5" x14ac:dyDescent="0.25">
      <c r="A669">
        <v>668</v>
      </c>
      <c r="C669" s="2">
        <v>2</v>
      </c>
      <c r="D669" s="3">
        <v>3</v>
      </c>
      <c r="E669" s="5">
        <v>4</v>
      </c>
    </row>
    <row r="670" spans="1:5" x14ac:dyDescent="0.25">
      <c r="A670">
        <v>669</v>
      </c>
      <c r="C670" s="2">
        <v>2</v>
      </c>
      <c r="D670" s="3">
        <v>3</v>
      </c>
      <c r="E670" s="5">
        <v>4</v>
      </c>
    </row>
    <row r="671" spans="1:5" x14ac:dyDescent="0.25">
      <c r="A671">
        <v>670</v>
      </c>
      <c r="C671" s="2">
        <v>2</v>
      </c>
      <c r="D671" s="3">
        <v>3</v>
      </c>
    </row>
    <row r="672" spans="1:5" x14ac:dyDescent="0.25">
      <c r="A672">
        <v>671</v>
      </c>
      <c r="C672" s="2">
        <v>2</v>
      </c>
      <c r="D672" s="3">
        <v>3</v>
      </c>
    </row>
    <row r="673" spans="1:5" x14ac:dyDescent="0.25">
      <c r="A673">
        <v>672</v>
      </c>
      <c r="C673" s="2">
        <v>2</v>
      </c>
      <c r="D673" s="3">
        <v>3</v>
      </c>
    </row>
    <row r="674" spans="1:5" x14ac:dyDescent="0.25">
      <c r="A674">
        <v>673</v>
      </c>
      <c r="C674" s="2">
        <v>2</v>
      </c>
      <c r="D674" s="3">
        <v>3</v>
      </c>
    </row>
    <row r="675" spans="1:5" x14ac:dyDescent="0.25">
      <c r="A675">
        <v>674</v>
      </c>
      <c r="C675" s="2">
        <v>2</v>
      </c>
      <c r="D675" s="3">
        <v>3</v>
      </c>
    </row>
    <row r="676" spans="1:5" x14ac:dyDescent="0.25">
      <c r="A676">
        <v>675</v>
      </c>
      <c r="C676" s="2">
        <v>2</v>
      </c>
      <c r="D676" s="3">
        <v>3</v>
      </c>
    </row>
    <row r="677" spans="1:5" x14ac:dyDescent="0.25">
      <c r="A677">
        <v>676</v>
      </c>
      <c r="B677" s="4">
        <v>1</v>
      </c>
      <c r="D677" s="3">
        <v>3</v>
      </c>
    </row>
    <row r="678" spans="1:5" x14ac:dyDescent="0.25">
      <c r="A678">
        <v>677</v>
      </c>
      <c r="B678" s="4">
        <v>1</v>
      </c>
      <c r="D678" s="3">
        <v>3</v>
      </c>
    </row>
    <row r="679" spans="1:5" x14ac:dyDescent="0.25">
      <c r="A679">
        <v>678</v>
      </c>
      <c r="B679" s="4">
        <v>1</v>
      </c>
      <c r="D679" s="3">
        <v>3</v>
      </c>
    </row>
    <row r="680" spans="1:5" x14ac:dyDescent="0.25">
      <c r="A680">
        <v>679</v>
      </c>
      <c r="B680" s="4">
        <v>1</v>
      </c>
      <c r="D680" s="3">
        <v>3</v>
      </c>
    </row>
    <row r="681" spans="1:5" x14ac:dyDescent="0.25">
      <c r="A681">
        <v>680</v>
      </c>
      <c r="B681" s="4">
        <v>1</v>
      </c>
      <c r="D681" s="3">
        <v>3</v>
      </c>
    </row>
    <row r="682" spans="1:5" x14ac:dyDescent="0.25">
      <c r="A682">
        <v>681</v>
      </c>
      <c r="B682" s="4">
        <v>1</v>
      </c>
    </row>
    <row r="683" spans="1:5" x14ac:dyDescent="0.25">
      <c r="A683">
        <v>682</v>
      </c>
      <c r="B683" s="4">
        <v>1</v>
      </c>
      <c r="E683" s="5">
        <v>4</v>
      </c>
    </row>
    <row r="684" spans="1:5" x14ac:dyDescent="0.25">
      <c r="A684">
        <v>683</v>
      </c>
      <c r="B684" s="4">
        <v>1</v>
      </c>
      <c r="E684" s="5">
        <v>4</v>
      </c>
    </row>
    <row r="685" spans="1:5" x14ac:dyDescent="0.25">
      <c r="A685">
        <v>684</v>
      </c>
      <c r="B685" s="4">
        <v>1</v>
      </c>
      <c r="E685" s="5">
        <v>4</v>
      </c>
    </row>
    <row r="686" spans="1:5" x14ac:dyDescent="0.25">
      <c r="A686">
        <v>685</v>
      </c>
      <c r="B686" s="4">
        <v>1</v>
      </c>
      <c r="E686" s="5">
        <v>4</v>
      </c>
    </row>
    <row r="687" spans="1:5" x14ac:dyDescent="0.25">
      <c r="A687">
        <v>686</v>
      </c>
      <c r="B687" s="4">
        <v>1</v>
      </c>
      <c r="E687" s="5">
        <v>4</v>
      </c>
    </row>
    <row r="688" spans="1:5" x14ac:dyDescent="0.25">
      <c r="A688">
        <v>687</v>
      </c>
      <c r="B688" s="4">
        <v>1</v>
      </c>
      <c r="E688" s="5">
        <v>4</v>
      </c>
    </row>
    <row r="689" spans="1:5" x14ac:dyDescent="0.25">
      <c r="A689">
        <v>688</v>
      </c>
      <c r="B689" s="4">
        <v>1</v>
      </c>
      <c r="E689" s="5">
        <v>4</v>
      </c>
    </row>
    <row r="690" spans="1:5" x14ac:dyDescent="0.25">
      <c r="A690">
        <v>689</v>
      </c>
      <c r="B690" s="4">
        <v>1</v>
      </c>
      <c r="E690" s="5">
        <v>4</v>
      </c>
    </row>
    <row r="691" spans="1:5" x14ac:dyDescent="0.25">
      <c r="A691">
        <v>690</v>
      </c>
      <c r="B691" s="4">
        <v>1</v>
      </c>
      <c r="C691" s="2">
        <v>2</v>
      </c>
      <c r="E691" s="5">
        <v>4</v>
      </c>
    </row>
    <row r="692" spans="1:5" x14ac:dyDescent="0.25">
      <c r="A692">
        <v>691</v>
      </c>
      <c r="B692" s="4">
        <v>1</v>
      </c>
      <c r="C692" s="2">
        <v>2</v>
      </c>
      <c r="E692" s="5">
        <v>4</v>
      </c>
    </row>
    <row r="693" spans="1:5" x14ac:dyDescent="0.25">
      <c r="A693">
        <v>692</v>
      </c>
      <c r="B693" s="4">
        <v>1</v>
      </c>
      <c r="C693" s="2">
        <v>2</v>
      </c>
      <c r="E693" s="5">
        <v>4</v>
      </c>
    </row>
    <row r="694" spans="1:5" x14ac:dyDescent="0.25">
      <c r="A694">
        <v>693</v>
      </c>
      <c r="C694" s="2">
        <v>2</v>
      </c>
      <c r="E694" s="5">
        <v>4</v>
      </c>
    </row>
    <row r="695" spans="1:5" x14ac:dyDescent="0.25">
      <c r="A695">
        <v>694</v>
      </c>
      <c r="C695" s="2">
        <v>2</v>
      </c>
      <c r="E695" s="5">
        <v>4</v>
      </c>
    </row>
    <row r="696" spans="1:5" x14ac:dyDescent="0.25">
      <c r="A696">
        <v>695</v>
      </c>
      <c r="C696" s="2">
        <v>2</v>
      </c>
      <c r="E696" s="5">
        <v>4</v>
      </c>
    </row>
    <row r="697" spans="1:5" x14ac:dyDescent="0.25">
      <c r="A697">
        <v>696</v>
      </c>
      <c r="C697" s="2">
        <v>2</v>
      </c>
      <c r="D697" s="3">
        <v>3</v>
      </c>
      <c r="E697" s="5">
        <v>4</v>
      </c>
    </row>
    <row r="698" spans="1:5" x14ac:dyDescent="0.25">
      <c r="A698">
        <v>697</v>
      </c>
      <c r="C698" s="2">
        <v>2</v>
      </c>
      <c r="D698" s="3">
        <v>3</v>
      </c>
      <c r="E698" s="5">
        <v>4</v>
      </c>
    </row>
    <row r="699" spans="1:5" x14ac:dyDescent="0.25">
      <c r="A699">
        <v>698</v>
      </c>
      <c r="C699" s="2">
        <v>2</v>
      </c>
      <c r="D699" s="3">
        <v>3</v>
      </c>
      <c r="E699" s="5">
        <v>4</v>
      </c>
    </row>
    <row r="700" spans="1:5" x14ac:dyDescent="0.25">
      <c r="A700">
        <v>699</v>
      </c>
      <c r="C700" s="2">
        <v>2</v>
      </c>
      <c r="D700" s="3">
        <v>3</v>
      </c>
      <c r="E700" s="5">
        <v>4</v>
      </c>
    </row>
    <row r="701" spans="1:5" x14ac:dyDescent="0.25">
      <c r="A701">
        <v>700</v>
      </c>
      <c r="C701" s="2">
        <v>2</v>
      </c>
      <c r="D701" s="3">
        <v>3</v>
      </c>
      <c r="E701" s="5">
        <v>4</v>
      </c>
    </row>
    <row r="702" spans="1:5" x14ac:dyDescent="0.25">
      <c r="A702">
        <v>701</v>
      </c>
      <c r="C702" s="2">
        <v>2</v>
      </c>
      <c r="D702" s="3">
        <v>3</v>
      </c>
    </row>
    <row r="703" spans="1:5" x14ac:dyDescent="0.25">
      <c r="A703">
        <v>702</v>
      </c>
      <c r="C703" s="2">
        <v>2</v>
      </c>
      <c r="D703" s="3">
        <v>3</v>
      </c>
    </row>
    <row r="704" spans="1:5" x14ac:dyDescent="0.25">
      <c r="A704">
        <v>703</v>
      </c>
      <c r="C704" s="2">
        <v>2</v>
      </c>
      <c r="D704" s="3">
        <v>3</v>
      </c>
    </row>
    <row r="705" spans="1:5" x14ac:dyDescent="0.25">
      <c r="A705">
        <v>704</v>
      </c>
      <c r="C705" s="2">
        <v>2</v>
      </c>
      <c r="D705" s="3">
        <v>3</v>
      </c>
    </row>
    <row r="706" spans="1:5" x14ac:dyDescent="0.25">
      <c r="A706">
        <v>705</v>
      </c>
      <c r="C706" s="2">
        <v>2</v>
      </c>
      <c r="D706" s="3">
        <v>3</v>
      </c>
    </row>
    <row r="707" spans="1:5" x14ac:dyDescent="0.25">
      <c r="A707">
        <v>706</v>
      </c>
      <c r="B707" s="4">
        <v>1</v>
      </c>
      <c r="C707" s="2">
        <v>2</v>
      </c>
      <c r="D707" s="3">
        <v>3</v>
      </c>
    </row>
    <row r="708" spans="1:5" x14ac:dyDescent="0.25">
      <c r="A708">
        <v>707</v>
      </c>
      <c r="B708" s="4">
        <v>1</v>
      </c>
      <c r="C708" s="2">
        <v>2</v>
      </c>
      <c r="D708" s="3">
        <v>3</v>
      </c>
    </row>
    <row r="709" spans="1:5" x14ac:dyDescent="0.25">
      <c r="A709">
        <v>708</v>
      </c>
      <c r="B709" s="4">
        <v>1</v>
      </c>
      <c r="D709" s="3">
        <v>3</v>
      </c>
    </row>
    <row r="710" spans="1:5" x14ac:dyDescent="0.25">
      <c r="A710">
        <v>709</v>
      </c>
      <c r="B710" s="4">
        <v>1</v>
      </c>
      <c r="D710" s="3">
        <v>3</v>
      </c>
    </row>
    <row r="711" spans="1:5" x14ac:dyDescent="0.25">
      <c r="A711">
        <v>710</v>
      </c>
      <c r="B711" s="4">
        <v>1</v>
      </c>
      <c r="D711" s="3">
        <v>3</v>
      </c>
    </row>
    <row r="712" spans="1:5" x14ac:dyDescent="0.25">
      <c r="A712">
        <v>711</v>
      </c>
      <c r="B712" s="4">
        <v>1</v>
      </c>
      <c r="D712" s="3">
        <v>3</v>
      </c>
    </row>
    <row r="713" spans="1:5" x14ac:dyDescent="0.25">
      <c r="A713">
        <v>712</v>
      </c>
      <c r="B713" s="4">
        <v>1</v>
      </c>
      <c r="D713" s="3">
        <v>3</v>
      </c>
    </row>
    <row r="714" spans="1:5" x14ac:dyDescent="0.25">
      <c r="A714">
        <v>713</v>
      </c>
      <c r="B714" s="4">
        <v>1</v>
      </c>
      <c r="D714" s="3">
        <v>3</v>
      </c>
      <c r="E714" s="5">
        <v>4</v>
      </c>
    </row>
    <row r="715" spans="1:5" x14ac:dyDescent="0.25">
      <c r="A715">
        <v>714</v>
      </c>
      <c r="B715" s="4">
        <v>1</v>
      </c>
      <c r="E715" s="5">
        <v>4</v>
      </c>
    </row>
    <row r="716" spans="1:5" x14ac:dyDescent="0.25">
      <c r="A716">
        <v>715</v>
      </c>
      <c r="B716" s="4">
        <v>1</v>
      </c>
      <c r="E716" s="5">
        <v>4</v>
      </c>
    </row>
    <row r="717" spans="1:5" x14ac:dyDescent="0.25">
      <c r="A717">
        <v>716</v>
      </c>
      <c r="B717" s="4">
        <v>1</v>
      </c>
      <c r="E717" s="5">
        <v>4</v>
      </c>
    </row>
    <row r="718" spans="1:5" x14ac:dyDescent="0.25">
      <c r="A718">
        <v>717</v>
      </c>
      <c r="B718" s="4">
        <v>1</v>
      </c>
      <c r="E718" s="5">
        <v>4</v>
      </c>
    </row>
    <row r="719" spans="1:5" x14ac:dyDescent="0.25">
      <c r="A719">
        <v>718</v>
      </c>
      <c r="B719" s="4">
        <v>1</v>
      </c>
      <c r="E719" s="5">
        <v>4</v>
      </c>
    </row>
    <row r="720" spans="1:5" x14ac:dyDescent="0.25">
      <c r="A720">
        <v>719</v>
      </c>
      <c r="B720" s="4">
        <v>1</v>
      </c>
      <c r="E720" s="5">
        <v>4</v>
      </c>
    </row>
    <row r="721" spans="1:5" x14ac:dyDescent="0.25">
      <c r="A721">
        <v>720</v>
      </c>
      <c r="B721" s="4">
        <v>1</v>
      </c>
      <c r="E721" s="5">
        <v>4</v>
      </c>
    </row>
    <row r="722" spans="1:5" x14ac:dyDescent="0.25">
      <c r="A722">
        <v>721</v>
      </c>
      <c r="B722" s="4">
        <v>1</v>
      </c>
      <c r="C722" s="2">
        <v>2</v>
      </c>
      <c r="E722" s="5">
        <v>4</v>
      </c>
    </row>
    <row r="723" spans="1:5" x14ac:dyDescent="0.25">
      <c r="A723">
        <v>722</v>
      </c>
      <c r="B723" s="4">
        <v>1</v>
      </c>
      <c r="C723" s="2">
        <v>2</v>
      </c>
      <c r="E723" s="5">
        <v>4</v>
      </c>
    </row>
    <row r="724" spans="1:5" x14ac:dyDescent="0.25">
      <c r="A724">
        <v>723</v>
      </c>
      <c r="C724" s="2">
        <v>2</v>
      </c>
      <c r="E724" s="5">
        <v>4</v>
      </c>
    </row>
    <row r="725" spans="1:5" x14ac:dyDescent="0.25">
      <c r="A725">
        <v>724</v>
      </c>
      <c r="C725" s="2">
        <v>2</v>
      </c>
      <c r="E725" s="5">
        <v>4</v>
      </c>
    </row>
    <row r="726" spans="1:5" x14ac:dyDescent="0.25">
      <c r="A726">
        <v>725</v>
      </c>
      <c r="C726" s="2">
        <v>2</v>
      </c>
      <c r="E726" s="5">
        <v>4</v>
      </c>
    </row>
    <row r="727" spans="1:5" x14ac:dyDescent="0.25">
      <c r="A727">
        <v>726</v>
      </c>
      <c r="C727" s="2">
        <v>2</v>
      </c>
      <c r="E727" s="5">
        <v>4</v>
      </c>
    </row>
    <row r="728" spans="1:5" x14ac:dyDescent="0.25">
      <c r="A728">
        <v>727</v>
      </c>
      <c r="C728" s="2">
        <v>2</v>
      </c>
      <c r="D728" s="3">
        <v>3</v>
      </c>
      <c r="E728" s="5">
        <v>4</v>
      </c>
    </row>
    <row r="729" spans="1:5" x14ac:dyDescent="0.25">
      <c r="A729">
        <v>728</v>
      </c>
      <c r="C729" s="2">
        <v>2</v>
      </c>
      <c r="D729" s="3">
        <v>3</v>
      </c>
      <c r="E729" s="5">
        <v>4</v>
      </c>
    </row>
    <row r="730" spans="1:5" x14ac:dyDescent="0.25">
      <c r="A730">
        <v>729</v>
      </c>
      <c r="C730" s="2">
        <v>2</v>
      </c>
      <c r="D730" s="3">
        <v>3</v>
      </c>
      <c r="E730" s="5">
        <v>4</v>
      </c>
    </row>
    <row r="731" spans="1:5" x14ac:dyDescent="0.25">
      <c r="A731">
        <v>730</v>
      </c>
      <c r="C731" s="2">
        <v>2</v>
      </c>
      <c r="D731" s="3">
        <v>3</v>
      </c>
      <c r="E731" s="5">
        <v>4</v>
      </c>
    </row>
    <row r="732" spans="1:5" x14ac:dyDescent="0.25">
      <c r="A732">
        <v>731</v>
      </c>
      <c r="C732" s="2">
        <v>2</v>
      </c>
      <c r="D732" s="3">
        <v>3</v>
      </c>
      <c r="E732" s="5">
        <v>4</v>
      </c>
    </row>
    <row r="733" spans="1:5" x14ac:dyDescent="0.25">
      <c r="A733">
        <v>732</v>
      </c>
      <c r="C733" s="2">
        <v>2</v>
      </c>
      <c r="D733" s="3">
        <v>3</v>
      </c>
      <c r="E733" s="5">
        <v>4</v>
      </c>
    </row>
    <row r="734" spans="1:5" x14ac:dyDescent="0.25">
      <c r="A734">
        <v>733</v>
      </c>
      <c r="C734" s="2">
        <v>2</v>
      </c>
      <c r="D734" s="3">
        <v>3</v>
      </c>
    </row>
    <row r="735" spans="1:5" x14ac:dyDescent="0.25">
      <c r="A735">
        <v>734</v>
      </c>
      <c r="C735" s="2">
        <v>2</v>
      </c>
      <c r="D735" s="3">
        <v>3</v>
      </c>
    </row>
    <row r="736" spans="1:5" x14ac:dyDescent="0.25">
      <c r="A736">
        <v>735</v>
      </c>
      <c r="C736" s="2">
        <v>2</v>
      </c>
      <c r="D736" s="3">
        <v>3</v>
      </c>
    </row>
    <row r="737" spans="1:5" x14ac:dyDescent="0.25">
      <c r="A737">
        <v>736</v>
      </c>
      <c r="C737" s="2">
        <v>2</v>
      </c>
      <c r="D737" s="3">
        <v>3</v>
      </c>
    </row>
    <row r="738" spans="1:5" x14ac:dyDescent="0.25">
      <c r="A738">
        <v>737</v>
      </c>
      <c r="C738" s="2">
        <v>2</v>
      </c>
      <c r="D738" s="3">
        <v>3</v>
      </c>
    </row>
    <row r="739" spans="1:5" x14ac:dyDescent="0.25">
      <c r="A739">
        <v>738</v>
      </c>
      <c r="B739" s="4">
        <v>1</v>
      </c>
      <c r="C739" s="2">
        <v>2</v>
      </c>
      <c r="D739" s="3">
        <v>3</v>
      </c>
    </row>
    <row r="740" spans="1:5" x14ac:dyDescent="0.25">
      <c r="A740">
        <v>739</v>
      </c>
      <c r="B740" s="4">
        <v>1</v>
      </c>
      <c r="D740" s="3">
        <v>3</v>
      </c>
    </row>
    <row r="741" spans="1:5" x14ac:dyDescent="0.25">
      <c r="A741">
        <v>740</v>
      </c>
      <c r="B741" s="4">
        <v>1</v>
      </c>
      <c r="D741" s="3">
        <v>3</v>
      </c>
    </row>
    <row r="742" spans="1:5" x14ac:dyDescent="0.25">
      <c r="A742">
        <v>741</v>
      </c>
      <c r="B742" s="4">
        <v>1</v>
      </c>
      <c r="D742" s="3">
        <v>3</v>
      </c>
    </row>
    <row r="743" spans="1:5" x14ac:dyDescent="0.25">
      <c r="A743">
        <v>742</v>
      </c>
      <c r="B743" s="4">
        <v>1</v>
      </c>
      <c r="D743" s="3">
        <v>3</v>
      </c>
    </row>
    <row r="744" spans="1:5" x14ac:dyDescent="0.25">
      <c r="A744">
        <v>743</v>
      </c>
      <c r="B744" s="4">
        <v>1</v>
      </c>
      <c r="D744" s="3">
        <v>3</v>
      </c>
    </row>
    <row r="745" spans="1:5" x14ac:dyDescent="0.25">
      <c r="A745">
        <v>744</v>
      </c>
      <c r="B745" s="4">
        <v>1</v>
      </c>
      <c r="E745" s="5">
        <v>4</v>
      </c>
    </row>
    <row r="746" spans="1:5" x14ac:dyDescent="0.25">
      <c r="A746">
        <v>745</v>
      </c>
      <c r="B746" s="4">
        <v>1</v>
      </c>
      <c r="E746" s="5">
        <v>4</v>
      </c>
    </row>
    <row r="747" spans="1:5" x14ac:dyDescent="0.25">
      <c r="A747">
        <v>746</v>
      </c>
      <c r="B747" s="4">
        <v>1</v>
      </c>
      <c r="E747" s="5">
        <v>4</v>
      </c>
    </row>
    <row r="748" spans="1:5" x14ac:dyDescent="0.25">
      <c r="A748">
        <v>747</v>
      </c>
      <c r="B748" s="4">
        <v>1</v>
      </c>
      <c r="E748" s="5">
        <v>4</v>
      </c>
    </row>
    <row r="749" spans="1:5" x14ac:dyDescent="0.25">
      <c r="A749">
        <v>748</v>
      </c>
      <c r="B749" s="4">
        <v>1</v>
      </c>
      <c r="E749" s="5">
        <v>4</v>
      </c>
    </row>
    <row r="750" spans="1:5" x14ac:dyDescent="0.25">
      <c r="A750">
        <v>749</v>
      </c>
      <c r="B750" s="4">
        <v>1</v>
      </c>
      <c r="E750" s="5">
        <v>4</v>
      </c>
    </row>
    <row r="751" spans="1:5" x14ac:dyDescent="0.25">
      <c r="A751">
        <v>750</v>
      </c>
      <c r="B751" s="4">
        <v>1</v>
      </c>
      <c r="E751" s="5">
        <v>4</v>
      </c>
    </row>
    <row r="752" spans="1:5" x14ac:dyDescent="0.25">
      <c r="A752">
        <v>751</v>
      </c>
      <c r="B752" s="4">
        <v>1</v>
      </c>
      <c r="E752" s="5">
        <v>4</v>
      </c>
    </row>
    <row r="753" spans="1:6" x14ac:dyDescent="0.25">
      <c r="A753">
        <v>752</v>
      </c>
      <c r="B753" s="4">
        <v>1</v>
      </c>
      <c r="E753" s="5">
        <v>4</v>
      </c>
    </row>
    <row r="754" spans="1:6" x14ac:dyDescent="0.25">
      <c r="A754">
        <v>753</v>
      </c>
      <c r="B754" s="4">
        <v>1</v>
      </c>
      <c r="E754" s="5">
        <v>4</v>
      </c>
    </row>
    <row r="755" spans="1:6" x14ac:dyDescent="0.25">
      <c r="A755">
        <v>754</v>
      </c>
      <c r="B755" s="4">
        <v>1</v>
      </c>
      <c r="C755" s="2">
        <v>2</v>
      </c>
      <c r="E755" s="5">
        <v>4</v>
      </c>
    </row>
    <row r="756" spans="1:6" x14ac:dyDescent="0.25">
      <c r="A756">
        <v>755</v>
      </c>
      <c r="B756" s="4">
        <v>1</v>
      </c>
      <c r="C756" s="2">
        <v>2</v>
      </c>
      <c r="E756" s="5">
        <v>4</v>
      </c>
    </row>
    <row r="757" spans="1:6" x14ac:dyDescent="0.25">
      <c r="A757">
        <v>756</v>
      </c>
      <c r="B757" s="4">
        <v>1</v>
      </c>
      <c r="C757" s="2">
        <v>2</v>
      </c>
      <c r="E757" s="5">
        <v>4</v>
      </c>
    </row>
    <row r="758" spans="1:6" x14ac:dyDescent="0.25">
      <c r="A758">
        <v>757</v>
      </c>
      <c r="B758" s="4">
        <v>1</v>
      </c>
      <c r="C758" s="2">
        <v>2</v>
      </c>
      <c r="E758" s="5">
        <v>4</v>
      </c>
    </row>
    <row r="759" spans="1:6" x14ac:dyDescent="0.25">
      <c r="A759">
        <v>758</v>
      </c>
      <c r="B759" s="4">
        <v>1</v>
      </c>
      <c r="C759" s="2">
        <v>2</v>
      </c>
      <c r="E759" s="5">
        <v>4</v>
      </c>
    </row>
    <row r="760" spans="1:6" x14ac:dyDescent="0.25">
      <c r="A760">
        <v>759</v>
      </c>
      <c r="C760" s="2">
        <v>2</v>
      </c>
      <c r="E760" s="5">
        <v>4</v>
      </c>
    </row>
    <row r="761" spans="1:6" x14ac:dyDescent="0.25">
      <c r="A761">
        <v>760</v>
      </c>
      <c r="C761" s="2">
        <v>2</v>
      </c>
      <c r="E761" s="5">
        <v>4</v>
      </c>
      <c r="F761" t="s">
        <v>22</v>
      </c>
    </row>
    <row r="762" spans="1:6" x14ac:dyDescent="0.25">
      <c r="A762">
        <v>761</v>
      </c>
    </row>
    <row r="763" spans="1:6" x14ac:dyDescent="0.25">
      <c r="A763">
        <v>762</v>
      </c>
      <c r="F763" t="s">
        <v>22</v>
      </c>
    </row>
    <row r="764" spans="1:6" x14ac:dyDescent="0.25">
      <c r="A764">
        <v>763</v>
      </c>
      <c r="B764" s="4">
        <v>1</v>
      </c>
    </row>
    <row r="765" spans="1:6" x14ac:dyDescent="0.25">
      <c r="A765">
        <v>764</v>
      </c>
      <c r="B765" s="4">
        <v>1</v>
      </c>
    </row>
    <row r="766" spans="1:6" x14ac:dyDescent="0.25">
      <c r="A766">
        <v>765</v>
      </c>
      <c r="B766" s="4">
        <v>1</v>
      </c>
    </row>
    <row r="767" spans="1:6" x14ac:dyDescent="0.25">
      <c r="A767">
        <v>766</v>
      </c>
      <c r="B767" s="4">
        <v>1</v>
      </c>
    </row>
    <row r="768" spans="1:6" x14ac:dyDescent="0.25">
      <c r="A768">
        <v>767</v>
      </c>
      <c r="B768" s="4">
        <v>1</v>
      </c>
    </row>
    <row r="769" spans="1:5" x14ac:dyDescent="0.25">
      <c r="A769">
        <v>768</v>
      </c>
      <c r="B769" s="4">
        <v>1</v>
      </c>
    </row>
    <row r="770" spans="1:5" x14ac:dyDescent="0.25">
      <c r="A770">
        <v>769</v>
      </c>
      <c r="B770" s="4">
        <v>1</v>
      </c>
    </row>
    <row r="771" spans="1:5" x14ac:dyDescent="0.25">
      <c r="A771">
        <v>770</v>
      </c>
      <c r="B771" s="4">
        <v>1</v>
      </c>
    </row>
    <row r="772" spans="1:5" x14ac:dyDescent="0.25">
      <c r="A772">
        <v>771</v>
      </c>
      <c r="B772" s="4">
        <v>1</v>
      </c>
    </row>
    <row r="773" spans="1:5" x14ac:dyDescent="0.25">
      <c r="A773">
        <v>772</v>
      </c>
      <c r="B773" s="4">
        <v>1</v>
      </c>
    </row>
    <row r="774" spans="1:5" x14ac:dyDescent="0.25">
      <c r="A774">
        <v>773</v>
      </c>
      <c r="B774" s="4">
        <v>1</v>
      </c>
    </row>
    <row r="775" spans="1:5" x14ac:dyDescent="0.25">
      <c r="A775">
        <v>774</v>
      </c>
      <c r="B775" s="4">
        <v>1</v>
      </c>
    </row>
    <row r="776" spans="1:5" x14ac:dyDescent="0.25">
      <c r="A776">
        <v>775</v>
      </c>
      <c r="B776" s="4">
        <v>1</v>
      </c>
      <c r="E776" s="5">
        <v>4</v>
      </c>
    </row>
    <row r="777" spans="1:5" x14ac:dyDescent="0.25">
      <c r="A777">
        <v>776</v>
      </c>
      <c r="B777" s="4">
        <v>1</v>
      </c>
      <c r="E777" s="5">
        <v>4</v>
      </c>
    </row>
    <row r="778" spans="1:5" x14ac:dyDescent="0.25">
      <c r="A778">
        <v>777</v>
      </c>
      <c r="B778" s="4">
        <v>1</v>
      </c>
      <c r="E778" s="5">
        <v>4</v>
      </c>
    </row>
    <row r="779" spans="1:5" x14ac:dyDescent="0.25">
      <c r="A779">
        <v>778</v>
      </c>
      <c r="B779" s="4">
        <v>1</v>
      </c>
      <c r="C779" s="2">
        <v>2</v>
      </c>
      <c r="E779" s="5">
        <v>4</v>
      </c>
    </row>
    <row r="780" spans="1:5" x14ac:dyDescent="0.25">
      <c r="A780">
        <v>779</v>
      </c>
      <c r="B780" s="4">
        <v>1</v>
      </c>
      <c r="C780" s="2">
        <v>2</v>
      </c>
      <c r="E780" s="5">
        <v>4</v>
      </c>
    </row>
    <row r="781" spans="1:5" x14ac:dyDescent="0.25">
      <c r="A781">
        <v>780</v>
      </c>
      <c r="B781" s="4">
        <v>1</v>
      </c>
      <c r="C781" s="2">
        <v>2</v>
      </c>
      <c r="E781" s="5">
        <v>4</v>
      </c>
    </row>
    <row r="782" spans="1:5" x14ac:dyDescent="0.25">
      <c r="A782">
        <v>781</v>
      </c>
      <c r="C782" s="2">
        <v>2</v>
      </c>
      <c r="E782" s="5">
        <v>4</v>
      </c>
    </row>
    <row r="783" spans="1:5" x14ac:dyDescent="0.25">
      <c r="A783">
        <v>782</v>
      </c>
      <c r="C783" s="2">
        <v>2</v>
      </c>
      <c r="E783" s="5">
        <v>4</v>
      </c>
    </row>
    <row r="784" spans="1:5" x14ac:dyDescent="0.25">
      <c r="A784">
        <v>783</v>
      </c>
      <c r="C784" s="2">
        <v>2</v>
      </c>
      <c r="E784" s="5">
        <v>4</v>
      </c>
    </row>
    <row r="785" spans="1:5" x14ac:dyDescent="0.25">
      <c r="A785">
        <v>784</v>
      </c>
      <c r="C785" s="2">
        <v>2</v>
      </c>
      <c r="E785" s="5">
        <v>4</v>
      </c>
    </row>
    <row r="786" spans="1:5" x14ac:dyDescent="0.25">
      <c r="A786">
        <v>785</v>
      </c>
      <c r="C786" s="2">
        <v>2</v>
      </c>
      <c r="E786" s="5">
        <v>4</v>
      </c>
    </row>
    <row r="787" spans="1:5" x14ac:dyDescent="0.25">
      <c r="A787">
        <v>786</v>
      </c>
      <c r="C787" s="2">
        <v>2</v>
      </c>
      <c r="E787" s="5">
        <v>4</v>
      </c>
    </row>
    <row r="788" spans="1:5" x14ac:dyDescent="0.25">
      <c r="A788">
        <v>787</v>
      </c>
      <c r="C788" s="2">
        <v>2</v>
      </c>
      <c r="E788" s="5">
        <v>4</v>
      </c>
    </row>
    <row r="789" spans="1:5" x14ac:dyDescent="0.25">
      <c r="A789">
        <v>788</v>
      </c>
      <c r="C789" s="2">
        <v>2</v>
      </c>
      <c r="E789" s="5">
        <v>4</v>
      </c>
    </row>
    <row r="790" spans="1:5" x14ac:dyDescent="0.25">
      <c r="A790">
        <v>789</v>
      </c>
      <c r="C790" s="2">
        <v>2</v>
      </c>
      <c r="E790" s="5">
        <v>4</v>
      </c>
    </row>
    <row r="791" spans="1:5" x14ac:dyDescent="0.25">
      <c r="A791">
        <v>790</v>
      </c>
      <c r="C791" s="2">
        <v>2</v>
      </c>
      <c r="E791" s="5">
        <v>4</v>
      </c>
    </row>
    <row r="792" spans="1:5" x14ac:dyDescent="0.25">
      <c r="A792">
        <v>791</v>
      </c>
      <c r="C792" s="2">
        <v>2</v>
      </c>
      <c r="D792" s="3">
        <v>3</v>
      </c>
      <c r="E792" s="5">
        <v>4</v>
      </c>
    </row>
    <row r="793" spans="1:5" x14ac:dyDescent="0.25">
      <c r="A793">
        <v>792</v>
      </c>
      <c r="C793" s="2">
        <v>2</v>
      </c>
      <c r="D793" s="3">
        <v>3</v>
      </c>
      <c r="E793" s="5">
        <v>4</v>
      </c>
    </row>
    <row r="794" spans="1:5" x14ac:dyDescent="0.25">
      <c r="A794">
        <v>793</v>
      </c>
      <c r="B794" s="4">
        <v>1</v>
      </c>
      <c r="C794" s="2">
        <v>2</v>
      </c>
      <c r="D794" s="3">
        <v>3</v>
      </c>
    </row>
    <row r="795" spans="1:5" x14ac:dyDescent="0.25">
      <c r="A795">
        <v>794</v>
      </c>
      <c r="B795" s="4">
        <v>1</v>
      </c>
      <c r="C795" s="2">
        <v>2</v>
      </c>
      <c r="D795" s="3">
        <v>3</v>
      </c>
    </row>
    <row r="796" spans="1:5" x14ac:dyDescent="0.25">
      <c r="A796">
        <v>795</v>
      </c>
      <c r="B796" s="4">
        <v>1</v>
      </c>
      <c r="D796" s="3">
        <v>3</v>
      </c>
    </row>
    <row r="797" spans="1:5" x14ac:dyDescent="0.25">
      <c r="A797">
        <v>796</v>
      </c>
      <c r="B797" s="4">
        <v>1</v>
      </c>
      <c r="D797" s="3">
        <v>3</v>
      </c>
    </row>
    <row r="798" spans="1:5" x14ac:dyDescent="0.25">
      <c r="A798">
        <v>797</v>
      </c>
      <c r="B798" s="4">
        <v>1</v>
      </c>
      <c r="D798" s="3">
        <v>3</v>
      </c>
    </row>
    <row r="799" spans="1:5" x14ac:dyDescent="0.25">
      <c r="A799">
        <v>798</v>
      </c>
      <c r="B799" s="4">
        <v>1</v>
      </c>
      <c r="D799" s="3">
        <v>3</v>
      </c>
    </row>
    <row r="800" spans="1:5" x14ac:dyDescent="0.25">
      <c r="A800">
        <v>799</v>
      </c>
      <c r="B800" s="4">
        <v>1</v>
      </c>
      <c r="D800" s="3">
        <v>3</v>
      </c>
    </row>
    <row r="801" spans="1:5" x14ac:dyDescent="0.25">
      <c r="A801">
        <v>800</v>
      </c>
      <c r="B801" s="4">
        <v>1</v>
      </c>
      <c r="D801" s="3">
        <v>3</v>
      </c>
    </row>
    <row r="802" spans="1:5" x14ac:dyDescent="0.25">
      <c r="A802">
        <v>801</v>
      </c>
      <c r="B802" s="4">
        <v>1</v>
      </c>
      <c r="D802" s="3">
        <v>3</v>
      </c>
    </row>
    <row r="803" spans="1:5" x14ac:dyDescent="0.25">
      <c r="A803">
        <v>802</v>
      </c>
      <c r="B803" s="4">
        <v>1</v>
      </c>
      <c r="D803" s="3">
        <v>3</v>
      </c>
    </row>
    <row r="804" spans="1:5" x14ac:dyDescent="0.25">
      <c r="A804">
        <v>803</v>
      </c>
      <c r="B804" s="4">
        <v>1</v>
      </c>
      <c r="D804" s="3">
        <v>3</v>
      </c>
    </row>
    <row r="805" spans="1:5" x14ac:dyDescent="0.25">
      <c r="A805">
        <v>804</v>
      </c>
      <c r="B805" s="4">
        <v>1</v>
      </c>
      <c r="D805" s="3">
        <v>3</v>
      </c>
    </row>
    <row r="806" spans="1:5" x14ac:dyDescent="0.25">
      <c r="A806">
        <v>805</v>
      </c>
      <c r="B806" s="4">
        <v>1</v>
      </c>
      <c r="D806" s="3">
        <v>3</v>
      </c>
    </row>
    <row r="807" spans="1:5" x14ac:dyDescent="0.25">
      <c r="A807">
        <v>806</v>
      </c>
      <c r="B807" s="4">
        <v>1</v>
      </c>
      <c r="E807" s="5">
        <v>4</v>
      </c>
    </row>
    <row r="808" spans="1:5" x14ac:dyDescent="0.25">
      <c r="A808">
        <v>807</v>
      </c>
      <c r="B808" s="4">
        <v>1</v>
      </c>
      <c r="E808" s="5">
        <v>4</v>
      </c>
    </row>
    <row r="809" spans="1:5" x14ac:dyDescent="0.25">
      <c r="A809">
        <v>808</v>
      </c>
      <c r="B809" s="4">
        <v>1</v>
      </c>
      <c r="C809" s="2">
        <v>2</v>
      </c>
      <c r="E809" s="5">
        <v>4</v>
      </c>
    </row>
    <row r="810" spans="1:5" x14ac:dyDescent="0.25">
      <c r="A810">
        <v>809</v>
      </c>
      <c r="C810" s="2">
        <v>2</v>
      </c>
      <c r="E810" s="5">
        <v>4</v>
      </c>
    </row>
    <row r="811" spans="1:5" x14ac:dyDescent="0.25">
      <c r="A811">
        <v>810</v>
      </c>
      <c r="C811" s="2">
        <v>2</v>
      </c>
      <c r="E811" s="5">
        <v>4</v>
      </c>
    </row>
    <row r="812" spans="1:5" x14ac:dyDescent="0.25">
      <c r="A812">
        <v>811</v>
      </c>
      <c r="C812" s="2">
        <v>2</v>
      </c>
      <c r="E812" s="5">
        <v>4</v>
      </c>
    </row>
    <row r="813" spans="1:5" x14ac:dyDescent="0.25">
      <c r="A813">
        <v>812</v>
      </c>
      <c r="C813" s="2">
        <v>2</v>
      </c>
      <c r="E813" s="5">
        <v>4</v>
      </c>
    </row>
    <row r="814" spans="1:5" x14ac:dyDescent="0.25">
      <c r="A814">
        <v>813</v>
      </c>
      <c r="C814" s="2">
        <v>2</v>
      </c>
      <c r="E814" s="5">
        <v>4</v>
      </c>
    </row>
    <row r="815" spans="1:5" x14ac:dyDescent="0.25">
      <c r="A815">
        <v>814</v>
      </c>
      <c r="C815" s="2">
        <v>2</v>
      </c>
      <c r="E815" s="5">
        <v>4</v>
      </c>
    </row>
    <row r="816" spans="1:5" x14ac:dyDescent="0.25">
      <c r="A816">
        <v>815</v>
      </c>
      <c r="C816" s="2">
        <v>2</v>
      </c>
      <c r="E816" s="5">
        <v>4</v>
      </c>
    </row>
    <row r="817" spans="1:5" x14ac:dyDescent="0.25">
      <c r="A817">
        <v>816</v>
      </c>
      <c r="C817" s="2">
        <v>2</v>
      </c>
      <c r="E817" s="5">
        <v>4</v>
      </c>
    </row>
    <row r="818" spans="1:5" x14ac:dyDescent="0.25">
      <c r="A818">
        <v>817</v>
      </c>
      <c r="C818" s="2">
        <v>2</v>
      </c>
      <c r="E818" s="5">
        <v>4</v>
      </c>
    </row>
    <row r="819" spans="1:5" x14ac:dyDescent="0.25">
      <c r="A819">
        <v>818</v>
      </c>
      <c r="C819" s="2">
        <v>2</v>
      </c>
      <c r="E819" s="5">
        <v>4</v>
      </c>
    </row>
    <row r="820" spans="1:5" x14ac:dyDescent="0.25">
      <c r="A820">
        <v>819</v>
      </c>
      <c r="C820" s="2">
        <v>2</v>
      </c>
      <c r="E820" s="5">
        <v>4</v>
      </c>
    </row>
    <row r="821" spans="1:5" x14ac:dyDescent="0.25">
      <c r="A821">
        <v>820</v>
      </c>
      <c r="C821" s="2">
        <v>2</v>
      </c>
      <c r="E821" s="5">
        <v>4</v>
      </c>
    </row>
    <row r="822" spans="1:5" x14ac:dyDescent="0.25">
      <c r="A822">
        <v>821</v>
      </c>
      <c r="C822" s="2">
        <v>2</v>
      </c>
      <c r="D822" s="3">
        <v>3</v>
      </c>
      <c r="E822" s="5">
        <v>4</v>
      </c>
    </row>
    <row r="823" spans="1:5" x14ac:dyDescent="0.25">
      <c r="A823">
        <v>822</v>
      </c>
      <c r="B823" s="4">
        <v>1</v>
      </c>
      <c r="C823" s="2">
        <v>2</v>
      </c>
      <c r="D823" s="3">
        <v>3</v>
      </c>
      <c r="E823" s="5">
        <v>4</v>
      </c>
    </row>
    <row r="824" spans="1:5" x14ac:dyDescent="0.25">
      <c r="A824">
        <v>823</v>
      </c>
      <c r="B824" s="4">
        <v>1</v>
      </c>
      <c r="D824" s="3">
        <v>3</v>
      </c>
    </row>
    <row r="825" spans="1:5" x14ac:dyDescent="0.25">
      <c r="A825">
        <v>824</v>
      </c>
      <c r="B825" s="4">
        <v>1</v>
      </c>
      <c r="D825" s="3">
        <v>3</v>
      </c>
    </row>
    <row r="826" spans="1:5" x14ac:dyDescent="0.25">
      <c r="A826">
        <v>825</v>
      </c>
      <c r="B826" s="4">
        <v>1</v>
      </c>
      <c r="D826" s="3">
        <v>3</v>
      </c>
    </row>
    <row r="827" spans="1:5" x14ac:dyDescent="0.25">
      <c r="A827">
        <v>826</v>
      </c>
      <c r="B827" s="4">
        <v>1</v>
      </c>
      <c r="D827" s="3">
        <v>3</v>
      </c>
    </row>
    <row r="828" spans="1:5" x14ac:dyDescent="0.25">
      <c r="A828">
        <v>827</v>
      </c>
      <c r="B828" s="4">
        <v>1</v>
      </c>
      <c r="D828" s="3">
        <v>3</v>
      </c>
    </row>
    <row r="829" spans="1:5" x14ac:dyDescent="0.25">
      <c r="A829">
        <v>828</v>
      </c>
      <c r="B829" s="4">
        <v>1</v>
      </c>
      <c r="D829" s="3">
        <v>3</v>
      </c>
    </row>
    <row r="830" spans="1:5" x14ac:dyDescent="0.25">
      <c r="A830">
        <v>829</v>
      </c>
      <c r="B830" s="4">
        <v>1</v>
      </c>
      <c r="D830" s="3">
        <v>3</v>
      </c>
    </row>
    <row r="831" spans="1:5" x14ac:dyDescent="0.25">
      <c r="A831">
        <v>830</v>
      </c>
      <c r="B831" s="4">
        <v>1</v>
      </c>
      <c r="D831" s="3">
        <v>3</v>
      </c>
    </row>
    <row r="832" spans="1:5" x14ac:dyDescent="0.25">
      <c r="A832">
        <v>831</v>
      </c>
      <c r="B832" s="4">
        <v>1</v>
      </c>
      <c r="D832" s="3">
        <v>3</v>
      </c>
    </row>
    <row r="833" spans="1:5" x14ac:dyDescent="0.25">
      <c r="A833">
        <v>832</v>
      </c>
      <c r="B833" s="4">
        <v>1</v>
      </c>
      <c r="D833" s="3">
        <v>3</v>
      </c>
    </row>
    <row r="834" spans="1:5" x14ac:dyDescent="0.25">
      <c r="A834">
        <v>833</v>
      </c>
      <c r="B834" s="4">
        <v>1</v>
      </c>
      <c r="D834" s="3">
        <v>3</v>
      </c>
    </row>
    <row r="835" spans="1:5" x14ac:dyDescent="0.25">
      <c r="A835">
        <v>834</v>
      </c>
      <c r="B835" s="4">
        <v>1</v>
      </c>
      <c r="D835" s="3">
        <v>3</v>
      </c>
    </row>
    <row r="836" spans="1:5" x14ac:dyDescent="0.25">
      <c r="A836">
        <v>835</v>
      </c>
      <c r="B836" s="4">
        <v>1</v>
      </c>
      <c r="D836" s="3">
        <v>3</v>
      </c>
      <c r="E836" s="5">
        <v>4</v>
      </c>
    </row>
    <row r="837" spans="1:5" x14ac:dyDescent="0.25">
      <c r="A837">
        <v>836</v>
      </c>
      <c r="B837" s="4">
        <v>1</v>
      </c>
      <c r="E837" s="5">
        <v>4</v>
      </c>
    </row>
    <row r="838" spans="1:5" x14ac:dyDescent="0.25">
      <c r="A838">
        <v>837</v>
      </c>
      <c r="B838" s="4">
        <v>1</v>
      </c>
      <c r="C838" s="2">
        <v>2</v>
      </c>
      <c r="E838" s="5">
        <v>4</v>
      </c>
    </row>
    <row r="839" spans="1:5" x14ac:dyDescent="0.25">
      <c r="A839">
        <v>838</v>
      </c>
      <c r="C839" s="2">
        <v>2</v>
      </c>
      <c r="E839" s="5">
        <v>4</v>
      </c>
    </row>
    <row r="840" spans="1:5" x14ac:dyDescent="0.25">
      <c r="A840">
        <v>839</v>
      </c>
      <c r="C840" s="2">
        <v>2</v>
      </c>
      <c r="E840" s="5">
        <v>4</v>
      </c>
    </row>
    <row r="841" spans="1:5" x14ac:dyDescent="0.25">
      <c r="A841">
        <v>840</v>
      </c>
      <c r="C841" s="2">
        <v>2</v>
      </c>
      <c r="E841" s="5">
        <v>4</v>
      </c>
    </row>
    <row r="842" spans="1:5" x14ac:dyDescent="0.25">
      <c r="A842">
        <v>841</v>
      </c>
      <c r="C842" s="2">
        <v>2</v>
      </c>
      <c r="E842" s="5">
        <v>4</v>
      </c>
    </row>
    <row r="843" spans="1:5" x14ac:dyDescent="0.25">
      <c r="A843">
        <v>842</v>
      </c>
      <c r="C843" s="2">
        <v>2</v>
      </c>
      <c r="E843" s="5">
        <v>4</v>
      </c>
    </row>
    <row r="844" spans="1:5" x14ac:dyDescent="0.25">
      <c r="A844">
        <v>843</v>
      </c>
      <c r="C844" s="2">
        <v>2</v>
      </c>
      <c r="E844" s="5">
        <v>4</v>
      </c>
    </row>
    <row r="845" spans="1:5" x14ac:dyDescent="0.25">
      <c r="A845">
        <v>844</v>
      </c>
      <c r="C845" s="2">
        <v>2</v>
      </c>
      <c r="E845" s="5">
        <v>4</v>
      </c>
    </row>
    <row r="846" spans="1:5" x14ac:dyDescent="0.25">
      <c r="A846">
        <v>845</v>
      </c>
      <c r="C846" s="2">
        <v>2</v>
      </c>
      <c r="E846" s="5">
        <v>4</v>
      </c>
    </row>
    <row r="847" spans="1:5" x14ac:dyDescent="0.25">
      <c r="A847">
        <v>846</v>
      </c>
      <c r="C847" s="2">
        <v>2</v>
      </c>
      <c r="E847" s="5">
        <v>4</v>
      </c>
    </row>
    <row r="848" spans="1:5" x14ac:dyDescent="0.25">
      <c r="A848">
        <v>847</v>
      </c>
      <c r="C848" s="2">
        <v>2</v>
      </c>
      <c r="E848" s="5">
        <v>4</v>
      </c>
    </row>
    <row r="849" spans="1:5" x14ac:dyDescent="0.25">
      <c r="A849">
        <v>848</v>
      </c>
      <c r="C849" s="2">
        <v>2</v>
      </c>
      <c r="E849" s="5">
        <v>4</v>
      </c>
    </row>
    <row r="850" spans="1:5" x14ac:dyDescent="0.25">
      <c r="A850">
        <v>849</v>
      </c>
      <c r="C850" s="2">
        <v>2</v>
      </c>
      <c r="E850" s="5">
        <v>4</v>
      </c>
    </row>
    <row r="851" spans="1:5" x14ac:dyDescent="0.25">
      <c r="A851">
        <v>850</v>
      </c>
      <c r="C851" s="2">
        <v>2</v>
      </c>
      <c r="D851" s="3">
        <v>3</v>
      </c>
      <c r="E851" s="5">
        <v>4</v>
      </c>
    </row>
    <row r="852" spans="1:5" x14ac:dyDescent="0.25">
      <c r="A852">
        <v>851</v>
      </c>
      <c r="B852" s="4">
        <v>1</v>
      </c>
      <c r="C852" s="2">
        <v>2</v>
      </c>
      <c r="D852" s="3">
        <v>3</v>
      </c>
      <c r="E852" s="5">
        <v>4</v>
      </c>
    </row>
    <row r="853" spans="1:5" x14ac:dyDescent="0.25">
      <c r="A853">
        <v>852</v>
      </c>
      <c r="B853" s="4">
        <v>1</v>
      </c>
      <c r="D853" s="3">
        <v>3</v>
      </c>
    </row>
    <row r="854" spans="1:5" x14ac:dyDescent="0.25">
      <c r="A854">
        <v>853</v>
      </c>
      <c r="B854" s="4">
        <v>1</v>
      </c>
      <c r="D854" s="3">
        <v>3</v>
      </c>
    </row>
    <row r="855" spans="1:5" x14ac:dyDescent="0.25">
      <c r="A855">
        <v>854</v>
      </c>
      <c r="B855" s="4">
        <v>1</v>
      </c>
      <c r="D855" s="3">
        <v>3</v>
      </c>
    </row>
    <row r="856" spans="1:5" x14ac:dyDescent="0.25">
      <c r="A856">
        <v>855</v>
      </c>
      <c r="B856" s="4">
        <v>1</v>
      </c>
      <c r="D856" s="3">
        <v>3</v>
      </c>
    </row>
    <row r="857" spans="1:5" x14ac:dyDescent="0.25">
      <c r="A857">
        <v>856</v>
      </c>
      <c r="B857" s="4">
        <v>1</v>
      </c>
      <c r="D857" s="3">
        <v>3</v>
      </c>
    </row>
    <row r="858" spans="1:5" x14ac:dyDescent="0.25">
      <c r="A858">
        <v>857</v>
      </c>
      <c r="B858" s="4">
        <v>1</v>
      </c>
      <c r="D858" s="3">
        <v>3</v>
      </c>
    </row>
    <row r="859" spans="1:5" x14ac:dyDescent="0.25">
      <c r="A859">
        <v>858</v>
      </c>
      <c r="B859" s="4">
        <v>1</v>
      </c>
      <c r="D859" s="3">
        <v>3</v>
      </c>
    </row>
    <row r="860" spans="1:5" x14ac:dyDescent="0.25">
      <c r="A860">
        <v>859</v>
      </c>
      <c r="B860" s="4">
        <v>1</v>
      </c>
      <c r="D860" s="3">
        <v>3</v>
      </c>
    </row>
    <row r="861" spans="1:5" x14ac:dyDescent="0.25">
      <c r="A861">
        <v>860</v>
      </c>
      <c r="B861" s="4">
        <v>1</v>
      </c>
      <c r="D861" s="3">
        <v>3</v>
      </c>
    </row>
    <row r="862" spans="1:5" x14ac:dyDescent="0.25">
      <c r="A862">
        <v>861</v>
      </c>
      <c r="B862" s="4">
        <v>1</v>
      </c>
      <c r="D862" s="3">
        <v>3</v>
      </c>
    </row>
    <row r="863" spans="1:5" x14ac:dyDescent="0.25">
      <c r="A863">
        <v>862</v>
      </c>
      <c r="B863" s="4">
        <v>1</v>
      </c>
      <c r="D863" s="3">
        <v>3</v>
      </c>
    </row>
    <row r="864" spans="1:5" x14ac:dyDescent="0.25">
      <c r="A864">
        <v>863</v>
      </c>
      <c r="B864" s="4">
        <v>1</v>
      </c>
      <c r="D864" s="3">
        <v>3</v>
      </c>
    </row>
    <row r="865" spans="1:5" x14ac:dyDescent="0.25">
      <c r="A865">
        <v>864</v>
      </c>
      <c r="B865" s="4">
        <v>1</v>
      </c>
      <c r="C865" s="2">
        <v>2</v>
      </c>
      <c r="D865" s="3">
        <v>3</v>
      </c>
    </row>
    <row r="866" spans="1:5" x14ac:dyDescent="0.25">
      <c r="A866">
        <v>865</v>
      </c>
      <c r="B866" s="4">
        <v>1</v>
      </c>
      <c r="C866" s="2">
        <v>2</v>
      </c>
    </row>
    <row r="867" spans="1:5" x14ac:dyDescent="0.25">
      <c r="A867">
        <v>866</v>
      </c>
      <c r="C867" s="2">
        <v>2</v>
      </c>
    </row>
    <row r="868" spans="1:5" x14ac:dyDescent="0.25">
      <c r="A868">
        <v>867</v>
      </c>
      <c r="C868" s="2">
        <v>2</v>
      </c>
      <c r="E868" s="5">
        <v>4</v>
      </c>
    </row>
    <row r="869" spans="1:5" x14ac:dyDescent="0.25">
      <c r="A869">
        <v>868</v>
      </c>
      <c r="C869" s="2">
        <v>2</v>
      </c>
      <c r="E869" s="5">
        <v>4</v>
      </c>
    </row>
    <row r="870" spans="1:5" x14ac:dyDescent="0.25">
      <c r="A870">
        <v>869</v>
      </c>
      <c r="C870" s="2">
        <v>2</v>
      </c>
      <c r="E870" s="5">
        <v>4</v>
      </c>
    </row>
    <row r="871" spans="1:5" x14ac:dyDescent="0.25">
      <c r="A871">
        <v>870</v>
      </c>
      <c r="C871" s="2">
        <v>2</v>
      </c>
      <c r="E871" s="5">
        <v>4</v>
      </c>
    </row>
    <row r="872" spans="1:5" x14ac:dyDescent="0.25">
      <c r="A872">
        <v>871</v>
      </c>
      <c r="C872" s="2">
        <v>2</v>
      </c>
      <c r="E872" s="5">
        <v>4</v>
      </c>
    </row>
    <row r="873" spans="1:5" x14ac:dyDescent="0.25">
      <c r="A873">
        <v>872</v>
      </c>
      <c r="C873" s="2">
        <v>2</v>
      </c>
      <c r="E873" s="5">
        <v>4</v>
      </c>
    </row>
    <row r="874" spans="1:5" x14ac:dyDescent="0.25">
      <c r="A874">
        <v>873</v>
      </c>
      <c r="C874" s="2">
        <v>2</v>
      </c>
      <c r="E874" s="5">
        <v>4</v>
      </c>
    </row>
    <row r="875" spans="1:5" x14ac:dyDescent="0.25">
      <c r="A875">
        <v>874</v>
      </c>
      <c r="C875" s="2">
        <v>2</v>
      </c>
      <c r="E875" s="5">
        <v>4</v>
      </c>
    </row>
    <row r="876" spans="1:5" x14ac:dyDescent="0.25">
      <c r="A876">
        <v>875</v>
      </c>
      <c r="C876" s="2">
        <v>2</v>
      </c>
      <c r="E876" s="5">
        <v>4</v>
      </c>
    </row>
    <row r="877" spans="1:5" x14ac:dyDescent="0.25">
      <c r="A877">
        <v>876</v>
      </c>
      <c r="C877" s="2">
        <v>2</v>
      </c>
      <c r="E877" s="5">
        <v>4</v>
      </c>
    </row>
    <row r="878" spans="1:5" x14ac:dyDescent="0.25">
      <c r="A878">
        <v>877</v>
      </c>
      <c r="C878" s="2">
        <v>2</v>
      </c>
      <c r="E878" s="5">
        <v>4</v>
      </c>
    </row>
    <row r="879" spans="1:5" x14ac:dyDescent="0.25">
      <c r="A879">
        <v>878</v>
      </c>
      <c r="C879" s="2">
        <v>2</v>
      </c>
      <c r="E879" s="5">
        <v>4</v>
      </c>
    </row>
    <row r="880" spans="1:5" x14ac:dyDescent="0.25">
      <c r="A880">
        <v>879</v>
      </c>
      <c r="B880" s="4">
        <v>1</v>
      </c>
      <c r="E880" s="5">
        <v>4</v>
      </c>
    </row>
    <row r="881" spans="1:5" x14ac:dyDescent="0.25">
      <c r="A881">
        <v>880</v>
      </c>
      <c r="B881" s="4">
        <v>1</v>
      </c>
      <c r="D881" s="3">
        <v>3</v>
      </c>
      <c r="E881" s="5">
        <v>4</v>
      </c>
    </row>
    <row r="882" spans="1:5" x14ac:dyDescent="0.25">
      <c r="A882">
        <v>881</v>
      </c>
      <c r="B882" s="4">
        <v>1</v>
      </c>
      <c r="D882" s="3">
        <v>3</v>
      </c>
      <c r="E882" s="5">
        <v>4</v>
      </c>
    </row>
    <row r="883" spans="1:5" x14ac:dyDescent="0.25">
      <c r="A883">
        <v>882</v>
      </c>
      <c r="B883" s="4">
        <v>1</v>
      </c>
      <c r="D883" s="3">
        <v>3</v>
      </c>
      <c r="E883" s="5">
        <v>4</v>
      </c>
    </row>
    <row r="884" spans="1:5" x14ac:dyDescent="0.25">
      <c r="A884">
        <v>883</v>
      </c>
      <c r="B884" s="4">
        <v>1</v>
      </c>
      <c r="D884" s="3">
        <v>3</v>
      </c>
      <c r="E884" s="5">
        <v>4</v>
      </c>
    </row>
    <row r="885" spans="1:5" x14ac:dyDescent="0.25">
      <c r="A885">
        <v>884</v>
      </c>
      <c r="B885" s="4">
        <v>1</v>
      </c>
      <c r="D885" s="3">
        <v>3</v>
      </c>
    </row>
    <row r="886" spans="1:5" x14ac:dyDescent="0.25">
      <c r="A886">
        <v>885</v>
      </c>
      <c r="B886" s="4">
        <v>1</v>
      </c>
      <c r="D886" s="3">
        <v>3</v>
      </c>
    </row>
    <row r="887" spans="1:5" x14ac:dyDescent="0.25">
      <c r="A887">
        <v>886</v>
      </c>
      <c r="B887" s="4">
        <v>1</v>
      </c>
      <c r="D887" s="3">
        <v>3</v>
      </c>
    </row>
    <row r="888" spans="1:5" x14ac:dyDescent="0.25">
      <c r="A888">
        <v>887</v>
      </c>
      <c r="B888" s="4">
        <v>1</v>
      </c>
      <c r="D888" s="3">
        <v>3</v>
      </c>
    </row>
    <row r="889" spans="1:5" x14ac:dyDescent="0.25">
      <c r="A889">
        <v>888</v>
      </c>
      <c r="B889" s="4">
        <v>1</v>
      </c>
      <c r="D889" s="3">
        <v>3</v>
      </c>
    </row>
    <row r="890" spans="1:5" x14ac:dyDescent="0.25">
      <c r="A890">
        <v>889</v>
      </c>
      <c r="B890" s="4">
        <v>1</v>
      </c>
      <c r="D890" s="3">
        <v>3</v>
      </c>
    </row>
    <row r="891" spans="1:5" x14ac:dyDescent="0.25">
      <c r="A891">
        <v>890</v>
      </c>
      <c r="B891" s="4">
        <v>1</v>
      </c>
      <c r="D891" s="3">
        <v>3</v>
      </c>
    </row>
    <row r="892" spans="1:5" x14ac:dyDescent="0.25">
      <c r="A892">
        <v>891</v>
      </c>
      <c r="B892" s="4">
        <v>1</v>
      </c>
      <c r="D892" s="3">
        <v>3</v>
      </c>
    </row>
    <row r="893" spans="1:5" x14ac:dyDescent="0.25">
      <c r="A893">
        <v>892</v>
      </c>
      <c r="B893" s="4">
        <v>1</v>
      </c>
      <c r="C893" s="2">
        <v>2</v>
      </c>
      <c r="D893" s="3">
        <v>3</v>
      </c>
    </row>
    <row r="894" spans="1:5" x14ac:dyDescent="0.25">
      <c r="A894">
        <v>893</v>
      </c>
      <c r="B894" s="4">
        <v>1</v>
      </c>
      <c r="C894" s="2">
        <v>2</v>
      </c>
      <c r="D894" s="3">
        <v>3</v>
      </c>
    </row>
    <row r="895" spans="1:5" x14ac:dyDescent="0.25">
      <c r="A895">
        <v>894</v>
      </c>
      <c r="C895" s="2">
        <v>2</v>
      </c>
      <c r="D895" s="3">
        <v>3</v>
      </c>
    </row>
    <row r="896" spans="1:5" x14ac:dyDescent="0.25">
      <c r="A896">
        <v>895</v>
      </c>
      <c r="C896" s="2">
        <v>2</v>
      </c>
    </row>
    <row r="897" spans="1:5" x14ac:dyDescent="0.25">
      <c r="A897">
        <v>896</v>
      </c>
      <c r="C897" s="2">
        <v>2</v>
      </c>
    </row>
    <row r="898" spans="1:5" x14ac:dyDescent="0.25">
      <c r="A898">
        <v>897</v>
      </c>
      <c r="C898" s="2">
        <v>2</v>
      </c>
      <c r="E898" s="5">
        <v>4</v>
      </c>
    </row>
    <row r="899" spans="1:5" x14ac:dyDescent="0.25">
      <c r="A899">
        <v>898</v>
      </c>
      <c r="C899" s="2">
        <v>2</v>
      </c>
      <c r="E899" s="5">
        <v>4</v>
      </c>
    </row>
    <row r="900" spans="1:5" x14ac:dyDescent="0.25">
      <c r="A900">
        <v>899</v>
      </c>
      <c r="C900" s="2">
        <v>2</v>
      </c>
      <c r="E900" s="5">
        <v>4</v>
      </c>
    </row>
    <row r="901" spans="1:5" x14ac:dyDescent="0.25">
      <c r="A901">
        <v>900</v>
      </c>
      <c r="C901" s="2">
        <v>2</v>
      </c>
      <c r="E901" s="5">
        <v>4</v>
      </c>
    </row>
    <row r="902" spans="1:5" x14ac:dyDescent="0.25">
      <c r="A902">
        <v>901</v>
      </c>
      <c r="C902" s="2">
        <v>2</v>
      </c>
      <c r="E902" s="5">
        <v>4</v>
      </c>
    </row>
    <row r="903" spans="1:5" x14ac:dyDescent="0.25">
      <c r="A903">
        <v>902</v>
      </c>
      <c r="C903" s="2">
        <v>2</v>
      </c>
      <c r="E903" s="5">
        <v>4</v>
      </c>
    </row>
    <row r="904" spans="1:5" x14ac:dyDescent="0.25">
      <c r="A904">
        <v>903</v>
      </c>
      <c r="C904" s="2">
        <v>2</v>
      </c>
      <c r="E904" s="5">
        <v>4</v>
      </c>
    </row>
    <row r="905" spans="1:5" x14ac:dyDescent="0.25">
      <c r="A905">
        <v>904</v>
      </c>
      <c r="C905" s="2">
        <v>2</v>
      </c>
      <c r="E905" s="5">
        <v>4</v>
      </c>
    </row>
    <row r="906" spans="1:5" x14ac:dyDescent="0.25">
      <c r="A906">
        <v>905</v>
      </c>
      <c r="B906" s="4">
        <v>1</v>
      </c>
      <c r="C906" s="2">
        <v>2</v>
      </c>
      <c r="E906" s="5">
        <v>4</v>
      </c>
    </row>
    <row r="907" spans="1:5" x14ac:dyDescent="0.25">
      <c r="A907">
        <v>906</v>
      </c>
      <c r="B907" s="4">
        <v>1</v>
      </c>
      <c r="C907" s="2">
        <v>2</v>
      </c>
      <c r="E907" s="5">
        <v>4</v>
      </c>
    </row>
    <row r="908" spans="1:5" x14ac:dyDescent="0.25">
      <c r="A908">
        <v>907</v>
      </c>
      <c r="B908" s="4">
        <v>1</v>
      </c>
      <c r="E908" s="5">
        <v>4</v>
      </c>
    </row>
    <row r="909" spans="1:5" x14ac:dyDescent="0.25">
      <c r="A909">
        <v>908</v>
      </c>
      <c r="B909" s="4">
        <v>1</v>
      </c>
      <c r="E909" s="5">
        <v>4</v>
      </c>
    </row>
    <row r="910" spans="1:5" x14ac:dyDescent="0.25">
      <c r="A910">
        <v>909</v>
      </c>
      <c r="B910" s="4">
        <v>1</v>
      </c>
      <c r="E910" s="5">
        <v>4</v>
      </c>
    </row>
    <row r="911" spans="1:5" x14ac:dyDescent="0.25">
      <c r="A911">
        <v>910</v>
      </c>
      <c r="B911" s="4">
        <v>1</v>
      </c>
      <c r="D911" s="3">
        <v>3</v>
      </c>
      <c r="E911" s="5">
        <v>4</v>
      </c>
    </row>
    <row r="912" spans="1:5" x14ac:dyDescent="0.25">
      <c r="A912">
        <v>911</v>
      </c>
      <c r="B912" s="4">
        <v>1</v>
      </c>
      <c r="D912" s="3">
        <v>3</v>
      </c>
      <c r="E912" s="5">
        <v>4</v>
      </c>
    </row>
    <row r="913" spans="1:5" x14ac:dyDescent="0.25">
      <c r="A913">
        <v>912</v>
      </c>
      <c r="B913" s="4">
        <v>1</v>
      </c>
      <c r="D913" s="3">
        <v>3</v>
      </c>
      <c r="E913" s="5">
        <v>4</v>
      </c>
    </row>
    <row r="914" spans="1:5" x14ac:dyDescent="0.25">
      <c r="A914">
        <v>913</v>
      </c>
      <c r="B914" s="4">
        <v>1</v>
      </c>
      <c r="D914" s="3">
        <v>3</v>
      </c>
      <c r="E914" s="5">
        <v>4</v>
      </c>
    </row>
    <row r="915" spans="1:5" x14ac:dyDescent="0.25">
      <c r="A915">
        <v>914</v>
      </c>
      <c r="B915" s="4">
        <v>1</v>
      </c>
      <c r="D915" s="3">
        <v>3</v>
      </c>
      <c r="E915" s="5">
        <v>4</v>
      </c>
    </row>
    <row r="916" spans="1:5" x14ac:dyDescent="0.25">
      <c r="A916">
        <v>915</v>
      </c>
      <c r="B916" s="4">
        <v>1</v>
      </c>
      <c r="D916" s="3">
        <v>3</v>
      </c>
    </row>
    <row r="917" spans="1:5" x14ac:dyDescent="0.25">
      <c r="A917">
        <v>916</v>
      </c>
      <c r="B917" s="4">
        <v>1</v>
      </c>
      <c r="D917" s="3">
        <v>3</v>
      </c>
    </row>
    <row r="918" spans="1:5" x14ac:dyDescent="0.25">
      <c r="A918">
        <v>917</v>
      </c>
      <c r="B918" s="4">
        <v>1</v>
      </c>
      <c r="D918" s="3">
        <v>3</v>
      </c>
    </row>
    <row r="919" spans="1:5" x14ac:dyDescent="0.25">
      <c r="A919">
        <v>918</v>
      </c>
      <c r="B919" s="4">
        <v>1</v>
      </c>
      <c r="D919" s="3">
        <v>3</v>
      </c>
    </row>
    <row r="920" spans="1:5" x14ac:dyDescent="0.25">
      <c r="A920">
        <v>919</v>
      </c>
      <c r="B920" s="4">
        <v>1</v>
      </c>
      <c r="C920" s="2">
        <v>2</v>
      </c>
      <c r="D920" s="3">
        <v>3</v>
      </c>
    </row>
    <row r="921" spans="1:5" x14ac:dyDescent="0.25">
      <c r="A921">
        <v>920</v>
      </c>
      <c r="B921" s="4">
        <v>1</v>
      </c>
      <c r="C921" s="2">
        <v>2</v>
      </c>
      <c r="D921" s="3">
        <v>3</v>
      </c>
    </row>
    <row r="922" spans="1:5" x14ac:dyDescent="0.25">
      <c r="A922">
        <v>921</v>
      </c>
      <c r="C922" s="2">
        <v>2</v>
      </c>
      <c r="D922" s="3">
        <v>3</v>
      </c>
    </row>
    <row r="923" spans="1:5" x14ac:dyDescent="0.25">
      <c r="A923">
        <v>922</v>
      </c>
      <c r="C923" s="2">
        <v>2</v>
      </c>
      <c r="D923" s="3">
        <v>3</v>
      </c>
    </row>
    <row r="924" spans="1:5" x14ac:dyDescent="0.25">
      <c r="A924">
        <v>923</v>
      </c>
      <c r="C924" s="2">
        <v>2</v>
      </c>
      <c r="D924" s="3">
        <v>3</v>
      </c>
    </row>
    <row r="925" spans="1:5" x14ac:dyDescent="0.25">
      <c r="A925">
        <v>924</v>
      </c>
      <c r="C925" s="2">
        <v>2</v>
      </c>
      <c r="D925" s="3">
        <v>3</v>
      </c>
    </row>
    <row r="926" spans="1:5" x14ac:dyDescent="0.25">
      <c r="A926">
        <v>925</v>
      </c>
      <c r="C926" s="2">
        <v>2</v>
      </c>
      <c r="D926" s="3">
        <v>3</v>
      </c>
    </row>
    <row r="927" spans="1:5" x14ac:dyDescent="0.25">
      <c r="A927">
        <v>926</v>
      </c>
      <c r="C927" s="2">
        <v>2</v>
      </c>
      <c r="D927" s="3">
        <v>3</v>
      </c>
    </row>
    <row r="928" spans="1:5" x14ac:dyDescent="0.25">
      <c r="A928">
        <v>927</v>
      </c>
      <c r="C928" s="2">
        <v>2</v>
      </c>
    </row>
    <row r="929" spans="1:7" x14ac:dyDescent="0.25">
      <c r="A929">
        <v>928</v>
      </c>
      <c r="C929" s="2">
        <v>2</v>
      </c>
      <c r="E929" s="5">
        <v>4</v>
      </c>
    </row>
    <row r="930" spans="1:7" x14ac:dyDescent="0.25">
      <c r="A930">
        <v>929</v>
      </c>
      <c r="C930" s="2">
        <v>2</v>
      </c>
      <c r="E930" s="5">
        <v>4</v>
      </c>
    </row>
    <row r="931" spans="1:7" x14ac:dyDescent="0.25">
      <c r="A931">
        <v>930</v>
      </c>
      <c r="C931" s="2">
        <v>2</v>
      </c>
      <c r="E931" s="5">
        <v>4</v>
      </c>
    </row>
    <row r="932" spans="1:7" x14ac:dyDescent="0.25">
      <c r="A932">
        <v>931</v>
      </c>
      <c r="C932" s="2">
        <v>2</v>
      </c>
      <c r="E932" s="5">
        <v>4</v>
      </c>
    </row>
    <row r="933" spans="1:7" x14ac:dyDescent="0.25">
      <c r="A933">
        <v>932</v>
      </c>
      <c r="B933" s="4">
        <v>1</v>
      </c>
      <c r="C933" s="2">
        <v>2</v>
      </c>
      <c r="E933" s="5">
        <v>4</v>
      </c>
    </row>
    <row r="934" spans="1:7" x14ac:dyDescent="0.25">
      <c r="A934">
        <v>933</v>
      </c>
      <c r="B934" s="4">
        <v>1</v>
      </c>
      <c r="C934" s="2">
        <v>2</v>
      </c>
      <c r="E934" s="5">
        <v>4</v>
      </c>
    </row>
    <row r="935" spans="1:7" x14ac:dyDescent="0.25">
      <c r="A935">
        <v>934</v>
      </c>
      <c r="B935" s="4">
        <v>1</v>
      </c>
      <c r="E935" s="5">
        <v>4</v>
      </c>
    </row>
    <row r="936" spans="1:7" x14ac:dyDescent="0.25">
      <c r="A936">
        <v>935</v>
      </c>
      <c r="B936" s="4">
        <v>1</v>
      </c>
      <c r="E936" s="5">
        <v>4</v>
      </c>
    </row>
    <row r="937" spans="1:7" x14ac:dyDescent="0.25">
      <c r="A937">
        <v>936</v>
      </c>
      <c r="B937" s="4">
        <v>1</v>
      </c>
      <c r="E937" s="5">
        <v>4</v>
      </c>
    </row>
    <row r="938" spans="1:7" x14ac:dyDescent="0.25">
      <c r="A938">
        <v>937</v>
      </c>
      <c r="B938" s="4">
        <v>1</v>
      </c>
      <c r="E938" s="5">
        <v>4</v>
      </c>
    </row>
    <row r="939" spans="1:7" x14ac:dyDescent="0.25">
      <c r="A939">
        <v>938</v>
      </c>
      <c r="B939" s="4">
        <v>1</v>
      </c>
      <c r="E939" s="5">
        <v>4</v>
      </c>
    </row>
    <row r="940" spans="1:7" x14ac:dyDescent="0.25">
      <c r="A940">
        <v>939</v>
      </c>
      <c r="B940" s="4">
        <v>1</v>
      </c>
      <c r="E940" s="5">
        <v>4</v>
      </c>
    </row>
    <row r="941" spans="1:7" x14ac:dyDescent="0.25">
      <c r="A941">
        <v>940</v>
      </c>
      <c r="B941" s="4">
        <v>1</v>
      </c>
      <c r="E941" s="5">
        <v>4</v>
      </c>
    </row>
    <row r="942" spans="1:7" x14ac:dyDescent="0.25">
      <c r="A942">
        <v>941</v>
      </c>
      <c r="B942" s="4">
        <v>1</v>
      </c>
      <c r="E942" s="5">
        <v>4</v>
      </c>
      <c r="G942" s="3" t="s">
        <v>234</v>
      </c>
    </row>
    <row r="943" spans="1:7" x14ac:dyDescent="0.25">
      <c r="A943">
        <v>942</v>
      </c>
      <c r="B943" s="4">
        <v>1</v>
      </c>
      <c r="E943" s="5">
        <v>4</v>
      </c>
      <c r="G943" s="3" t="s">
        <v>234</v>
      </c>
    </row>
    <row r="944" spans="1:7" x14ac:dyDescent="0.25">
      <c r="A944">
        <v>943</v>
      </c>
      <c r="B944" s="4">
        <v>1</v>
      </c>
      <c r="E944" s="5">
        <v>4</v>
      </c>
      <c r="G944" s="3" t="s">
        <v>234</v>
      </c>
    </row>
    <row r="945" spans="1:7" x14ac:dyDescent="0.25">
      <c r="A945">
        <v>944</v>
      </c>
      <c r="B945" s="4">
        <v>1</v>
      </c>
      <c r="G945" s="3" t="s">
        <v>234</v>
      </c>
    </row>
    <row r="946" spans="1:7" x14ac:dyDescent="0.25">
      <c r="A946">
        <v>945</v>
      </c>
      <c r="B946" s="4">
        <v>1</v>
      </c>
      <c r="G946" s="3" t="s">
        <v>234</v>
      </c>
    </row>
    <row r="947" spans="1:7" x14ac:dyDescent="0.25">
      <c r="A947">
        <v>946</v>
      </c>
      <c r="B947" s="4">
        <v>1</v>
      </c>
      <c r="G947" s="3" t="s">
        <v>234</v>
      </c>
    </row>
    <row r="948" spans="1:7" x14ac:dyDescent="0.25">
      <c r="A948">
        <v>947</v>
      </c>
      <c r="B948" s="4">
        <v>1</v>
      </c>
      <c r="G948" s="3" t="s">
        <v>234</v>
      </c>
    </row>
    <row r="949" spans="1:7" x14ac:dyDescent="0.25">
      <c r="A949">
        <v>948</v>
      </c>
      <c r="B949" s="4">
        <v>1</v>
      </c>
      <c r="C949" s="2">
        <v>2</v>
      </c>
      <c r="G949" s="3" t="s">
        <v>234</v>
      </c>
    </row>
    <row r="950" spans="1:7" x14ac:dyDescent="0.25">
      <c r="A950">
        <v>949</v>
      </c>
      <c r="B950" s="4">
        <v>1</v>
      </c>
      <c r="C950" s="2">
        <v>2</v>
      </c>
      <c r="G950" s="3" t="s">
        <v>234</v>
      </c>
    </row>
    <row r="951" spans="1:7" x14ac:dyDescent="0.25">
      <c r="A951">
        <v>950</v>
      </c>
      <c r="C951" s="2">
        <v>2</v>
      </c>
      <c r="G951" s="3" t="s">
        <v>234</v>
      </c>
    </row>
    <row r="952" spans="1:7" x14ac:dyDescent="0.25">
      <c r="A952">
        <v>951</v>
      </c>
      <c r="C952" s="2">
        <v>2</v>
      </c>
      <c r="G952" s="3" t="s">
        <v>234</v>
      </c>
    </row>
    <row r="953" spans="1:7" x14ac:dyDescent="0.25">
      <c r="A953">
        <v>952</v>
      </c>
      <c r="C953" s="2">
        <v>2</v>
      </c>
    </row>
    <row r="954" spans="1:7" x14ac:dyDescent="0.25">
      <c r="A954">
        <v>953</v>
      </c>
      <c r="C954" s="2">
        <v>2</v>
      </c>
    </row>
    <row r="955" spans="1:7" x14ac:dyDescent="0.25">
      <c r="A955">
        <v>954</v>
      </c>
      <c r="C955" s="2">
        <v>2</v>
      </c>
    </row>
    <row r="956" spans="1:7" x14ac:dyDescent="0.25">
      <c r="A956">
        <v>955</v>
      </c>
      <c r="C956" s="2">
        <v>2</v>
      </c>
    </row>
    <row r="957" spans="1:7" x14ac:dyDescent="0.25">
      <c r="A957">
        <v>956</v>
      </c>
      <c r="C957" s="2">
        <v>2</v>
      </c>
      <c r="E957" s="5">
        <v>4</v>
      </c>
    </row>
    <row r="958" spans="1:7" x14ac:dyDescent="0.25">
      <c r="A958">
        <v>957</v>
      </c>
      <c r="C958" s="2">
        <v>2</v>
      </c>
      <c r="E958" s="5">
        <v>4</v>
      </c>
    </row>
    <row r="959" spans="1:7" x14ac:dyDescent="0.25">
      <c r="A959">
        <v>958</v>
      </c>
      <c r="C959" s="2">
        <v>2</v>
      </c>
      <c r="E959" s="5">
        <v>4</v>
      </c>
    </row>
    <row r="960" spans="1:7" x14ac:dyDescent="0.25">
      <c r="A960">
        <v>959</v>
      </c>
      <c r="C960" s="2">
        <v>2</v>
      </c>
      <c r="D960" s="3">
        <v>3</v>
      </c>
      <c r="E960" s="5">
        <v>4</v>
      </c>
    </row>
    <row r="961" spans="1:5" x14ac:dyDescent="0.25">
      <c r="A961">
        <v>960</v>
      </c>
      <c r="B961" s="4">
        <v>1</v>
      </c>
      <c r="C961" s="2">
        <v>2</v>
      </c>
      <c r="D961" s="3">
        <v>3</v>
      </c>
      <c r="E961" s="5">
        <v>4</v>
      </c>
    </row>
    <row r="962" spans="1:5" x14ac:dyDescent="0.25">
      <c r="A962">
        <v>961</v>
      </c>
      <c r="B962" s="4">
        <v>1</v>
      </c>
      <c r="C962" s="2">
        <v>2</v>
      </c>
      <c r="D962" s="3">
        <v>3</v>
      </c>
      <c r="E962" s="5">
        <v>4</v>
      </c>
    </row>
    <row r="963" spans="1:5" x14ac:dyDescent="0.25">
      <c r="A963">
        <v>962</v>
      </c>
      <c r="B963" s="4">
        <v>1</v>
      </c>
      <c r="C963" s="2">
        <v>2</v>
      </c>
      <c r="D963" s="3">
        <v>3</v>
      </c>
      <c r="E963" s="5">
        <v>4</v>
      </c>
    </row>
    <row r="964" spans="1:5" x14ac:dyDescent="0.25">
      <c r="A964">
        <v>963</v>
      </c>
      <c r="B964" s="4">
        <v>1</v>
      </c>
      <c r="C964" s="2">
        <v>2</v>
      </c>
      <c r="D964" s="3">
        <v>3</v>
      </c>
      <c r="E964" s="5">
        <v>4</v>
      </c>
    </row>
    <row r="965" spans="1:5" x14ac:dyDescent="0.25">
      <c r="A965">
        <v>964</v>
      </c>
      <c r="B965" s="4">
        <v>1</v>
      </c>
      <c r="C965" s="2">
        <v>2</v>
      </c>
      <c r="D965" s="3">
        <v>3</v>
      </c>
      <c r="E965" s="5">
        <v>4</v>
      </c>
    </row>
    <row r="966" spans="1:5" x14ac:dyDescent="0.25">
      <c r="A966">
        <v>965</v>
      </c>
      <c r="B966" s="4">
        <v>1</v>
      </c>
      <c r="C966" s="2">
        <v>2</v>
      </c>
      <c r="D966" s="3">
        <v>3</v>
      </c>
      <c r="E966" s="5">
        <v>4</v>
      </c>
    </row>
    <row r="967" spans="1:5" x14ac:dyDescent="0.25">
      <c r="A967">
        <v>966</v>
      </c>
      <c r="B967" s="4">
        <v>1</v>
      </c>
      <c r="D967" s="3">
        <v>3</v>
      </c>
      <c r="E967" s="5">
        <v>4</v>
      </c>
    </row>
    <row r="968" spans="1:5" x14ac:dyDescent="0.25">
      <c r="A968">
        <v>967</v>
      </c>
      <c r="B968" s="4">
        <v>1</v>
      </c>
      <c r="D968" s="3">
        <v>3</v>
      </c>
      <c r="E968" s="5">
        <v>4</v>
      </c>
    </row>
    <row r="969" spans="1:5" x14ac:dyDescent="0.25">
      <c r="A969">
        <v>968</v>
      </c>
      <c r="B969" s="4">
        <v>1</v>
      </c>
      <c r="D969" s="3">
        <v>3</v>
      </c>
      <c r="E969" s="5">
        <v>4</v>
      </c>
    </row>
    <row r="970" spans="1:5" x14ac:dyDescent="0.25">
      <c r="A970">
        <v>969</v>
      </c>
      <c r="B970" s="4">
        <v>1</v>
      </c>
      <c r="D970" s="3">
        <v>3</v>
      </c>
      <c r="E970" s="5">
        <v>4</v>
      </c>
    </row>
    <row r="971" spans="1:5" x14ac:dyDescent="0.25">
      <c r="A971">
        <v>970</v>
      </c>
      <c r="B971" s="4">
        <v>1</v>
      </c>
      <c r="D971" s="3">
        <v>3</v>
      </c>
      <c r="E971" s="5">
        <v>4</v>
      </c>
    </row>
    <row r="972" spans="1:5" x14ac:dyDescent="0.25">
      <c r="A972">
        <v>971</v>
      </c>
      <c r="B972" s="4">
        <v>1</v>
      </c>
      <c r="D972" s="3">
        <v>3</v>
      </c>
      <c r="E972" s="5">
        <v>4</v>
      </c>
    </row>
    <row r="973" spans="1:5" x14ac:dyDescent="0.25">
      <c r="A973">
        <v>972</v>
      </c>
      <c r="B973" s="4">
        <v>1</v>
      </c>
      <c r="D973" s="3">
        <v>3</v>
      </c>
      <c r="E973" s="5">
        <v>4</v>
      </c>
    </row>
    <row r="974" spans="1:5" x14ac:dyDescent="0.25">
      <c r="A974">
        <v>973</v>
      </c>
      <c r="B974" s="4">
        <v>1</v>
      </c>
      <c r="D974" s="3">
        <v>3</v>
      </c>
      <c r="E974" s="5">
        <v>4</v>
      </c>
    </row>
    <row r="975" spans="1:5" x14ac:dyDescent="0.25">
      <c r="A975">
        <v>974</v>
      </c>
      <c r="B975" s="4">
        <v>1</v>
      </c>
      <c r="D975" s="3">
        <v>3</v>
      </c>
      <c r="E975" s="5">
        <v>4</v>
      </c>
    </row>
    <row r="976" spans="1:5" x14ac:dyDescent="0.25">
      <c r="A976">
        <v>975</v>
      </c>
      <c r="B976" s="4">
        <v>1</v>
      </c>
      <c r="E976" s="5">
        <v>4</v>
      </c>
    </row>
    <row r="977" spans="1:5" x14ac:dyDescent="0.25">
      <c r="A977">
        <v>976</v>
      </c>
      <c r="B977" s="4">
        <v>1</v>
      </c>
      <c r="E977" s="5">
        <v>4</v>
      </c>
    </row>
    <row r="978" spans="1:5" x14ac:dyDescent="0.25">
      <c r="A978">
        <v>977</v>
      </c>
      <c r="B978" s="4">
        <v>1</v>
      </c>
      <c r="C978" s="2">
        <v>2</v>
      </c>
    </row>
    <row r="979" spans="1:5" x14ac:dyDescent="0.25">
      <c r="A979">
        <v>978</v>
      </c>
      <c r="B979" s="4">
        <v>1</v>
      </c>
      <c r="C979" s="2">
        <v>2</v>
      </c>
    </row>
    <row r="980" spans="1:5" x14ac:dyDescent="0.25">
      <c r="A980">
        <v>979</v>
      </c>
      <c r="B980" s="4">
        <v>1</v>
      </c>
      <c r="C980" s="2">
        <v>2</v>
      </c>
    </row>
    <row r="981" spans="1:5" x14ac:dyDescent="0.25">
      <c r="A981">
        <v>980</v>
      </c>
      <c r="C981" s="2">
        <v>2</v>
      </c>
    </row>
    <row r="982" spans="1:5" x14ac:dyDescent="0.25">
      <c r="A982">
        <v>981</v>
      </c>
      <c r="C982" s="2">
        <v>2</v>
      </c>
    </row>
    <row r="983" spans="1:5" x14ac:dyDescent="0.25">
      <c r="A983">
        <v>982</v>
      </c>
      <c r="C983" s="2">
        <v>2</v>
      </c>
    </row>
    <row r="984" spans="1:5" x14ac:dyDescent="0.25">
      <c r="A984">
        <v>983</v>
      </c>
      <c r="C984" s="2">
        <v>2</v>
      </c>
    </row>
    <row r="985" spans="1:5" x14ac:dyDescent="0.25">
      <c r="A985">
        <v>984</v>
      </c>
      <c r="C985" s="2">
        <v>2</v>
      </c>
    </row>
    <row r="986" spans="1:5" x14ac:dyDescent="0.25">
      <c r="A986">
        <v>985</v>
      </c>
      <c r="C986" s="2">
        <v>2</v>
      </c>
      <c r="D986" s="3">
        <v>3</v>
      </c>
      <c r="E986" s="5">
        <v>4</v>
      </c>
    </row>
    <row r="987" spans="1:5" x14ac:dyDescent="0.25">
      <c r="A987">
        <v>986</v>
      </c>
      <c r="C987" s="2">
        <v>2</v>
      </c>
      <c r="D987" s="3">
        <v>3</v>
      </c>
      <c r="E987" s="5">
        <v>4</v>
      </c>
    </row>
    <row r="988" spans="1:5" x14ac:dyDescent="0.25">
      <c r="A988">
        <v>987</v>
      </c>
      <c r="C988" s="2">
        <v>2</v>
      </c>
      <c r="D988" s="3">
        <v>3</v>
      </c>
      <c r="E988" s="5">
        <v>4</v>
      </c>
    </row>
    <row r="989" spans="1:5" x14ac:dyDescent="0.25">
      <c r="A989">
        <v>988</v>
      </c>
      <c r="C989" s="2">
        <v>2</v>
      </c>
      <c r="D989" s="3">
        <v>3</v>
      </c>
      <c r="E989" s="5">
        <v>4</v>
      </c>
    </row>
    <row r="990" spans="1:5" x14ac:dyDescent="0.25">
      <c r="A990">
        <v>989</v>
      </c>
      <c r="C990" s="2">
        <v>2</v>
      </c>
      <c r="D990" s="3">
        <v>3</v>
      </c>
      <c r="E990" s="5">
        <v>4</v>
      </c>
    </row>
    <row r="991" spans="1:5" x14ac:dyDescent="0.25">
      <c r="A991">
        <v>990</v>
      </c>
      <c r="C991" s="2">
        <v>2</v>
      </c>
      <c r="D991" s="3">
        <v>3</v>
      </c>
      <c r="E991" s="5">
        <v>4</v>
      </c>
    </row>
    <row r="992" spans="1:5" x14ac:dyDescent="0.25">
      <c r="A992">
        <v>991</v>
      </c>
      <c r="C992" s="2">
        <v>2</v>
      </c>
      <c r="D992" s="3">
        <v>3</v>
      </c>
      <c r="E992" s="5">
        <v>4</v>
      </c>
    </row>
    <row r="993" spans="1:5" x14ac:dyDescent="0.25">
      <c r="A993">
        <v>992</v>
      </c>
      <c r="C993" s="2">
        <v>2</v>
      </c>
      <c r="D993" s="3">
        <v>3</v>
      </c>
      <c r="E993" s="5">
        <v>4</v>
      </c>
    </row>
    <row r="994" spans="1:5" x14ac:dyDescent="0.25">
      <c r="A994">
        <v>993</v>
      </c>
      <c r="C994" s="2">
        <v>2</v>
      </c>
      <c r="D994" s="3">
        <v>3</v>
      </c>
      <c r="E994" s="5">
        <v>4</v>
      </c>
    </row>
    <row r="995" spans="1:5" x14ac:dyDescent="0.25">
      <c r="A995">
        <v>994</v>
      </c>
      <c r="C995" s="2">
        <v>2</v>
      </c>
      <c r="D995" s="3">
        <v>3</v>
      </c>
      <c r="E995" s="5">
        <v>4</v>
      </c>
    </row>
    <row r="996" spans="1:5" x14ac:dyDescent="0.25">
      <c r="A996">
        <v>995</v>
      </c>
      <c r="B996" s="4">
        <v>1</v>
      </c>
      <c r="C996" s="2">
        <v>2</v>
      </c>
      <c r="D996" s="3">
        <v>3</v>
      </c>
      <c r="E996" s="5">
        <v>4</v>
      </c>
    </row>
    <row r="997" spans="1:5" x14ac:dyDescent="0.25">
      <c r="A997">
        <v>996</v>
      </c>
      <c r="B997" s="4">
        <v>1</v>
      </c>
      <c r="C997" s="2">
        <v>2</v>
      </c>
      <c r="D997" s="3">
        <v>3</v>
      </c>
      <c r="E997" s="5">
        <v>4</v>
      </c>
    </row>
    <row r="998" spans="1:5" x14ac:dyDescent="0.25">
      <c r="A998">
        <v>997</v>
      </c>
      <c r="B998" s="4">
        <v>1</v>
      </c>
      <c r="D998" s="3">
        <v>3</v>
      </c>
      <c r="E998" s="5">
        <v>4</v>
      </c>
    </row>
    <row r="999" spans="1:5" x14ac:dyDescent="0.25">
      <c r="A999">
        <v>998</v>
      </c>
      <c r="B999" s="4">
        <v>1</v>
      </c>
      <c r="D999" s="3">
        <v>3</v>
      </c>
      <c r="E999" s="5">
        <v>4</v>
      </c>
    </row>
    <row r="1000" spans="1:5" x14ac:dyDescent="0.25">
      <c r="A1000">
        <v>999</v>
      </c>
      <c r="B1000" s="4">
        <v>1</v>
      </c>
      <c r="D1000" s="3">
        <v>3</v>
      </c>
      <c r="E1000" s="5">
        <v>4</v>
      </c>
    </row>
    <row r="1001" spans="1:5" x14ac:dyDescent="0.25">
      <c r="A1001">
        <v>1000</v>
      </c>
      <c r="B1001" s="4">
        <v>1</v>
      </c>
      <c r="D1001" s="3">
        <v>3</v>
      </c>
      <c r="E1001" s="5">
        <v>4</v>
      </c>
    </row>
    <row r="1002" spans="1:5" x14ac:dyDescent="0.25">
      <c r="A1002">
        <v>1001</v>
      </c>
      <c r="B1002" s="4">
        <v>1</v>
      </c>
      <c r="D1002" s="3">
        <v>3</v>
      </c>
      <c r="E1002" s="5">
        <v>4</v>
      </c>
    </row>
    <row r="1003" spans="1:5" x14ac:dyDescent="0.25">
      <c r="A1003">
        <v>1002</v>
      </c>
      <c r="B1003" s="4">
        <v>1</v>
      </c>
      <c r="D1003" s="3">
        <v>3</v>
      </c>
      <c r="E1003" s="5">
        <v>4</v>
      </c>
    </row>
    <row r="1004" spans="1:5" x14ac:dyDescent="0.25">
      <c r="A1004">
        <v>1003</v>
      </c>
      <c r="B1004" s="4">
        <v>1</v>
      </c>
      <c r="D1004" s="3">
        <v>3</v>
      </c>
      <c r="E1004" s="5">
        <v>4</v>
      </c>
    </row>
    <row r="1005" spans="1:5" x14ac:dyDescent="0.25">
      <c r="A1005">
        <v>1004</v>
      </c>
      <c r="B1005" s="4">
        <v>1</v>
      </c>
      <c r="D1005" s="3">
        <v>3</v>
      </c>
    </row>
    <row r="1006" spans="1:5" x14ac:dyDescent="0.25">
      <c r="A1006">
        <v>1005</v>
      </c>
      <c r="B1006" s="4">
        <v>1</v>
      </c>
      <c r="D1006" s="3">
        <v>3</v>
      </c>
    </row>
    <row r="1007" spans="1:5" x14ac:dyDescent="0.25">
      <c r="A1007">
        <v>1006</v>
      </c>
      <c r="B1007" s="4">
        <v>1</v>
      </c>
    </row>
    <row r="1008" spans="1:5" x14ac:dyDescent="0.25">
      <c r="A1008">
        <v>1007</v>
      </c>
      <c r="B1008" s="4">
        <v>1</v>
      </c>
    </row>
    <row r="1009" spans="1:8" x14ac:dyDescent="0.25">
      <c r="A1009">
        <v>1008</v>
      </c>
      <c r="B1009" s="4">
        <v>1</v>
      </c>
    </row>
    <row r="1010" spans="1:8" x14ac:dyDescent="0.25">
      <c r="A1010">
        <v>1009</v>
      </c>
      <c r="B1010" s="4">
        <v>1</v>
      </c>
    </row>
    <row r="1011" spans="1:8" x14ac:dyDescent="0.25">
      <c r="A1011">
        <v>1010</v>
      </c>
      <c r="B1011" s="4">
        <v>1</v>
      </c>
    </row>
    <row r="1012" spans="1:8" x14ac:dyDescent="0.25">
      <c r="A1012">
        <v>1011</v>
      </c>
      <c r="B1012" s="4">
        <v>1</v>
      </c>
      <c r="C1012" s="2">
        <v>2</v>
      </c>
    </row>
    <row r="1013" spans="1:8" x14ac:dyDescent="0.25">
      <c r="A1013">
        <v>1012</v>
      </c>
      <c r="B1013" s="4">
        <v>1</v>
      </c>
      <c r="C1013" s="2">
        <v>2</v>
      </c>
      <c r="H1013" s="5" t="s">
        <v>233</v>
      </c>
    </row>
    <row r="1014" spans="1:8" x14ac:dyDescent="0.25">
      <c r="A1014">
        <v>1013</v>
      </c>
      <c r="B1014" s="4">
        <v>1</v>
      </c>
      <c r="C1014" s="2">
        <v>2</v>
      </c>
      <c r="D1014" s="3">
        <v>3</v>
      </c>
      <c r="H1014" s="5" t="s">
        <v>233</v>
      </c>
    </row>
    <row r="1015" spans="1:8" x14ac:dyDescent="0.25">
      <c r="A1015">
        <v>1014</v>
      </c>
      <c r="C1015" s="2">
        <v>2</v>
      </c>
      <c r="D1015" s="3">
        <v>3</v>
      </c>
      <c r="H1015" s="5" t="s">
        <v>233</v>
      </c>
    </row>
    <row r="1016" spans="1:8" x14ac:dyDescent="0.25">
      <c r="A1016">
        <v>1015</v>
      </c>
      <c r="C1016" s="2">
        <v>2</v>
      </c>
      <c r="D1016" s="3">
        <v>3</v>
      </c>
      <c r="H1016" s="5" t="s">
        <v>233</v>
      </c>
    </row>
    <row r="1017" spans="1:8" x14ac:dyDescent="0.25">
      <c r="A1017">
        <v>1016</v>
      </c>
      <c r="C1017" s="2">
        <v>2</v>
      </c>
      <c r="D1017" s="3">
        <v>3</v>
      </c>
      <c r="H1017" s="5" t="s">
        <v>233</v>
      </c>
    </row>
    <row r="1018" spans="1:8" x14ac:dyDescent="0.25">
      <c r="A1018">
        <v>1017</v>
      </c>
      <c r="C1018" s="2">
        <v>2</v>
      </c>
      <c r="D1018" s="3">
        <v>3</v>
      </c>
      <c r="H1018" s="5" t="s">
        <v>233</v>
      </c>
    </row>
    <row r="1019" spans="1:8" x14ac:dyDescent="0.25">
      <c r="A1019">
        <v>1018</v>
      </c>
      <c r="C1019" s="2">
        <v>2</v>
      </c>
      <c r="D1019" s="3">
        <v>3</v>
      </c>
      <c r="H1019" s="5" t="s">
        <v>233</v>
      </c>
    </row>
    <row r="1020" spans="1:8" x14ac:dyDescent="0.25">
      <c r="A1020">
        <v>1019</v>
      </c>
      <c r="C1020" s="2">
        <v>2</v>
      </c>
      <c r="D1020" s="3">
        <v>3</v>
      </c>
      <c r="H1020" s="5" t="s">
        <v>233</v>
      </c>
    </row>
    <row r="1021" spans="1:8" x14ac:dyDescent="0.25">
      <c r="A1021">
        <v>1020</v>
      </c>
      <c r="C1021" s="2">
        <v>2</v>
      </c>
      <c r="D1021" s="3">
        <v>3</v>
      </c>
      <c r="H1021" s="5" t="s">
        <v>233</v>
      </c>
    </row>
    <row r="1022" spans="1:8" x14ac:dyDescent="0.25">
      <c r="A1022">
        <v>1021</v>
      </c>
      <c r="C1022" s="2">
        <v>2</v>
      </c>
      <c r="D1022" s="3">
        <v>3</v>
      </c>
      <c r="H1022" s="5" t="s">
        <v>233</v>
      </c>
    </row>
    <row r="1023" spans="1:8" x14ac:dyDescent="0.25">
      <c r="A1023">
        <v>1022</v>
      </c>
      <c r="C1023" s="2">
        <v>2</v>
      </c>
      <c r="D1023" s="3">
        <v>3</v>
      </c>
      <c r="H1023" s="5" t="s">
        <v>233</v>
      </c>
    </row>
    <row r="1024" spans="1:8" x14ac:dyDescent="0.25">
      <c r="A1024">
        <v>1023</v>
      </c>
      <c r="C1024" s="2">
        <v>2</v>
      </c>
      <c r="D1024" s="3">
        <v>3</v>
      </c>
      <c r="H1024" s="5" t="s">
        <v>233</v>
      </c>
    </row>
    <row r="1025" spans="1:8" x14ac:dyDescent="0.25">
      <c r="A1025">
        <v>1024</v>
      </c>
      <c r="C1025" s="2">
        <v>2</v>
      </c>
      <c r="D1025" s="3">
        <v>3</v>
      </c>
      <c r="H1025" s="5" t="s">
        <v>233</v>
      </c>
    </row>
    <row r="1026" spans="1:8" x14ac:dyDescent="0.25">
      <c r="A1026">
        <v>1025</v>
      </c>
      <c r="C1026" s="2">
        <v>2</v>
      </c>
      <c r="D1026" s="3">
        <v>3</v>
      </c>
    </row>
    <row r="1027" spans="1:8" x14ac:dyDescent="0.25">
      <c r="A1027">
        <v>1026</v>
      </c>
      <c r="C1027" s="2">
        <v>2</v>
      </c>
      <c r="D1027" s="3">
        <v>3</v>
      </c>
    </row>
    <row r="1028" spans="1:8" x14ac:dyDescent="0.25">
      <c r="A1028">
        <v>1027</v>
      </c>
      <c r="B1028" s="4">
        <v>1</v>
      </c>
      <c r="C1028" s="2">
        <v>2</v>
      </c>
      <c r="D1028" s="3">
        <v>3</v>
      </c>
    </row>
    <row r="1029" spans="1:8" x14ac:dyDescent="0.25">
      <c r="A1029">
        <v>1028</v>
      </c>
      <c r="B1029" s="4">
        <v>1</v>
      </c>
      <c r="C1029" s="2">
        <v>2</v>
      </c>
      <c r="D1029" s="3">
        <v>3</v>
      </c>
    </row>
    <row r="1030" spans="1:8" x14ac:dyDescent="0.25">
      <c r="A1030">
        <v>1029</v>
      </c>
      <c r="B1030" s="4">
        <v>1</v>
      </c>
      <c r="C1030" s="2">
        <v>2</v>
      </c>
      <c r="D1030" s="3">
        <v>3</v>
      </c>
    </row>
    <row r="1031" spans="1:8" x14ac:dyDescent="0.25">
      <c r="A1031">
        <v>1030</v>
      </c>
      <c r="B1031" s="4">
        <v>1</v>
      </c>
      <c r="C1031" s="2">
        <v>2</v>
      </c>
      <c r="D1031" s="3">
        <v>3</v>
      </c>
    </row>
    <row r="1032" spans="1:8" x14ac:dyDescent="0.25">
      <c r="A1032">
        <v>1031</v>
      </c>
      <c r="B1032" s="4">
        <v>1</v>
      </c>
      <c r="C1032" s="2">
        <v>2</v>
      </c>
      <c r="D1032" s="3">
        <v>3</v>
      </c>
    </row>
    <row r="1033" spans="1:8" x14ac:dyDescent="0.25">
      <c r="A1033">
        <v>1032</v>
      </c>
      <c r="B1033" s="4">
        <v>1</v>
      </c>
    </row>
    <row r="1034" spans="1:8" x14ac:dyDescent="0.25">
      <c r="A1034">
        <v>1033</v>
      </c>
      <c r="B1034" s="4">
        <v>1</v>
      </c>
    </row>
    <row r="1035" spans="1:8" x14ac:dyDescent="0.25">
      <c r="A1035">
        <v>1034</v>
      </c>
      <c r="B1035" s="4">
        <v>1</v>
      </c>
    </row>
    <row r="1036" spans="1:8" x14ac:dyDescent="0.25">
      <c r="A1036">
        <v>1035</v>
      </c>
      <c r="B1036" s="4">
        <v>1</v>
      </c>
      <c r="E1036" s="5">
        <v>4</v>
      </c>
    </row>
    <row r="1037" spans="1:8" x14ac:dyDescent="0.25">
      <c r="A1037">
        <v>1036</v>
      </c>
      <c r="B1037" s="4">
        <v>1</v>
      </c>
      <c r="E1037" s="5">
        <v>4</v>
      </c>
    </row>
    <row r="1038" spans="1:8" x14ac:dyDescent="0.25">
      <c r="A1038">
        <v>1037</v>
      </c>
      <c r="B1038" s="4">
        <v>1</v>
      </c>
      <c r="E1038" s="5">
        <v>4</v>
      </c>
    </row>
    <row r="1039" spans="1:8" x14ac:dyDescent="0.25">
      <c r="A1039">
        <v>1038</v>
      </c>
      <c r="B1039" s="4">
        <v>1</v>
      </c>
      <c r="E1039" s="5">
        <v>4</v>
      </c>
    </row>
    <row r="1040" spans="1:8" x14ac:dyDescent="0.25">
      <c r="A1040">
        <v>1039</v>
      </c>
      <c r="B1040" s="4">
        <v>1</v>
      </c>
      <c r="E1040" s="5">
        <v>4</v>
      </c>
    </row>
    <row r="1041" spans="1:5" x14ac:dyDescent="0.25">
      <c r="A1041">
        <v>1040</v>
      </c>
      <c r="B1041" s="4">
        <v>1</v>
      </c>
      <c r="D1041" s="3">
        <v>3</v>
      </c>
      <c r="E1041" s="5">
        <v>4</v>
      </c>
    </row>
    <row r="1042" spans="1:5" x14ac:dyDescent="0.25">
      <c r="A1042">
        <v>1041</v>
      </c>
      <c r="B1042" s="4">
        <v>1</v>
      </c>
      <c r="D1042" s="3">
        <v>3</v>
      </c>
      <c r="E1042" s="5">
        <v>4</v>
      </c>
    </row>
    <row r="1043" spans="1:5" x14ac:dyDescent="0.25">
      <c r="A1043">
        <v>1042</v>
      </c>
      <c r="B1043" s="4">
        <v>1</v>
      </c>
      <c r="D1043" s="3">
        <v>3</v>
      </c>
      <c r="E1043" s="5">
        <v>4</v>
      </c>
    </row>
    <row r="1044" spans="1:5" x14ac:dyDescent="0.25">
      <c r="A1044">
        <v>1043</v>
      </c>
      <c r="B1044" s="4">
        <v>1</v>
      </c>
      <c r="D1044" s="3">
        <v>3</v>
      </c>
      <c r="E1044" s="5">
        <v>4</v>
      </c>
    </row>
    <row r="1045" spans="1:5" x14ac:dyDescent="0.25">
      <c r="A1045">
        <v>1044</v>
      </c>
      <c r="B1045" s="4">
        <v>1</v>
      </c>
      <c r="D1045" s="3">
        <v>3</v>
      </c>
      <c r="E1045" s="5">
        <v>4</v>
      </c>
    </row>
    <row r="1046" spans="1:5" x14ac:dyDescent="0.25">
      <c r="A1046">
        <v>1045</v>
      </c>
      <c r="B1046" s="4">
        <v>1</v>
      </c>
      <c r="C1046" s="2">
        <v>2</v>
      </c>
      <c r="D1046" s="3">
        <v>3</v>
      </c>
      <c r="E1046" s="5">
        <v>4</v>
      </c>
    </row>
    <row r="1047" spans="1:5" x14ac:dyDescent="0.25">
      <c r="A1047">
        <v>1046</v>
      </c>
      <c r="C1047" s="2">
        <v>2</v>
      </c>
      <c r="D1047" s="3">
        <v>3</v>
      </c>
      <c r="E1047" s="5">
        <v>4</v>
      </c>
    </row>
    <row r="1048" spans="1:5" x14ac:dyDescent="0.25">
      <c r="A1048">
        <v>1047</v>
      </c>
      <c r="C1048" s="2">
        <v>2</v>
      </c>
      <c r="D1048" s="3">
        <v>3</v>
      </c>
      <c r="E1048" s="5">
        <v>4</v>
      </c>
    </row>
    <row r="1049" spans="1:5" x14ac:dyDescent="0.25">
      <c r="A1049">
        <v>1048</v>
      </c>
      <c r="C1049" s="2">
        <v>2</v>
      </c>
      <c r="D1049" s="3">
        <v>3</v>
      </c>
      <c r="E1049" s="5">
        <v>4</v>
      </c>
    </row>
    <row r="1050" spans="1:5" x14ac:dyDescent="0.25">
      <c r="A1050">
        <v>1049</v>
      </c>
      <c r="C1050" s="2">
        <v>2</v>
      </c>
      <c r="D1050" s="3">
        <v>3</v>
      </c>
      <c r="E1050" s="5">
        <v>4</v>
      </c>
    </row>
    <row r="1051" spans="1:5" x14ac:dyDescent="0.25">
      <c r="A1051">
        <v>1050</v>
      </c>
      <c r="C1051" s="2">
        <v>2</v>
      </c>
      <c r="D1051" s="3">
        <v>3</v>
      </c>
      <c r="E1051" s="5">
        <v>4</v>
      </c>
    </row>
    <row r="1052" spans="1:5" x14ac:dyDescent="0.25">
      <c r="A1052">
        <v>1051</v>
      </c>
      <c r="C1052" s="2">
        <v>2</v>
      </c>
      <c r="D1052" s="3">
        <v>3</v>
      </c>
      <c r="E1052" s="5">
        <v>4</v>
      </c>
    </row>
    <row r="1053" spans="1:5" x14ac:dyDescent="0.25">
      <c r="A1053">
        <v>1052</v>
      </c>
      <c r="C1053" s="2">
        <v>2</v>
      </c>
      <c r="D1053" s="3">
        <v>3</v>
      </c>
      <c r="E1053" s="5">
        <v>4</v>
      </c>
    </row>
    <row r="1054" spans="1:5" x14ac:dyDescent="0.25">
      <c r="A1054">
        <v>1053</v>
      </c>
      <c r="C1054" s="2">
        <v>2</v>
      </c>
      <c r="D1054" s="3">
        <v>3</v>
      </c>
    </row>
    <row r="1055" spans="1:5" x14ac:dyDescent="0.25">
      <c r="A1055">
        <v>1054</v>
      </c>
      <c r="C1055" s="2">
        <v>2</v>
      </c>
      <c r="D1055" s="3">
        <v>3</v>
      </c>
    </row>
    <row r="1056" spans="1:5" x14ac:dyDescent="0.25">
      <c r="A1056">
        <v>1055</v>
      </c>
      <c r="C1056" s="2">
        <v>2</v>
      </c>
      <c r="D1056" s="3">
        <v>3</v>
      </c>
    </row>
    <row r="1057" spans="1:5" x14ac:dyDescent="0.25">
      <c r="A1057">
        <v>1056</v>
      </c>
      <c r="C1057" s="2">
        <v>2</v>
      </c>
      <c r="D1057" s="3">
        <v>3</v>
      </c>
    </row>
    <row r="1058" spans="1:5" x14ac:dyDescent="0.25">
      <c r="A1058">
        <v>1057</v>
      </c>
      <c r="C1058" s="2">
        <v>2</v>
      </c>
      <c r="D1058" s="3">
        <v>3</v>
      </c>
    </row>
    <row r="1059" spans="1:5" x14ac:dyDescent="0.25">
      <c r="A1059">
        <v>1058</v>
      </c>
      <c r="C1059" s="2">
        <v>2</v>
      </c>
      <c r="D1059" s="3">
        <v>3</v>
      </c>
    </row>
    <row r="1060" spans="1:5" x14ac:dyDescent="0.25">
      <c r="A1060">
        <v>1059</v>
      </c>
      <c r="C1060" s="2">
        <v>2</v>
      </c>
      <c r="D1060" s="3">
        <v>3</v>
      </c>
    </row>
    <row r="1061" spans="1:5" x14ac:dyDescent="0.25">
      <c r="A1061">
        <v>1060</v>
      </c>
      <c r="C1061" s="2">
        <v>2</v>
      </c>
    </row>
    <row r="1062" spans="1:5" x14ac:dyDescent="0.25">
      <c r="A1062">
        <v>1061</v>
      </c>
      <c r="B1062" s="4">
        <v>1</v>
      </c>
      <c r="C1062" s="2">
        <v>2</v>
      </c>
      <c r="E1062" s="5">
        <v>4</v>
      </c>
    </row>
    <row r="1063" spans="1:5" x14ac:dyDescent="0.25">
      <c r="A1063">
        <v>1062</v>
      </c>
      <c r="B1063" s="4">
        <v>1</v>
      </c>
      <c r="C1063" s="2">
        <v>2</v>
      </c>
      <c r="E1063" s="5">
        <v>4</v>
      </c>
    </row>
    <row r="1064" spans="1:5" x14ac:dyDescent="0.25">
      <c r="A1064">
        <v>1063</v>
      </c>
      <c r="B1064" s="4">
        <v>1</v>
      </c>
      <c r="C1064" s="2">
        <v>2</v>
      </c>
      <c r="E1064" s="5">
        <v>4</v>
      </c>
    </row>
    <row r="1065" spans="1:5" x14ac:dyDescent="0.25">
      <c r="A1065">
        <v>1064</v>
      </c>
      <c r="B1065" s="4">
        <v>1</v>
      </c>
      <c r="E1065" s="5">
        <v>4</v>
      </c>
    </row>
    <row r="1066" spans="1:5" x14ac:dyDescent="0.25">
      <c r="A1066">
        <v>1065</v>
      </c>
      <c r="B1066" s="4">
        <v>1</v>
      </c>
      <c r="E1066" s="5">
        <v>4</v>
      </c>
    </row>
    <row r="1067" spans="1:5" x14ac:dyDescent="0.25">
      <c r="A1067">
        <v>1066</v>
      </c>
      <c r="B1067" s="4">
        <v>1</v>
      </c>
      <c r="E1067" s="5">
        <v>4</v>
      </c>
    </row>
    <row r="1068" spans="1:5" x14ac:dyDescent="0.25">
      <c r="A1068">
        <v>1067</v>
      </c>
      <c r="B1068" s="4">
        <v>1</v>
      </c>
      <c r="E1068" s="5">
        <v>4</v>
      </c>
    </row>
    <row r="1069" spans="1:5" x14ac:dyDescent="0.25">
      <c r="A1069">
        <v>1068</v>
      </c>
      <c r="B1069" s="4">
        <v>1</v>
      </c>
      <c r="E1069" s="5">
        <v>4</v>
      </c>
    </row>
    <row r="1070" spans="1:5" x14ac:dyDescent="0.25">
      <c r="A1070">
        <v>1069</v>
      </c>
      <c r="B1070" s="4">
        <v>1</v>
      </c>
      <c r="E1070" s="5">
        <v>4</v>
      </c>
    </row>
    <row r="1071" spans="1:5" x14ac:dyDescent="0.25">
      <c r="A1071">
        <v>1070</v>
      </c>
      <c r="B1071" s="4">
        <v>1</v>
      </c>
      <c r="E1071" s="5">
        <v>4</v>
      </c>
    </row>
    <row r="1072" spans="1:5" x14ac:dyDescent="0.25">
      <c r="A1072">
        <v>1071</v>
      </c>
      <c r="B1072" s="4">
        <v>1</v>
      </c>
      <c r="E1072" s="5">
        <v>4</v>
      </c>
    </row>
    <row r="1073" spans="1:5" x14ac:dyDescent="0.25">
      <c r="A1073">
        <v>1072</v>
      </c>
      <c r="B1073" s="4">
        <v>1</v>
      </c>
      <c r="E1073" s="5">
        <v>4</v>
      </c>
    </row>
    <row r="1074" spans="1:5" x14ac:dyDescent="0.25">
      <c r="A1074">
        <v>1073</v>
      </c>
      <c r="B1074" s="4">
        <v>1</v>
      </c>
      <c r="E1074" s="5">
        <v>4</v>
      </c>
    </row>
    <row r="1075" spans="1:5" x14ac:dyDescent="0.25">
      <c r="A1075">
        <v>1074</v>
      </c>
      <c r="B1075" s="4">
        <v>1</v>
      </c>
      <c r="E1075" s="5">
        <v>4</v>
      </c>
    </row>
    <row r="1076" spans="1:5" x14ac:dyDescent="0.25">
      <c r="A1076">
        <v>1075</v>
      </c>
      <c r="B1076" s="4">
        <v>1</v>
      </c>
      <c r="C1076" s="2">
        <v>2</v>
      </c>
      <c r="E1076" s="5">
        <v>4</v>
      </c>
    </row>
    <row r="1077" spans="1:5" x14ac:dyDescent="0.25">
      <c r="A1077">
        <v>1076</v>
      </c>
      <c r="B1077" s="4">
        <v>1</v>
      </c>
      <c r="C1077" s="2">
        <v>2</v>
      </c>
      <c r="D1077" s="3">
        <v>3</v>
      </c>
      <c r="E1077" s="5">
        <v>4</v>
      </c>
    </row>
    <row r="1078" spans="1:5" x14ac:dyDescent="0.25">
      <c r="A1078">
        <v>1077</v>
      </c>
      <c r="B1078" s="4">
        <v>1</v>
      </c>
      <c r="C1078" s="2">
        <v>2</v>
      </c>
      <c r="D1078" s="3">
        <v>3</v>
      </c>
      <c r="E1078" s="5">
        <v>4</v>
      </c>
    </row>
    <row r="1079" spans="1:5" x14ac:dyDescent="0.25">
      <c r="A1079">
        <v>1078</v>
      </c>
      <c r="C1079" s="2">
        <v>2</v>
      </c>
      <c r="D1079" s="3">
        <v>3</v>
      </c>
      <c r="E1079" s="5">
        <v>4</v>
      </c>
    </row>
    <row r="1080" spans="1:5" x14ac:dyDescent="0.25">
      <c r="A1080">
        <v>1079</v>
      </c>
      <c r="C1080" s="2">
        <v>2</v>
      </c>
      <c r="D1080" s="3">
        <v>3</v>
      </c>
      <c r="E1080" s="5">
        <v>4</v>
      </c>
    </row>
    <row r="1081" spans="1:5" x14ac:dyDescent="0.25">
      <c r="A1081">
        <v>1080</v>
      </c>
      <c r="C1081" s="2">
        <v>2</v>
      </c>
      <c r="D1081" s="3">
        <v>3</v>
      </c>
    </row>
    <row r="1082" spans="1:5" x14ac:dyDescent="0.25">
      <c r="A1082">
        <v>1081</v>
      </c>
      <c r="C1082" s="2">
        <v>2</v>
      </c>
      <c r="D1082" s="3">
        <v>3</v>
      </c>
    </row>
    <row r="1083" spans="1:5" x14ac:dyDescent="0.25">
      <c r="A1083">
        <v>1082</v>
      </c>
      <c r="C1083" s="2">
        <v>2</v>
      </c>
      <c r="D1083" s="3">
        <v>3</v>
      </c>
    </row>
    <row r="1084" spans="1:5" x14ac:dyDescent="0.25">
      <c r="A1084">
        <v>1083</v>
      </c>
      <c r="C1084" s="2">
        <v>2</v>
      </c>
      <c r="D1084" s="3">
        <v>3</v>
      </c>
    </row>
    <row r="1085" spans="1:5" x14ac:dyDescent="0.25">
      <c r="A1085">
        <v>1084</v>
      </c>
      <c r="C1085" s="2">
        <v>2</v>
      </c>
      <c r="D1085" s="3">
        <v>3</v>
      </c>
    </row>
    <row r="1086" spans="1:5" x14ac:dyDescent="0.25">
      <c r="A1086">
        <v>1085</v>
      </c>
      <c r="C1086" s="2">
        <v>2</v>
      </c>
      <c r="D1086" s="3">
        <v>3</v>
      </c>
    </row>
    <row r="1087" spans="1:5" x14ac:dyDescent="0.25">
      <c r="A1087">
        <v>1086</v>
      </c>
      <c r="C1087" s="2">
        <v>2</v>
      </c>
      <c r="D1087" s="3">
        <v>3</v>
      </c>
    </row>
    <row r="1088" spans="1:5" x14ac:dyDescent="0.25">
      <c r="A1088">
        <v>1087</v>
      </c>
      <c r="C1088" s="2">
        <v>2</v>
      </c>
      <c r="D1088" s="3">
        <v>3</v>
      </c>
    </row>
    <row r="1089" spans="1:5" x14ac:dyDescent="0.25">
      <c r="A1089">
        <v>1088</v>
      </c>
      <c r="C1089" s="2">
        <v>2</v>
      </c>
      <c r="D1089" s="3">
        <v>3</v>
      </c>
    </row>
    <row r="1090" spans="1:5" x14ac:dyDescent="0.25">
      <c r="A1090">
        <v>1089</v>
      </c>
      <c r="C1090" s="2">
        <v>2</v>
      </c>
      <c r="D1090" s="3">
        <v>3</v>
      </c>
    </row>
    <row r="1091" spans="1:5" x14ac:dyDescent="0.25">
      <c r="A1091">
        <v>1090</v>
      </c>
      <c r="B1091" s="4">
        <v>1</v>
      </c>
      <c r="C1091" s="2">
        <v>2</v>
      </c>
      <c r="D1091" s="3">
        <v>3</v>
      </c>
    </row>
    <row r="1092" spans="1:5" x14ac:dyDescent="0.25">
      <c r="A1092">
        <v>1091</v>
      </c>
      <c r="B1092" s="4">
        <v>1</v>
      </c>
      <c r="E1092" s="5">
        <v>4</v>
      </c>
    </row>
    <row r="1093" spans="1:5" x14ac:dyDescent="0.25">
      <c r="A1093">
        <v>1092</v>
      </c>
      <c r="B1093" s="4">
        <v>1</v>
      </c>
      <c r="E1093" s="5">
        <v>4</v>
      </c>
    </row>
    <row r="1094" spans="1:5" x14ac:dyDescent="0.25">
      <c r="A1094">
        <v>1093</v>
      </c>
      <c r="B1094" s="4">
        <v>1</v>
      </c>
      <c r="E1094" s="5">
        <v>4</v>
      </c>
    </row>
    <row r="1095" spans="1:5" x14ac:dyDescent="0.25">
      <c r="A1095">
        <v>1094</v>
      </c>
      <c r="B1095" s="4">
        <v>1</v>
      </c>
      <c r="E1095" s="5">
        <v>4</v>
      </c>
    </row>
    <row r="1096" spans="1:5" x14ac:dyDescent="0.25">
      <c r="A1096">
        <v>1095</v>
      </c>
      <c r="B1096" s="4">
        <v>1</v>
      </c>
      <c r="E1096" s="5">
        <v>4</v>
      </c>
    </row>
    <row r="1097" spans="1:5" x14ac:dyDescent="0.25">
      <c r="A1097">
        <v>1096</v>
      </c>
      <c r="B1097" s="4">
        <v>1</v>
      </c>
      <c r="E1097" s="5">
        <v>4</v>
      </c>
    </row>
    <row r="1098" spans="1:5" x14ac:dyDescent="0.25">
      <c r="A1098">
        <v>1097</v>
      </c>
      <c r="B1098" s="4">
        <v>1</v>
      </c>
      <c r="E1098" s="5">
        <v>4</v>
      </c>
    </row>
    <row r="1099" spans="1:5" x14ac:dyDescent="0.25">
      <c r="A1099">
        <v>1098</v>
      </c>
      <c r="B1099" s="4">
        <v>1</v>
      </c>
      <c r="E1099" s="5">
        <v>4</v>
      </c>
    </row>
    <row r="1100" spans="1:5" x14ac:dyDescent="0.25">
      <c r="A1100">
        <v>1099</v>
      </c>
      <c r="B1100" s="4">
        <v>1</v>
      </c>
      <c r="E1100" s="5">
        <v>4</v>
      </c>
    </row>
    <row r="1101" spans="1:5" x14ac:dyDescent="0.25">
      <c r="A1101">
        <v>1100</v>
      </c>
      <c r="B1101" s="4">
        <v>1</v>
      </c>
      <c r="E1101" s="5">
        <v>4</v>
      </c>
    </row>
    <row r="1102" spans="1:5" x14ac:dyDescent="0.25">
      <c r="A1102">
        <v>1101</v>
      </c>
      <c r="B1102" s="4">
        <v>1</v>
      </c>
      <c r="E1102" s="5">
        <v>4</v>
      </c>
    </row>
    <row r="1103" spans="1:5" x14ac:dyDescent="0.25">
      <c r="A1103">
        <v>1102</v>
      </c>
      <c r="B1103" s="4">
        <v>1</v>
      </c>
      <c r="E1103" s="5">
        <v>4</v>
      </c>
    </row>
    <row r="1104" spans="1:5" x14ac:dyDescent="0.25">
      <c r="A1104">
        <v>1103</v>
      </c>
      <c r="B1104" s="4">
        <v>1</v>
      </c>
      <c r="C1104" s="2">
        <v>2</v>
      </c>
      <c r="E1104" s="5">
        <v>4</v>
      </c>
    </row>
    <row r="1105" spans="1:5" x14ac:dyDescent="0.25">
      <c r="A1105">
        <v>1104</v>
      </c>
      <c r="B1105" s="4">
        <v>1</v>
      </c>
      <c r="C1105" s="2">
        <v>2</v>
      </c>
      <c r="E1105" s="5">
        <v>4</v>
      </c>
    </row>
    <row r="1106" spans="1:5" x14ac:dyDescent="0.25">
      <c r="A1106">
        <v>1105</v>
      </c>
      <c r="B1106" s="4">
        <v>1</v>
      </c>
      <c r="C1106" s="2">
        <v>2</v>
      </c>
      <c r="E1106" s="5">
        <v>4</v>
      </c>
    </row>
    <row r="1107" spans="1:5" x14ac:dyDescent="0.25">
      <c r="A1107">
        <v>1106</v>
      </c>
      <c r="C1107" s="2">
        <v>2</v>
      </c>
      <c r="E1107" s="5">
        <v>4</v>
      </c>
    </row>
    <row r="1108" spans="1:5" x14ac:dyDescent="0.25">
      <c r="A1108">
        <v>1107</v>
      </c>
      <c r="C1108" s="2">
        <v>2</v>
      </c>
      <c r="E1108" s="5">
        <v>4</v>
      </c>
    </row>
    <row r="1109" spans="1:5" x14ac:dyDescent="0.25">
      <c r="A1109">
        <v>1108</v>
      </c>
      <c r="C1109" s="2">
        <v>2</v>
      </c>
      <c r="D1109" s="3">
        <v>3</v>
      </c>
    </row>
    <row r="1110" spans="1:5" x14ac:dyDescent="0.25">
      <c r="A1110">
        <v>1109</v>
      </c>
      <c r="C1110" s="2">
        <v>2</v>
      </c>
      <c r="D1110" s="3">
        <v>3</v>
      </c>
    </row>
    <row r="1111" spans="1:5" x14ac:dyDescent="0.25">
      <c r="A1111">
        <v>1110</v>
      </c>
      <c r="C1111" s="2">
        <v>2</v>
      </c>
      <c r="D1111" s="3">
        <v>3</v>
      </c>
    </row>
    <row r="1112" spans="1:5" x14ac:dyDescent="0.25">
      <c r="A1112">
        <v>1111</v>
      </c>
      <c r="C1112" s="2">
        <v>2</v>
      </c>
      <c r="D1112" s="3">
        <v>3</v>
      </c>
    </row>
    <row r="1113" spans="1:5" x14ac:dyDescent="0.25">
      <c r="A1113">
        <v>1112</v>
      </c>
      <c r="C1113" s="2">
        <v>2</v>
      </c>
      <c r="D1113" s="3">
        <v>3</v>
      </c>
    </row>
    <row r="1114" spans="1:5" x14ac:dyDescent="0.25">
      <c r="A1114">
        <v>1113</v>
      </c>
      <c r="C1114" s="2">
        <v>2</v>
      </c>
      <c r="D1114" s="3">
        <v>3</v>
      </c>
    </row>
    <row r="1115" spans="1:5" x14ac:dyDescent="0.25">
      <c r="A1115">
        <v>1114</v>
      </c>
      <c r="C1115" s="2">
        <v>2</v>
      </c>
      <c r="D1115" s="3">
        <v>3</v>
      </c>
    </row>
    <row r="1116" spans="1:5" x14ac:dyDescent="0.25">
      <c r="A1116">
        <v>1115</v>
      </c>
      <c r="C1116" s="2">
        <v>2</v>
      </c>
      <c r="D1116" s="3">
        <v>3</v>
      </c>
    </row>
    <row r="1117" spans="1:5" x14ac:dyDescent="0.25">
      <c r="A1117">
        <v>1116</v>
      </c>
      <c r="C1117" s="2">
        <v>2</v>
      </c>
      <c r="D1117" s="3">
        <v>3</v>
      </c>
    </row>
    <row r="1118" spans="1:5" x14ac:dyDescent="0.25">
      <c r="A1118">
        <v>1117</v>
      </c>
      <c r="C1118" s="2">
        <v>2</v>
      </c>
      <c r="D1118" s="3">
        <v>3</v>
      </c>
    </row>
    <row r="1119" spans="1:5" x14ac:dyDescent="0.25">
      <c r="A1119">
        <v>1118</v>
      </c>
      <c r="B1119" s="4">
        <v>1</v>
      </c>
      <c r="C1119" s="2">
        <v>2</v>
      </c>
      <c r="D1119" s="3">
        <v>3</v>
      </c>
    </row>
    <row r="1120" spans="1:5" x14ac:dyDescent="0.25">
      <c r="A1120">
        <v>1119</v>
      </c>
      <c r="B1120" s="4">
        <v>1</v>
      </c>
      <c r="D1120" s="3">
        <v>3</v>
      </c>
    </row>
    <row r="1121" spans="1:5" x14ac:dyDescent="0.25">
      <c r="A1121">
        <v>1120</v>
      </c>
      <c r="B1121" s="4">
        <v>1</v>
      </c>
      <c r="D1121" s="3">
        <v>3</v>
      </c>
    </row>
    <row r="1122" spans="1:5" x14ac:dyDescent="0.25">
      <c r="A1122">
        <v>1121</v>
      </c>
      <c r="B1122" s="4">
        <v>1</v>
      </c>
      <c r="E1122" s="5">
        <v>4</v>
      </c>
    </row>
    <row r="1123" spans="1:5" x14ac:dyDescent="0.25">
      <c r="A1123">
        <v>1122</v>
      </c>
      <c r="B1123" s="4">
        <v>1</v>
      </c>
      <c r="E1123" s="5">
        <v>4</v>
      </c>
    </row>
    <row r="1124" spans="1:5" x14ac:dyDescent="0.25">
      <c r="A1124">
        <v>1123</v>
      </c>
      <c r="B1124" s="4">
        <v>1</v>
      </c>
      <c r="E1124" s="5">
        <v>4</v>
      </c>
    </row>
    <row r="1125" spans="1:5" x14ac:dyDescent="0.25">
      <c r="A1125">
        <v>1124</v>
      </c>
      <c r="B1125" s="4">
        <v>1</v>
      </c>
      <c r="E1125" s="5">
        <v>4</v>
      </c>
    </row>
    <row r="1126" spans="1:5" x14ac:dyDescent="0.25">
      <c r="A1126">
        <v>1125</v>
      </c>
      <c r="B1126" s="4">
        <v>1</v>
      </c>
      <c r="E1126" s="5">
        <v>4</v>
      </c>
    </row>
    <row r="1127" spans="1:5" x14ac:dyDescent="0.25">
      <c r="A1127">
        <v>1126</v>
      </c>
      <c r="B1127" s="4">
        <v>1</v>
      </c>
      <c r="E1127" s="5">
        <v>4</v>
      </c>
    </row>
    <row r="1128" spans="1:5" x14ac:dyDescent="0.25">
      <c r="A1128">
        <v>1127</v>
      </c>
      <c r="B1128" s="4">
        <v>1</v>
      </c>
      <c r="E1128" s="5">
        <v>4</v>
      </c>
    </row>
    <row r="1129" spans="1:5" x14ac:dyDescent="0.25">
      <c r="A1129">
        <v>1128</v>
      </c>
      <c r="B1129" s="4">
        <v>1</v>
      </c>
      <c r="E1129" s="5">
        <v>4</v>
      </c>
    </row>
    <row r="1130" spans="1:5" x14ac:dyDescent="0.25">
      <c r="A1130">
        <v>1129</v>
      </c>
      <c r="B1130" s="4">
        <v>1</v>
      </c>
      <c r="E1130" s="5">
        <v>4</v>
      </c>
    </row>
    <row r="1131" spans="1:5" x14ac:dyDescent="0.25">
      <c r="A1131">
        <v>1130</v>
      </c>
      <c r="B1131" s="4">
        <v>1</v>
      </c>
      <c r="E1131" s="5">
        <v>4</v>
      </c>
    </row>
    <row r="1132" spans="1:5" x14ac:dyDescent="0.25">
      <c r="A1132">
        <v>1131</v>
      </c>
      <c r="B1132" s="4">
        <v>1</v>
      </c>
      <c r="E1132" s="5">
        <v>4</v>
      </c>
    </row>
    <row r="1133" spans="1:5" x14ac:dyDescent="0.25">
      <c r="A1133">
        <v>1132</v>
      </c>
      <c r="B1133" s="4">
        <v>1</v>
      </c>
      <c r="C1133" s="2">
        <v>2</v>
      </c>
      <c r="E1133" s="5">
        <v>4</v>
      </c>
    </row>
    <row r="1134" spans="1:5" x14ac:dyDescent="0.25">
      <c r="A1134">
        <v>1133</v>
      </c>
      <c r="B1134" s="4">
        <v>1</v>
      </c>
      <c r="C1134" s="2">
        <v>2</v>
      </c>
      <c r="E1134" s="5">
        <v>4</v>
      </c>
    </row>
    <row r="1135" spans="1:5" x14ac:dyDescent="0.25">
      <c r="A1135">
        <v>1134</v>
      </c>
      <c r="B1135" s="4">
        <v>1</v>
      </c>
      <c r="C1135" s="2">
        <v>2</v>
      </c>
      <c r="E1135" s="5">
        <v>4</v>
      </c>
    </row>
    <row r="1136" spans="1:5" x14ac:dyDescent="0.25">
      <c r="A1136">
        <v>1135</v>
      </c>
      <c r="C1136" s="2">
        <v>2</v>
      </c>
      <c r="E1136" s="5">
        <v>4</v>
      </c>
    </row>
    <row r="1137" spans="1:5" x14ac:dyDescent="0.25">
      <c r="A1137">
        <v>1136</v>
      </c>
      <c r="C1137" s="2">
        <v>2</v>
      </c>
      <c r="E1137" s="5">
        <v>4</v>
      </c>
    </row>
    <row r="1138" spans="1:5" x14ac:dyDescent="0.25">
      <c r="A1138">
        <v>1137</v>
      </c>
      <c r="C1138" s="2">
        <v>2</v>
      </c>
      <c r="D1138" s="3">
        <v>3</v>
      </c>
      <c r="E1138" s="5">
        <v>4</v>
      </c>
    </row>
    <row r="1139" spans="1:5" x14ac:dyDescent="0.25">
      <c r="A1139">
        <v>1138</v>
      </c>
      <c r="C1139" s="2">
        <v>2</v>
      </c>
      <c r="D1139" s="3">
        <v>3</v>
      </c>
      <c r="E1139" s="5">
        <v>4</v>
      </c>
    </row>
    <row r="1140" spans="1:5" x14ac:dyDescent="0.25">
      <c r="A1140">
        <v>1139</v>
      </c>
      <c r="C1140" s="2">
        <v>2</v>
      </c>
      <c r="D1140" s="3">
        <v>3</v>
      </c>
      <c r="E1140" s="5">
        <v>4</v>
      </c>
    </row>
    <row r="1141" spans="1:5" x14ac:dyDescent="0.25">
      <c r="A1141">
        <v>1140</v>
      </c>
      <c r="C1141" s="2">
        <v>2</v>
      </c>
      <c r="D1141" s="3">
        <v>3</v>
      </c>
      <c r="E1141" s="5">
        <v>4</v>
      </c>
    </row>
    <row r="1142" spans="1:5" x14ac:dyDescent="0.25">
      <c r="A1142">
        <v>1141</v>
      </c>
      <c r="C1142" s="2">
        <v>2</v>
      </c>
      <c r="D1142" s="3">
        <v>3</v>
      </c>
    </row>
    <row r="1143" spans="1:5" x14ac:dyDescent="0.25">
      <c r="A1143">
        <v>1142</v>
      </c>
      <c r="C1143" s="2">
        <v>2</v>
      </c>
      <c r="D1143" s="3">
        <v>3</v>
      </c>
    </row>
    <row r="1144" spans="1:5" x14ac:dyDescent="0.25">
      <c r="A1144">
        <v>1143</v>
      </c>
      <c r="C1144" s="2">
        <v>2</v>
      </c>
      <c r="D1144" s="3">
        <v>3</v>
      </c>
    </row>
    <row r="1145" spans="1:5" x14ac:dyDescent="0.25">
      <c r="A1145">
        <v>1144</v>
      </c>
      <c r="C1145" s="2">
        <v>2</v>
      </c>
      <c r="D1145" s="3">
        <v>3</v>
      </c>
    </row>
    <row r="1146" spans="1:5" x14ac:dyDescent="0.25">
      <c r="A1146">
        <v>1145</v>
      </c>
      <c r="C1146" s="2">
        <v>2</v>
      </c>
      <c r="D1146" s="3">
        <v>3</v>
      </c>
    </row>
    <row r="1147" spans="1:5" x14ac:dyDescent="0.25">
      <c r="A1147">
        <v>1146</v>
      </c>
      <c r="C1147" s="2">
        <v>2</v>
      </c>
      <c r="D1147" s="3">
        <v>3</v>
      </c>
    </row>
    <row r="1148" spans="1:5" x14ac:dyDescent="0.25">
      <c r="A1148">
        <v>1147</v>
      </c>
      <c r="B1148" s="4">
        <v>1</v>
      </c>
      <c r="C1148" s="2">
        <v>2</v>
      </c>
      <c r="D1148" s="3">
        <v>3</v>
      </c>
    </row>
    <row r="1149" spans="1:5" x14ac:dyDescent="0.25">
      <c r="A1149">
        <v>1148</v>
      </c>
      <c r="B1149" s="4">
        <v>1</v>
      </c>
      <c r="C1149" s="2">
        <v>2</v>
      </c>
      <c r="D1149" s="3">
        <v>3</v>
      </c>
    </row>
    <row r="1150" spans="1:5" x14ac:dyDescent="0.25">
      <c r="A1150">
        <v>1149</v>
      </c>
      <c r="B1150" s="4">
        <v>1</v>
      </c>
      <c r="C1150" s="2">
        <v>2</v>
      </c>
      <c r="D1150" s="3">
        <v>3</v>
      </c>
    </row>
    <row r="1151" spans="1:5" x14ac:dyDescent="0.25">
      <c r="A1151">
        <v>1150</v>
      </c>
      <c r="B1151" s="4">
        <v>1</v>
      </c>
      <c r="C1151" s="2">
        <v>2</v>
      </c>
      <c r="D1151" s="3">
        <v>3</v>
      </c>
    </row>
    <row r="1152" spans="1:5" x14ac:dyDescent="0.25">
      <c r="A1152">
        <v>1151</v>
      </c>
      <c r="B1152" s="4">
        <v>1</v>
      </c>
      <c r="D1152" s="3">
        <v>3</v>
      </c>
    </row>
    <row r="1153" spans="1:6" x14ac:dyDescent="0.25">
      <c r="A1153">
        <v>1152</v>
      </c>
      <c r="B1153" s="4">
        <v>1</v>
      </c>
      <c r="D1153" s="3">
        <v>3</v>
      </c>
      <c r="F1153" t="s">
        <v>22</v>
      </c>
    </row>
    <row r="1154" spans="1:6" x14ac:dyDescent="0.25">
      <c r="A1154">
        <v>1153</v>
      </c>
    </row>
    <row r="1155" spans="1:6" x14ac:dyDescent="0.25">
      <c r="A1155">
        <v>1154</v>
      </c>
      <c r="F1155" t="s">
        <v>22</v>
      </c>
    </row>
    <row r="1156" spans="1:6" x14ac:dyDescent="0.25">
      <c r="A1156">
        <v>1155</v>
      </c>
      <c r="C1156" s="2">
        <v>2</v>
      </c>
    </row>
    <row r="1157" spans="1:6" x14ac:dyDescent="0.25">
      <c r="A1157">
        <v>1156</v>
      </c>
      <c r="C1157" s="2">
        <v>2</v>
      </c>
      <c r="E1157" s="5">
        <v>4</v>
      </c>
    </row>
    <row r="1158" spans="1:6" x14ac:dyDescent="0.25">
      <c r="A1158">
        <v>1157</v>
      </c>
      <c r="C1158" s="2">
        <v>2</v>
      </c>
      <c r="E1158" s="5">
        <v>4</v>
      </c>
    </row>
    <row r="1159" spans="1:6" x14ac:dyDescent="0.25">
      <c r="A1159">
        <v>1158</v>
      </c>
      <c r="C1159" s="2">
        <v>2</v>
      </c>
      <c r="E1159" s="5">
        <v>4</v>
      </c>
    </row>
    <row r="1160" spans="1:6" x14ac:dyDescent="0.25">
      <c r="A1160">
        <v>1159</v>
      </c>
      <c r="C1160" s="2">
        <v>2</v>
      </c>
      <c r="E1160" s="5">
        <v>4</v>
      </c>
    </row>
    <row r="1161" spans="1:6" x14ac:dyDescent="0.25">
      <c r="A1161">
        <v>1160</v>
      </c>
      <c r="C1161" s="2">
        <v>2</v>
      </c>
      <c r="E1161" s="5">
        <v>4</v>
      </c>
    </row>
    <row r="1162" spans="1:6" x14ac:dyDescent="0.25">
      <c r="A1162">
        <v>1161</v>
      </c>
      <c r="C1162" s="2">
        <v>2</v>
      </c>
      <c r="E1162" s="5">
        <v>4</v>
      </c>
    </row>
    <row r="1163" spans="1:6" x14ac:dyDescent="0.25">
      <c r="A1163">
        <v>1162</v>
      </c>
      <c r="C1163" s="2">
        <v>2</v>
      </c>
      <c r="E1163" s="5">
        <v>4</v>
      </c>
    </row>
    <row r="1164" spans="1:6" x14ac:dyDescent="0.25">
      <c r="A1164">
        <v>1163</v>
      </c>
      <c r="C1164" s="2">
        <v>2</v>
      </c>
      <c r="E1164" s="5">
        <v>4</v>
      </c>
    </row>
    <row r="1165" spans="1:6" x14ac:dyDescent="0.25">
      <c r="A1165">
        <v>1164</v>
      </c>
      <c r="C1165" s="2">
        <v>2</v>
      </c>
      <c r="E1165" s="5">
        <v>4</v>
      </c>
    </row>
    <row r="1166" spans="1:6" x14ac:dyDescent="0.25">
      <c r="A1166">
        <v>1165</v>
      </c>
      <c r="C1166" s="2">
        <v>2</v>
      </c>
      <c r="E1166" s="5">
        <v>4</v>
      </c>
    </row>
    <row r="1167" spans="1:6" x14ac:dyDescent="0.25">
      <c r="A1167">
        <v>1166</v>
      </c>
      <c r="C1167" s="2">
        <v>2</v>
      </c>
      <c r="E1167" s="5">
        <v>4</v>
      </c>
    </row>
    <row r="1168" spans="1:6" x14ac:dyDescent="0.25">
      <c r="A1168">
        <v>1167</v>
      </c>
      <c r="C1168" s="2">
        <v>2</v>
      </c>
      <c r="E1168" s="5">
        <v>4</v>
      </c>
    </row>
    <row r="1169" spans="1:5" x14ac:dyDescent="0.25">
      <c r="A1169">
        <v>1168</v>
      </c>
      <c r="C1169" s="2">
        <v>2</v>
      </c>
      <c r="E1169" s="5">
        <v>4</v>
      </c>
    </row>
    <row r="1170" spans="1:5" x14ac:dyDescent="0.25">
      <c r="A1170">
        <v>1169</v>
      </c>
      <c r="C1170" s="2">
        <v>2</v>
      </c>
      <c r="E1170" s="5">
        <v>4</v>
      </c>
    </row>
    <row r="1171" spans="1:5" x14ac:dyDescent="0.25">
      <c r="A1171">
        <v>1170</v>
      </c>
      <c r="B1171" s="4">
        <v>1</v>
      </c>
      <c r="C1171" s="2">
        <v>2</v>
      </c>
      <c r="E1171" s="5">
        <v>4</v>
      </c>
    </row>
    <row r="1172" spans="1:5" x14ac:dyDescent="0.25">
      <c r="A1172">
        <v>1171</v>
      </c>
      <c r="B1172" s="4">
        <v>1</v>
      </c>
      <c r="D1172" s="3">
        <v>3</v>
      </c>
      <c r="E1172" s="5">
        <v>4</v>
      </c>
    </row>
    <row r="1173" spans="1:5" x14ac:dyDescent="0.25">
      <c r="A1173">
        <v>1172</v>
      </c>
      <c r="B1173" s="4">
        <v>1</v>
      </c>
      <c r="D1173" s="3">
        <v>3</v>
      </c>
      <c r="E1173" s="5">
        <v>4</v>
      </c>
    </row>
    <row r="1174" spans="1:5" x14ac:dyDescent="0.25">
      <c r="A1174">
        <v>1173</v>
      </c>
      <c r="B1174" s="4">
        <v>1</v>
      </c>
      <c r="D1174" s="3">
        <v>3</v>
      </c>
    </row>
    <row r="1175" spans="1:5" x14ac:dyDescent="0.25">
      <c r="A1175">
        <v>1174</v>
      </c>
      <c r="B1175" s="4">
        <v>1</v>
      </c>
      <c r="D1175" s="3">
        <v>3</v>
      </c>
    </row>
    <row r="1176" spans="1:5" x14ac:dyDescent="0.25">
      <c r="A1176">
        <v>1175</v>
      </c>
      <c r="B1176" s="4">
        <v>1</v>
      </c>
      <c r="D1176" s="3">
        <v>3</v>
      </c>
    </row>
    <row r="1177" spans="1:5" x14ac:dyDescent="0.25">
      <c r="A1177">
        <v>1176</v>
      </c>
      <c r="B1177" s="4">
        <v>1</v>
      </c>
      <c r="D1177" s="3">
        <v>3</v>
      </c>
    </row>
    <row r="1178" spans="1:5" x14ac:dyDescent="0.25">
      <c r="A1178">
        <v>1177</v>
      </c>
      <c r="B1178" s="4">
        <v>1</v>
      </c>
      <c r="D1178" s="3">
        <v>3</v>
      </c>
    </row>
    <row r="1179" spans="1:5" x14ac:dyDescent="0.25">
      <c r="A1179">
        <v>1178</v>
      </c>
      <c r="B1179" s="4">
        <v>1</v>
      </c>
      <c r="D1179" s="3">
        <v>3</v>
      </c>
    </row>
    <row r="1180" spans="1:5" x14ac:dyDescent="0.25">
      <c r="A1180">
        <v>1179</v>
      </c>
      <c r="B1180" s="4">
        <v>1</v>
      </c>
      <c r="D1180" s="3">
        <v>3</v>
      </c>
    </row>
    <row r="1181" spans="1:5" x14ac:dyDescent="0.25">
      <c r="A1181">
        <v>1180</v>
      </c>
      <c r="B1181" s="4">
        <v>1</v>
      </c>
      <c r="D1181" s="3">
        <v>3</v>
      </c>
    </row>
    <row r="1182" spans="1:5" x14ac:dyDescent="0.25">
      <c r="A1182">
        <v>1181</v>
      </c>
      <c r="B1182" s="4">
        <v>1</v>
      </c>
      <c r="D1182" s="3">
        <v>3</v>
      </c>
    </row>
    <row r="1183" spans="1:5" x14ac:dyDescent="0.25">
      <c r="A1183">
        <v>1182</v>
      </c>
      <c r="B1183" s="4">
        <v>1</v>
      </c>
      <c r="D1183" s="3">
        <v>3</v>
      </c>
    </row>
    <row r="1184" spans="1:5" x14ac:dyDescent="0.25">
      <c r="A1184">
        <v>1183</v>
      </c>
      <c r="B1184" s="4">
        <v>1</v>
      </c>
      <c r="C1184" s="2">
        <v>2</v>
      </c>
      <c r="D1184" s="3">
        <v>3</v>
      </c>
    </row>
    <row r="1185" spans="1:5" x14ac:dyDescent="0.25">
      <c r="A1185">
        <v>1184</v>
      </c>
      <c r="B1185" s="4">
        <v>1</v>
      </c>
      <c r="C1185" s="2">
        <v>2</v>
      </c>
      <c r="D1185" s="3">
        <v>3</v>
      </c>
    </row>
    <row r="1186" spans="1:5" x14ac:dyDescent="0.25">
      <c r="A1186">
        <v>1185</v>
      </c>
      <c r="C1186" s="2">
        <v>2</v>
      </c>
    </row>
    <row r="1187" spans="1:5" x14ac:dyDescent="0.25">
      <c r="A1187">
        <v>1186</v>
      </c>
      <c r="C1187" s="2">
        <v>2</v>
      </c>
      <c r="E1187" s="5">
        <v>4</v>
      </c>
    </row>
    <row r="1188" spans="1:5" x14ac:dyDescent="0.25">
      <c r="A1188">
        <v>1187</v>
      </c>
      <c r="C1188" s="2">
        <v>2</v>
      </c>
      <c r="E1188" s="5">
        <v>4</v>
      </c>
    </row>
    <row r="1189" spans="1:5" x14ac:dyDescent="0.25">
      <c r="A1189">
        <v>1188</v>
      </c>
      <c r="C1189" s="2">
        <v>2</v>
      </c>
      <c r="E1189" s="5">
        <v>4</v>
      </c>
    </row>
    <row r="1190" spans="1:5" x14ac:dyDescent="0.25">
      <c r="A1190">
        <v>1189</v>
      </c>
      <c r="C1190" s="2">
        <v>2</v>
      </c>
      <c r="E1190" s="5">
        <v>4</v>
      </c>
    </row>
    <row r="1191" spans="1:5" x14ac:dyDescent="0.25">
      <c r="A1191">
        <v>1190</v>
      </c>
      <c r="C1191" s="2">
        <v>2</v>
      </c>
      <c r="E1191" s="5">
        <v>4</v>
      </c>
    </row>
    <row r="1192" spans="1:5" x14ac:dyDescent="0.25">
      <c r="A1192">
        <v>1191</v>
      </c>
      <c r="C1192" s="2">
        <v>2</v>
      </c>
      <c r="E1192" s="5">
        <v>4</v>
      </c>
    </row>
    <row r="1193" spans="1:5" x14ac:dyDescent="0.25">
      <c r="A1193">
        <v>1192</v>
      </c>
      <c r="C1193" s="2">
        <v>2</v>
      </c>
      <c r="E1193" s="5">
        <v>4</v>
      </c>
    </row>
    <row r="1194" spans="1:5" x14ac:dyDescent="0.25">
      <c r="A1194">
        <v>1193</v>
      </c>
      <c r="C1194" s="2">
        <v>2</v>
      </c>
      <c r="E1194" s="5">
        <v>4</v>
      </c>
    </row>
    <row r="1195" spans="1:5" x14ac:dyDescent="0.25">
      <c r="A1195">
        <v>1194</v>
      </c>
      <c r="C1195" s="2">
        <v>2</v>
      </c>
      <c r="E1195" s="5">
        <v>4</v>
      </c>
    </row>
    <row r="1196" spans="1:5" x14ac:dyDescent="0.25">
      <c r="A1196">
        <v>1195</v>
      </c>
      <c r="C1196" s="2">
        <v>2</v>
      </c>
      <c r="E1196" s="5">
        <v>4</v>
      </c>
    </row>
    <row r="1197" spans="1:5" x14ac:dyDescent="0.25">
      <c r="A1197">
        <v>1196</v>
      </c>
      <c r="E1197" s="5">
        <v>4</v>
      </c>
    </row>
    <row r="1198" spans="1:5" x14ac:dyDescent="0.25">
      <c r="A1198">
        <v>1197</v>
      </c>
      <c r="B1198" s="4">
        <v>1</v>
      </c>
      <c r="E1198" s="5">
        <v>4</v>
      </c>
    </row>
    <row r="1199" spans="1:5" x14ac:dyDescent="0.25">
      <c r="A1199">
        <v>1198</v>
      </c>
      <c r="B1199" s="4">
        <v>1</v>
      </c>
      <c r="E1199" s="5">
        <v>4</v>
      </c>
    </row>
    <row r="1200" spans="1:5" x14ac:dyDescent="0.25">
      <c r="A1200">
        <v>1199</v>
      </c>
      <c r="B1200" s="4">
        <v>1</v>
      </c>
      <c r="E1200" s="5">
        <v>4</v>
      </c>
    </row>
    <row r="1201" spans="1:5" x14ac:dyDescent="0.25">
      <c r="A1201">
        <v>1200</v>
      </c>
      <c r="B1201" s="4">
        <v>1</v>
      </c>
      <c r="E1201" s="5">
        <v>4</v>
      </c>
    </row>
    <row r="1202" spans="1:5" x14ac:dyDescent="0.25">
      <c r="A1202">
        <v>1201</v>
      </c>
      <c r="B1202" s="4">
        <v>1</v>
      </c>
      <c r="D1202" s="3">
        <v>3</v>
      </c>
    </row>
    <row r="1203" spans="1:5" x14ac:dyDescent="0.25">
      <c r="A1203">
        <v>1202</v>
      </c>
      <c r="B1203" s="4">
        <v>1</v>
      </c>
      <c r="D1203" s="3">
        <v>3</v>
      </c>
    </row>
    <row r="1204" spans="1:5" x14ac:dyDescent="0.25">
      <c r="A1204">
        <v>1203</v>
      </c>
      <c r="B1204" s="4">
        <v>1</v>
      </c>
      <c r="D1204" s="3">
        <v>3</v>
      </c>
    </row>
    <row r="1205" spans="1:5" x14ac:dyDescent="0.25">
      <c r="A1205">
        <v>1204</v>
      </c>
      <c r="B1205" s="4">
        <v>1</v>
      </c>
      <c r="D1205" s="3">
        <v>3</v>
      </c>
    </row>
    <row r="1206" spans="1:5" x14ac:dyDescent="0.25">
      <c r="A1206">
        <v>1205</v>
      </c>
      <c r="B1206" s="4">
        <v>1</v>
      </c>
      <c r="D1206" s="3">
        <v>3</v>
      </c>
    </row>
    <row r="1207" spans="1:5" x14ac:dyDescent="0.25">
      <c r="A1207">
        <v>1206</v>
      </c>
      <c r="B1207" s="4">
        <v>1</v>
      </c>
      <c r="D1207" s="3">
        <v>3</v>
      </c>
    </row>
    <row r="1208" spans="1:5" x14ac:dyDescent="0.25">
      <c r="A1208">
        <v>1207</v>
      </c>
      <c r="B1208" s="4">
        <v>1</v>
      </c>
      <c r="C1208" s="2">
        <v>2</v>
      </c>
      <c r="D1208" s="3">
        <v>3</v>
      </c>
    </row>
    <row r="1209" spans="1:5" x14ac:dyDescent="0.25">
      <c r="A1209">
        <v>1208</v>
      </c>
      <c r="B1209" s="4">
        <v>1</v>
      </c>
      <c r="C1209" s="2">
        <v>2</v>
      </c>
      <c r="D1209" s="3">
        <v>3</v>
      </c>
    </row>
    <row r="1210" spans="1:5" x14ac:dyDescent="0.25">
      <c r="A1210">
        <v>1209</v>
      </c>
      <c r="C1210" s="2">
        <v>2</v>
      </c>
      <c r="D1210" s="3">
        <v>3</v>
      </c>
    </row>
    <row r="1211" spans="1:5" x14ac:dyDescent="0.25">
      <c r="A1211">
        <v>1210</v>
      </c>
      <c r="C1211" s="2">
        <v>2</v>
      </c>
      <c r="D1211" s="3">
        <v>3</v>
      </c>
    </row>
    <row r="1212" spans="1:5" x14ac:dyDescent="0.25">
      <c r="A1212">
        <v>1211</v>
      </c>
      <c r="C1212" s="2">
        <v>2</v>
      </c>
      <c r="D1212" s="3">
        <v>3</v>
      </c>
    </row>
    <row r="1213" spans="1:5" x14ac:dyDescent="0.25">
      <c r="A1213">
        <v>1212</v>
      </c>
      <c r="C1213" s="2">
        <v>2</v>
      </c>
      <c r="D1213" s="3">
        <v>3</v>
      </c>
    </row>
    <row r="1214" spans="1:5" x14ac:dyDescent="0.25">
      <c r="A1214">
        <v>1213</v>
      </c>
      <c r="C1214" s="2">
        <v>2</v>
      </c>
      <c r="D1214" s="3">
        <v>3</v>
      </c>
    </row>
    <row r="1215" spans="1:5" x14ac:dyDescent="0.25">
      <c r="A1215">
        <v>1214</v>
      </c>
      <c r="C1215" s="2">
        <v>2</v>
      </c>
    </row>
    <row r="1216" spans="1:5" x14ac:dyDescent="0.25">
      <c r="A1216">
        <v>1215</v>
      </c>
      <c r="C1216" s="2">
        <v>2</v>
      </c>
      <c r="E1216" s="5">
        <v>4</v>
      </c>
    </row>
    <row r="1217" spans="1:5" x14ac:dyDescent="0.25">
      <c r="A1217">
        <v>1216</v>
      </c>
      <c r="C1217" s="2">
        <v>2</v>
      </c>
      <c r="E1217" s="5">
        <v>4</v>
      </c>
    </row>
    <row r="1218" spans="1:5" x14ac:dyDescent="0.25">
      <c r="A1218">
        <v>1217</v>
      </c>
      <c r="C1218" s="2">
        <v>2</v>
      </c>
      <c r="E1218" s="5">
        <v>4</v>
      </c>
    </row>
    <row r="1219" spans="1:5" x14ac:dyDescent="0.25">
      <c r="A1219">
        <v>1218</v>
      </c>
      <c r="C1219" s="2">
        <v>2</v>
      </c>
      <c r="E1219" s="5">
        <v>4</v>
      </c>
    </row>
    <row r="1220" spans="1:5" x14ac:dyDescent="0.25">
      <c r="A1220">
        <v>1219</v>
      </c>
      <c r="B1220" s="4">
        <v>1</v>
      </c>
      <c r="C1220" s="2">
        <v>2</v>
      </c>
      <c r="E1220" s="5">
        <v>4</v>
      </c>
    </row>
    <row r="1221" spans="1:5" x14ac:dyDescent="0.25">
      <c r="A1221">
        <v>1220</v>
      </c>
      <c r="B1221" s="4">
        <v>1</v>
      </c>
      <c r="C1221" s="2">
        <v>2</v>
      </c>
      <c r="E1221" s="5">
        <v>4</v>
      </c>
    </row>
    <row r="1222" spans="1:5" x14ac:dyDescent="0.25">
      <c r="A1222">
        <v>1221</v>
      </c>
      <c r="B1222" s="4">
        <v>1</v>
      </c>
      <c r="E1222" s="5">
        <v>4</v>
      </c>
    </row>
    <row r="1223" spans="1:5" x14ac:dyDescent="0.25">
      <c r="A1223">
        <v>1222</v>
      </c>
      <c r="B1223" s="4">
        <v>1</v>
      </c>
      <c r="E1223" s="5">
        <v>4</v>
      </c>
    </row>
    <row r="1224" spans="1:5" x14ac:dyDescent="0.25">
      <c r="A1224">
        <v>1223</v>
      </c>
      <c r="B1224" s="4">
        <v>1</v>
      </c>
      <c r="E1224" s="5">
        <v>4</v>
      </c>
    </row>
    <row r="1225" spans="1:5" x14ac:dyDescent="0.25">
      <c r="A1225">
        <v>1224</v>
      </c>
      <c r="B1225" s="4">
        <v>1</v>
      </c>
      <c r="E1225" s="5">
        <v>4</v>
      </c>
    </row>
    <row r="1226" spans="1:5" x14ac:dyDescent="0.25">
      <c r="A1226">
        <v>1225</v>
      </c>
      <c r="B1226" s="4">
        <v>1</v>
      </c>
      <c r="E1226" s="5">
        <v>4</v>
      </c>
    </row>
    <row r="1227" spans="1:5" x14ac:dyDescent="0.25">
      <c r="A1227">
        <v>1226</v>
      </c>
      <c r="B1227" s="4">
        <v>1</v>
      </c>
      <c r="E1227" s="5">
        <v>4</v>
      </c>
    </row>
    <row r="1228" spans="1:5" x14ac:dyDescent="0.25">
      <c r="A1228">
        <v>1227</v>
      </c>
      <c r="B1228" s="4">
        <v>1</v>
      </c>
      <c r="E1228" s="5">
        <v>4</v>
      </c>
    </row>
    <row r="1229" spans="1:5" x14ac:dyDescent="0.25">
      <c r="A1229">
        <v>1228</v>
      </c>
      <c r="B1229" s="4">
        <v>1</v>
      </c>
      <c r="E1229" s="5">
        <v>4</v>
      </c>
    </row>
    <row r="1230" spans="1:5" x14ac:dyDescent="0.25">
      <c r="A1230">
        <v>1229</v>
      </c>
      <c r="B1230" s="4">
        <v>1</v>
      </c>
      <c r="E1230" s="5">
        <v>4</v>
      </c>
    </row>
    <row r="1231" spans="1:5" x14ac:dyDescent="0.25">
      <c r="A1231">
        <v>1230</v>
      </c>
      <c r="B1231" s="4">
        <v>1</v>
      </c>
      <c r="D1231" s="3">
        <v>3</v>
      </c>
      <c r="E1231" s="5">
        <v>4</v>
      </c>
    </row>
    <row r="1232" spans="1:5" x14ac:dyDescent="0.25">
      <c r="A1232">
        <v>1231</v>
      </c>
      <c r="B1232" s="4">
        <v>1</v>
      </c>
      <c r="C1232" s="2">
        <v>2</v>
      </c>
      <c r="D1232" s="3">
        <v>3</v>
      </c>
    </row>
    <row r="1233" spans="1:5" x14ac:dyDescent="0.25">
      <c r="A1233">
        <v>1232</v>
      </c>
      <c r="B1233" s="4">
        <v>1</v>
      </c>
      <c r="C1233" s="2">
        <v>2</v>
      </c>
      <c r="D1233" s="3">
        <v>3</v>
      </c>
    </row>
    <row r="1234" spans="1:5" x14ac:dyDescent="0.25">
      <c r="A1234">
        <v>1233</v>
      </c>
      <c r="B1234" s="4">
        <v>1</v>
      </c>
      <c r="C1234" s="2">
        <v>2</v>
      </c>
      <c r="D1234" s="3">
        <v>3</v>
      </c>
    </row>
    <row r="1235" spans="1:5" x14ac:dyDescent="0.25">
      <c r="A1235">
        <v>1234</v>
      </c>
      <c r="C1235" s="2">
        <v>2</v>
      </c>
      <c r="D1235" s="3">
        <v>3</v>
      </c>
    </row>
    <row r="1236" spans="1:5" x14ac:dyDescent="0.25">
      <c r="A1236">
        <v>1235</v>
      </c>
      <c r="C1236" s="2">
        <v>2</v>
      </c>
      <c r="D1236" s="3">
        <v>3</v>
      </c>
    </row>
    <row r="1237" spans="1:5" x14ac:dyDescent="0.25">
      <c r="A1237">
        <v>1236</v>
      </c>
      <c r="C1237" s="2">
        <v>2</v>
      </c>
      <c r="D1237" s="3">
        <v>3</v>
      </c>
    </row>
    <row r="1238" spans="1:5" x14ac:dyDescent="0.25">
      <c r="A1238">
        <v>1237</v>
      </c>
      <c r="C1238" s="2">
        <v>2</v>
      </c>
      <c r="D1238" s="3">
        <v>3</v>
      </c>
    </row>
    <row r="1239" spans="1:5" x14ac:dyDescent="0.25">
      <c r="A1239">
        <v>1238</v>
      </c>
      <c r="C1239" s="2">
        <v>2</v>
      </c>
      <c r="D1239" s="3">
        <v>3</v>
      </c>
    </row>
    <row r="1240" spans="1:5" x14ac:dyDescent="0.25">
      <c r="A1240">
        <v>1239</v>
      </c>
      <c r="C1240" s="2">
        <v>2</v>
      </c>
      <c r="D1240" s="3">
        <v>3</v>
      </c>
    </row>
    <row r="1241" spans="1:5" x14ac:dyDescent="0.25">
      <c r="A1241">
        <v>1240</v>
      </c>
      <c r="C1241" s="2">
        <v>2</v>
      </c>
      <c r="D1241" s="3">
        <v>3</v>
      </c>
    </row>
    <row r="1242" spans="1:5" x14ac:dyDescent="0.25">
      <c r="A1242">
        <v>1241</v>
      </c>
      <c r="C1242" s="2">
        <v>2</v>
      </c>
      <c r="D1242" s="3">
        <v>3</v>
      </c>
    </row>
    <row r="1243" spans="1:5" x14ac:dyDescent="0.25">
      <c r="A1243">
        <v>1242</v>
      </c>
      <c r="C1243" s="2">
        <v>2</v>
      </c>
      <c r="D1243" s="3">
        <v>3</v>
      </c>
    </row>
    <row r="1244" spans="1:5" x14ac:dyDescent="0.25">
      <c r="A1244">
        <v>1243</v>
      </c>
      <c r="C1244" s="2">
        <v>2</v>
      </c>
      <c r="D1244" s="3">
        <v>3</v>
      </c>
    </row>
    <row r="1245" spans="1:5" x14ac:dyDescent="0.25">
      <c r="A1245">
        <v>1244</v>
      </c>
      <c r="B1245" s="4">
        <v>1</v>
      </c>
      <c r="C1245" s="2">
        <v>2</v>
      </c>
    </row>
    <row r="1246" spans="1:5" x14ac:dyDescent="0.25">
      <c r="A1246">
        <v>1245</v>
      </c>
      <c r="B1246" s="4">
        <v>1</v>
      </c>
      <c r="C1246" s="2">
        <v>2</v>
      </c>
    </row>
    <row r="1247" spans="1:5" x14ac:dyDescent="0.25">
      <c r="A1247">
        <v>1246</v>
      </c>
      <c r="B1247" s="4">
        <v>1</v>
      </c>
      <c r="C1247" s="2">
        <v>2</v>
      </c>
      <c r="E1247" s="5">
        <v>4</v>
      </c>
    </row>
    <row r="1248" spans="1:5" x14ac:dyDescent="0.25">
      <c r="A1248">
        <v>1247</v>
      </c>
      <c r="B1248" s="4">
        <v>1</v>
      </c>
      <c r="E1248" s="5">
        <v>4</v>
      </c>
    </row>
    <row r="1249" spans="1:5" x14ac:dyDescent="0.25">
      <c r="A1249">
        <v>1248</v>
      </c>
      <c r="B1249" s="4">
        <v>1</v>
      </c>
      <c r="E1249" s="5">
        <v>4</v>
      </c>
    </row>
    <row r="1250" spans="1:5" x14ac:dyDescent="0.25">
      <c r="A1250">
        <v>1249</v>
      </c>
      <c r="B1250" s="4">
        <v>1</v>
      </c>
      <c r="E1250" s="5">
        <v>4</v>
      </c>
    </row>
    <row r="1251" spans="1:5" x14ac:dyDescent="0.25">
      <c r="A1251">
        <v>1250</v>
      </c>
      <c r="B1251" s="4">
        <v>1</v>
      </c>
      <c r="E1251" s="5">
        <v>4</v>
      </c>
    </row>
    <row r="1252" spans="1:5" x14ac:dyDescent="0.25">
      <c r="A1252">
        <v>1251</v>
      </c>
      <c r="B1252" s="4">
        <v>1</v>
      </c>
      <c r="E1252" s="5">
        <v>4</v>
      </c>
    </row>
    <row r="1253" spans="1:5" x14ac:dyDescent="0.25">
      <c r="A1253">
        <v>1252</v>
      </c>
      <c r="B1253" s="4">
        <v>1</v>
      </c>
      <c r="E1253" s="5">
        <v>4</v>
      </c>
    </row>
    <row r="1254" spans="1:5" x14ac:dyDescent="0.25">
      <c r="A1254">
        <v>1253</v>
      </c>
      <c r="B1254" s="4">
        <v>1</v>
      </c>
      <c r="E1254" s="5">
        <v>4</v>
      </c>
    </row>
    <row r="1255" spans="1:5" x14ac:dyDescent="0.25">
      <c r="A1255">
        <v>1254</v>
      </c>
      <c r="B1255" s="4">
        <v>1</v>
      </c>
      <c r="E1255" s="5">
        <v>4</v>
      </c>
    </row>
    <row r="1256" spans="1:5" x14ac:dyDescent="0.25">
      <c r="A1256">
        <v>1255</v>
      </c>
      <c r="B1256" s="4">
        <v>1</v>
      </c>
      <c r="E1256" s="5">
        <v>4</v>
      </c>
    </row>
    <row r="1257" spans="1:5" x14ac:dyDescent="0.25">
      <c r="A1257">
        <v>1256</v>
      </c>
      <c r="B1257" s="4">
        <v>1</v>
      </c>
      <c r="E1257" s="5">
        <v>4</v>
      </c>
    </row>
    <row r="1258" spans="1:5" x14ac:dyDescent="0.25">
      <c r="A1258">
        <v>1257</v>
      </c>
      <c r="B1258" s="4">
        <v>1</v>
      </c>
      <c r="E1258" s="5">
        <v>4</v>
      </c>
    </row>
    <row r="1259" spans="1:5" x14ac:dyDescent="0.25">
      <c r="A1259">
        <v>1258</v>
      </c>
      <c r="B1259" s="4">
        <v>1</v>
      </c>
      <c r="C1259" s="2">
        <v>2</v>
      </c>
      <c r="E1259" s="5">
        <v>4</v>
      </c>
    </row>
    <row r="1260" spans="1:5" x14ac:dyDescent="0.25">
      <c r="A1260">
        <v>1259</v>
      </c>
      <c r="B1260" s="4">
        <v>1</v>
      </c>
      <c r="C1260" s="2">
        <v>2</v>
      </c>
      <c r="E1260" s="5">
        <v>4</v>
      </c>
    </row>
    <row r="1261" spans="1:5" x14ac:dyDescent="0.25">
      <c r="A1261">
        <v>1260</v>
      </c>
      <c r="B1261" s="4">
        <v>1</v>
      </c>
      <c r="C1261" s="2">
        <v>2</v>
      </c>
      <c r="D1261" s="3">
        <v>3</v>
      </c>
      <c r="E1261" s="5">
        <v>4</v>
      </c>
    </row>
    <row r="1262" spans="1:5" x14ac:dyDescent="0.25">
      <c r="A1262">
        <v>1261</v>
      </c>
      <c r="C1262" s="2">
        <v>2</v>
      </c>
      <c r="D1262" s="3">
        <v>3</v>
      </c>
      <c r="E1262" s="5">
        <v>4</v>
      </c>
    </row>
    <row r="1263" spans="1:5" x14ac:dyDescent="0.25">
      <c r="A1263">
        <v>1262</v>
      </c>
      <c r="C1263" s="2">
        <v>2</v>
      </c>
      <c r="D1263" s="3">
        <v>3</v>
      </c>
    </row>
    <row r="1264" spans="1:5" x14ac:dyDescent="0.25">
      <c r="A1264">
        <v>1263</v>
      </c>
      <c r="C1264" s="2">
        <v>2</v>
      </c>
      <c r="D1264" s="3">
        <v>3</v>
      </c>
    </row>
    <row r="1265" spans="1:5" x14ac:dyDescent="0.25">
      <c r="A1265">
        <v>1264</v>
      </c>
      <c r="C1265" s="2">
        <v>2</v>
      </c>
      <c r="D1265" s="3">
        <v>3</v>
      </c>
    </row>
    <row r="1266" spans="1:5" x14ac:dyDescent="0.25">
      <c r="A1266">
        <v>1265</v>
      </c>
      <c r="C1266" s="2">
        <v>2</v>
      </c>
      <c r="D1266" s="3">
        <v>3</v>
      </c>
    </row>
    <row r="1267" spans="1:5" x14ac:dyDescent="0.25">
      <c r="A1267">
        <v>1266</v>
      </c>
      <c r="C1267" s="2">
        <v>2</v>
      </c>
      <c r="D1267" s="3">
        <v>3</v>
      </c>
    </row>
    <row r="1268" spans="1:5" x14ac:dyDescent="0.25">
      <c r="A1268">
        <v>1267</v>
      </c>
      <c r="C1268" s="2">
        <v>2</v>
      </c>
      <c r="D1268" s="3">
        <v>3</v>
      </c>
    </row>
    <row r="1269" spans="1:5" x14ac:dyDescent="0.25">
      <c r="A1269">
        <v>1268</v>
      </c>
      <c r="C1269" s="2">
        <v>2</v>
      </c>
      <c r="D1269" s="3">
        <v>3</v>
      </c>
    </row>
    <row r="1270" spans="1:5" x14ac:dyDescent="0.25">
      <c r="A1270">
        <v>1269</v>
      </c>
      <c r="C1270" s="2">
        <v>2</v>
      </c>
      <c r="D1270" s="3">
        <v>3</v>
      </c>
    </row>
    <row r="1271" spans="1:5" x14ac:dyDescent="0.25">
      <c r="A1271">
        <v>1270</v>
      </c>
      <c r="C1271" s="2">
        <v>2</v>
      </c>
      <c r="D1271" s="3">
        <v>3</v>
      </c>
    </row>
    <row r="1272" spans="1:5" x14ac:dyDescent="0.25">
      <c r="A1272">
        <v>1271</v>
      </c>
      <c r="C1272" s="2">
        <v>2</v>
      </c>
      <c r="D1272" s="3">
        <v>3</v>
      </c>
    </row>
    <row r="1273" spans="1:5" x14ac:dyDescent="0.25">
      <c r="A1273">
        <v>1272</v>
      </c>
      <c r="C1273" s="2">
        <v>2</v>
      </c>
      <c r="D1273" s="3">
        <v>3</v>
      </c>
    </row>
    <row r="1274" spans="1:5" x14ac:dyDescent="0.25">
      <c r="A1274">
        <v>1273</v>
      </c>
      <c r="B1274" s="4">
        <v>1</v>
      </c>
      <c r="C1274" s="2">
        <v>2</v>
      </c>
      <c r="D1274" s="3">
        <v>3</v>
      </c>
    </row>
    <row r="1275" spans="1:5" x14ac:dyDescent="0.25">
      <c r="A1275">
        <v>1274</v>
      </c>
      <c r="B1275" s="4">
        <v>1</v>
      </c>
      <c r="D1275" s="3">
        <v>3</v>
      </c>
    </row>
    <row r="1276" spans="1:5" x14ac:dyDescent="0.25">
      <c r="A1276">
        <v>1275</v>
      </c>
      <c r="B1276" s="4">
        <v>1</v>
      </c>
      <c r="E1276" s="5">
        <v>4</v>
      </c>
    </row>
    <row r="1277" spans="1:5" x14ac:dyDescent="0.25">
      <c r="A1277">
        <v>1276</v>
      </c>
      <c r="B1277" s="4">
        <v>1</v>
      </c>
      <c r="E1277" s="5">
        <v>4</v>
      </c>
    </row>
    <row r="1278" spans="1:5" x14ac:dyDescent="0.25">
      <c r="A1278">
        <v>1277</v>
      </c>
      <c r="B1278" s="4">
        <v>1</v>
      </c>
      <c r="E1278" s="5">
        <v>4</v>
      </c>
    </row>
    <row r="1279" spans="1:5" x14ac:dyDescent="0.25">
      <c r="A1279">
        <v>1278</v>
      </c>
      <c r="B1279" s="4">
        <v>1</v>
      </c>
      <c r="E1279" s="5">
        <v>4</v>
      </c>
    </row>
    <row r="1280" spans="1:5" x14ac:dyDescent="0.25">
      <c r="A1280">
        <v>1279</v>
      </c>
      <c r="B1280" s="4">
        <v>1</v>
      </c>
      <c r="E1280" s="5">
        <v>4</v>
      </c>
    </row>
    <row r="1281" spans="1:5" x14ac:dyDescent="0.25">
      <c r="A1281">
        <v>1280</v>
      </c>
      <c r="B1281" s="4">
        <v>1</v>
      </c>
      <c r="E1281" s="5">
        <v>4</v>
      </c>
    </row>
    <row r="1282" spans="1:5" x14ac:dyDescent="0.25">
      <c r="A1282">
        <v>1281</v>
      </c>
      <c r="B1282" s="4">
        <v>1</v>
      </c>
      <c r="E1282" s="5">
        <v>4</v>
      </c>
    </row>
    <row r="1283" spans="1:5" x14ac:dyDescent="0.25">
      <c r="A1283">
        <v>1282</v>
      </c>
      <c r="B1283" s="4">
        <v>1</v>
      </c>
      <c r="E1283" s="5">
        <v>4</v>
      </c>
    </row>
    <row r="1284" spans="1:5" x14ac:dyDescent="0.25">
      <c r="A1284">
        <v>1283</v>
      </c>
      <c r="B1284" s="4">
        <v>1</v>
      </c>
      <c r="E1284" s="5">
        <v>4</v>
      </c>
    </row>
    <row r="1285" spans="1:5" x14ac:dyDescent="0.25">
      <c r="A1285">
        <v>1284</v>
      </c>
      <c r="B1285" s="4">
        <v>1</v>
      </c>
      <c r="E1285" s="5">
        <v>4</v>
      </c>
    </row>
    <row r="1286" spans="1:5" x14ac:dyDescent="0.25">
      <c r="A1286">
        <v>1285</v>
      </c>
      <c r="B1286" s="4">
        <v>1</v>
      </c>
      <c r="E1286" s="5">
        <v>4</v>
      </c>
    </row>
    <row r="1287" spans="1:5" x14ac:dyDescent="0.25">
      <c r="A1287">
        <v>1286</v>
      </c>
      <c r="B1287" s="4">
        <v>1</v>
      </c>
      <c r="E1287" s="5">
        <v>4</v>
      </c>
    </row>
    <row r="1288" spans="1:5" x14ac:dyDescent="0.25">
      <c r="A1288">
        <v>1287</v>
      </c>
      <c r="B1288" s="4">
        <v>1</v>
      </c>
      <c r="E1288" s="5">
        <v>4</v>
      </c>
    </row>
    <row r="1289" spans="1:5" x14ac:dyDescent="0.25">
      <c r="A1289">
        <v>1288</v>
      </c>
      <c r="B1289" s="4">
        <v>1</v>
      </c>
      <c r="C1289" s="2">
        <v>2</v>
      </c>
      <c r="E1289" s="5">
        <v>4</v>
      </c>
    </row>
    <row r="1290" spans="1:5" x14ac:dyDescent="0.25">
      <c r="A1290">
        <v>1289</v>
      </c>
      <c r="B1290" s="4">
        <v>1</v>
      </c>
      <c r="C1290" s="2">
        <v>2</v>
      </c>
      <c r="E1290" s="5">
        <v>4</v>
      </c>
    </row>
    <row r="1291" spans="1:5" x14ac:dyDescent="0.25">
      <c r="A1291">
        <v>1290</v>
      </c>
      <c r="C1291" s="2">
        <v>2</v>
      </c>
      <c r="E1291" s="5">
        <v>4</v>
      </c>
    </row>
    <row r="1292" spans="1:5" x14ac:dyDescent="0.25">
      <c r="A1292">
        <v>1291</v>
      </c>
      <c r="C1292" s="2">
        <v>2</v>
      </c>
      <c r="E1292" s="5">
        <v>4</v>
      </c>
    </row>
    <row r="1293" spans="1:5" x14ac:dyDescent="0.25">
      <c r="A1293">
        <v>1292</v>
      </c>
      <c r="C1293" s="2">
        <v>2</v>
      </c>
      <c r="D1293" s="3">
        <v>3</v>
      </c>
    </row>
    <row r="1294" spans="1:5" x14ac:dyDescent="0.25">
      <c r="A1294">
        <v>1293</v>
      </c>
      <c r="C1294" s="2">
        <v>2</v>
      </c>
      <c r="D1294" s="3">
        <v>3</v>
      </c>
    </row>
    <row r="1295" spans="1:5" x14ac:dyDescent="0.25">
      <c r="A1295">
        <v>1294</v>
      </c>
      <c r="C1295" s="2">
        <v>2</v>
      </c>
      <c r="D1295" s="3">
        <v>3</v>
      </c>
    </row>
    <row r="1296" spans="1:5" x14ac:dyDescent="0.25">
      <c r="A1296">
        <v>1295</v>
      </c>
      <c r="C1296" s="2">
        <v>2</v>
      </c>
      <c r="D1296" s="3">
        <v>3</v>
      </c>
    </row>
    <row r="1297" spans="1:5" x14ac:dyDescent="0.25">
      <c r="A1297">
        <v>1296</v>
      </c>
      <c r="C1297" s="2">
        <v>2</v>
      </c>
      <c r="D1297" s="3">
        <v>3</v>
      </c>
    </row>
    <row r="1298" spans="1:5" x14ac:dyDescent="0.25">
      <c r="A1298">
        <v>1297</v>
      </c>
      <c r="C1298" s="2">
        <v>2</v>
      </c>
      <c r="D1298" s="3">
        <v>3</v>
      </c>
    </row>
    <row r="1299" spans="1:5" x14ac:dyDescent="0.25">
      <c r="A1299">
        <v>1298</v>
      </c>
      <c r="C1299" s="2">
        <v>2</v>
      </c>
      <c r="D1299" s="3">
        <v>3</v>
      </c>
    </row>
    <row r="1300" spans="1:5" x14ac:dyDescent="0.25">
      <c r="A1300">
        <v>1299</v>
      </c>
      <c r="C1300" s="2">
        <v>2</v>
      </c>
      <c r="D1300" s="3">
        <v>3</v>
      </c>
    </row>
    <row r="1301" spans="1:5" x14ac:dyDescent="0.25">
      <c r="A1301">
        <v>1300</v>
      </c>
      <c r="C1301" s="2">
        <v>2</v>
      </c>
      <c r="D1301" s="3">
        <v>3</v>
      </c>
    </row>
    <row r="1302" spans="1:5" x14ac:dyDescent="0.25">
      <c r="A1302">
        <v>1301</v>
      </c>
      <c r="C1302" s="2">
        <v>2</v>
      </c>
      <c r="D1302" s="3">
        <v>3</v>
      </c>
    </row>
    <row r="1303" spans="1:5" x14ac:dyDescent="0.25">
      <c r="A1303">
        <v>1302</v>
      </c>
      <c r="C1303" s="2">
        <v>2</v>
      </c>
      <c r="D1303" s="3">
        <v>3</v>
      </c>
    </row>
    <row r="1304" spans="1:5" x14ac:dyDescent="0.25">
      <c r="A1304">
        <v>1303</v>
      </c>
      <c r="B1304" s="4">
        <v>1</v>
      </c>
      <c r="C1304" s="2">
        <v>2</v>
      </c>
      <c r="D1304" s="3">
        <v>3</v>
      </c>
    </row>
    <row r="1305" spans="1:5" x14ac:dyDescent="0.25">
      <c r="A1305">
        <v>1304</v>
      </c>
      <c r="B1305" s="4">
        <v>1</v>
      </c>
      <c r="D1305" s="3">
        <v>3</v>
      </c>
    </row>
    <row r="1306" spans="1:5" x14ac:dyDescent="0.25">
      <c r="A1306">
        <v>1305</v>
      </c>
      <c r="B1306" s="4">
        <v>1</v>
      </c>
      <c r="D1306" s="3">
        <v>3</v>
      </c>
    </row>
    <row r="1307" spans="1:5" x14ac:dyDescent="0.25">
      <c r="A1307">
        <v>1306</v>
      </c>
      <c r="B1307" s="4">
        <v>1</v>
      </c>
      <c r="D1307" s="3">
        <v>3</v>
      </c>
      <c r="E1307" s="5">
        <v>4</v>
      </c>
    </row>
    <row r="1308" spans="1:5" x14ac:dyDescent="0.25">
      <c r="A1308">
        <v>1307</v>
      </c>
      <c r="B1308" s="4">
        <v>1</v>
      </c>
      <c r="E1308" s="5">
        <v>4</v>
      </c>
    </row>
    <row r="1309" spans="1:5" x14ac:dyDescent="0.25">
      <c r="A1309">
        <v>1308</v>
      </c>
      <c r="B1309" s="4">
        <v>1</v>
      </c>
      <c r="E1309" s="5">
        <v>4</v>
      </c>
    </row>
    <row r="1310" spans="1:5" x14ac:dyDescent="0.25">
      <c r="A1310">
        <v>1309</v>
      </c>
      <c r="B1310" s="4">
        <v>1</v>
      </c>
      <c r="E1310" s="5">
        <v>4</v>
      </c>
    </row>
    <row r="1311" spans="1:5" x14ac:dyDescent="0.25">
      <c r="A1311">
        <v>1310</v>
      </c>
      <c r="B1311" s="4">
        <v>1</v>
      </c>
      <c r="E1311" s="5">
        <v>4</v>
      </c>
    </row>
    <row r="1312" spans="1:5" x14ac:dyDescent="0.25">
      <c r="A1312">
        <v>1311</v>
      </c>
      <c r="B1312" s="4">
        <v>1</v>
      </c>
      <c r="E1312" s="5">
        <v>4</v>
      </c>
    </row>
    <row r="1313" spans="1:5" x14ac:dyDescent="0.25">
      <c r="A1313">
        <v>1312</v>
      </c>
      <c r="B1313" s="4">
        <v>1</v>
      </c>
      <c r="E1313" s="5">
        <v>4</v>
      </c>
    </row>
    <row r="1314" spans="1:5" x14ac:dyDescent="0.25">
      <c r="A1314">
        <v>1313</v>
      </c>
      <c r="B1314" s="4">
        <v>1</v>
      </c>
      <c r="E1314" s="5">
        <v>4</v>
      </c>
    </row>
    <row r="1315" spans="1:5" x14ac:dyDescent="0.25">
      <c r="A1315">
        <v>1314</v>
      </c>
      <c r="B1315" s="4">
        <v>1</v>
      </c>
      <c r="E1315" s="5">
        <v>4</v>
      </c>
    </row>
    <row r="1316" spans="1:5" x14ac:dyDescent="0.25">
      <c r="A1316">
        <v>1315</v>
      </c>
      <c r="B1316" s="4">
        <v>1</v>
      </c>
      <c r="C1316" s="2">
        <v>2</v>
      </c>
      <c r="E1316" s="5">
        <v>4</v>
      </c>
    </row>
    <row r="1317" spans="1:5" x14ac:dyDescent="0.25">
      <c r="A1317">
        <v>1316</v>
      </c>
      <c r="B1317" s="4">
        <v>1</v>
      </c>
      <c r="C1317" s="2">
        <v>2</v>
      </c>
      <c r="E1317" s="5">
        <v>4</v>
      </c>
    </row>
    <row r="1318" spans="1:5" x14ac:dyDescent="0.25">
      <c r="A1318">
        <v>1317</v>
      </c>
      <c r="B1318" s="4">
        <v>1</v>
      </c>
      <c r="C1318" s="2">
        <v>2</v>
      </c>
      <c r="E1318" s="5">
        <v>4</v>
      </c>
    </row>
    <row r="1319" spans="1:5" x14ac:dyDescent="0.25">
      <c r="A1319">
        <v>1318</v>
      </c>
      <c r="B1319" s="4">
        <v>1</v>
      </c>
      <c r="C1319" s="2">
        <v>2</v>
      </c>
      <c r="E1319" s="5">
        <v>4</v>
      </c>
    </row>
    <row r="1320" spans="1:5" x14ac:dyDescent="0.25">
      <c r="A1320">
        <v>1319</v>
      </c>
      <c r="B1320" s="4">
        <v>1</v>
      </c>
      <c r="C1320" s="2">
        <v>2</v>
      </c>
      <c r="E1320" s="5">
        <v>4</v>
      </c>
    </row>
    <row r="1321" spans="1:5" x14ac:dyDescent="0.25">
      <c r="A1321">
        <v>1320</v>
      </c>
      <c r="C1321" s="2">
        <v>2</v>
      </c>
      <c r="E1321" s="5">
        <v>4</v>
      </c>
    </row>
    <row r="1322" spans="1:5" x14ac:dyDescent="0.25">
      <c r="A1322">
        <v>1321</v>
      </c>
      <c r="C1322" s="2">
        <v>2</v>
      </c>
      <c r="E1322" s="5">
        <v>4</v>
      </c>
    </row>
    <row r="1323" spans="1:5" x14ac:dyDescent="0.25">
      <c r="A1323">
        <v>1322</v>
      </c>
      <c r="C1323" s="2">
        <v>2</v>
      </c>
      <c r="D1323" s="3">
        <v>3</v>
      </c>
      <c r="E1323" s="5">
        <v>4</v>
      </c>
    </row>
    <row r="1324" spans="1:5" x14ac:dyDescent="0.25">
      <c r="A1324">
        <v>1323</v>
      </c>
      <c r="C1324" s="2">
        <v>2</v>
      </c>
      <c r="D1324" s="3">
        <v>3</v>
      </c>
    </row>
    <row r="1325" spans="1:5" x14ac:dyDescent="0.25">
      <c r="A1325">
        <v>1324</v>
      </c>
      <c r="C1325" s="2">
        <v>2</v>
      </c>
      <c r="D1325" s="3">
        <v>3</v>
      </c>
    </row>
    <row r="1326" spans="1:5" x14ac:dyDescent="0.25">
      <c r="A1326">
        <v>1325</v>
      </c>
      <c r="C1326" s="2">
        <v>2</v>
      </c>
      <c r="D1326" s="3">
        <v>3</v>
      </c>
    </row>
    <row r="1327" spans="1:5" x14ac:dyDescent="0.25">
      <c r="A1327">
        <v>1326</v>
      </c>
      <c r="C1327" s="2">
        <v>2</v>
      </c>
      <c r="D1327" s="3">
        <v>3</v>
      </c>
    </row>
    <row r="1328" spans="1:5" x14ac:dyDescent="0.25">
      <c r="A1328">
        <v>1327</v>
      </c>
      <c r="C1328" s="2">
        <v>2</v>
      </c>
      <c r="D1328" s="3">
        <v>3</v>
      </c>
    </row>
    <row r="1329" spans="1:5" x14ac:dyDescent="0.25">
      <c r="A1329">
        <v>1328</v>
      </c>
      <c r="C1329" s="2">
        <v>2</v>
      </c>
      <c r="D1329" s="3">
        <v>3</v>
      </c>
    </row>
    <row r="1330" spans="1:5" x14ac:dyDescent="0.25">
      <c r="A1330">
        <v>1329</v>
      </c>
      <c r="C1330" s="2">
        <v>2</v>
      </c>
      <c r="D1330" s="3">
        <v>3</v>
      </c>
    </row>
    <row r="1331" spans="1:5" x14ac:dyDescent="0.25">
      <c r="A1331">
        <v>1330</v>
      </c>
      <c r="C1331" s="2">
        <v>2</v>
      </c>
      <c r="D1331" s="3">
        <v>3</v>
      </c>
    </row>
    <row r="1332" spans="1:5" x14ac:dyDescent="0.25">
      <c r="A1332">
        <v>1331</v>
      </c>
      <c r="C1332" s="2">
        <v>2</v>
      </c>
      <c r="D1332" s="3">
        <v>3</v>
      </c>
    </row>
    <row r="1333" spans="1:5" x14ac:dyDescent="0.25">
      <c r="A1333">
        <v>1332</v>
      </c>
      <c r="D1333" s="3">
        <v>3</v>
      </c>
    </row>
    <row r="1334" spans="1:5" x14ac:dyDescent="0.25">
      <c r="A1334">
        <v>1333</v>
      </c>
      <c r="B1334" s="4">
        <v>1</v>
      </c>
      <c r="D1334" s="3">
        <v>3</v>
      </c>
    </row>
    <row r="1335" spans="1:5" x14ac:dyDescent="0.25">
      <c r="A1335">
        <v>1334</v>
      </c>
      <c r="B1335" s="4">
        <v>1</v>
      </c>
      <c r="D1335" s="3">
        <v>3</v>
      </c>
    </row>
    <row r="1336" spans="1:5" x14ac:dyDescent="0.25">
      <c r="A1336">
        <v>1335</v>
      </c>
      <c r="B1336" s="4">
        <v>1</v>
      </c>
      <c r="D1336" s="3">
        <v>3</v>
      </c>
      <c r="E1336" s="5">
        <v>4</v>
      </c>
    </row>
    <row r="1337" spans="1:5" x14ac:dyDescent="0.25">
      <c r="A1337">
        <v>1336</v>
      </c>
      <c r="B1337" s="4">
        <v>1</v>
      </c>
      <c r="D1337" s="3">
        <v>3</v>
      </c>
      <c r="E1337" s="5">
        <v>4</v>
      </c>
    </row>
    <row r="1338" spans="1:5" x14ac:dyDescent="0.25">
      <c r="A1338">
        <v>1337</v>
      </c>
      <c r="B1338" s="4">
        <v>1</v>
      </c>
      <c r="D1338" s="3">
        <v>3</v>
      </c>
      <c r="E1338" s="5">
        <v>4</v>
      </c>
    </row>
    <row r="1339" spans="1:5" x14ac:dyDescent="0.25">
      <c r="A1339">
        <v>1338</v>
      </c>
      <c r="B1339" s="4">
        <v>1</v>
      </c>
      <c r="E1339" s="5">
        <v>4</v>
      </c>
    </row>
    <row r="1340" spans="1:5" x14ac:dyDescent="0.25">
      <c r="A1340">
        <v>1339</v>
      </c>
      <c r="B1340" s="4">
        <v>1</v>
      </c>
      <c r="E1340" s="5">
        <v>4</v>
      </c>
    </row>
    <row r="1341" spans="1:5" x14ac:dyDescent="0.25">
      <c r="A1341">
        <v>1340</v>
      </c>
      <c r="B1341" s="4">
        <v>1</v>
      </c>
      <c r="E1341" s="5">
        <v>4</v>
      </c>
    </row>
    <row r="1342" spans="1:5" x14ac:dyDescent="0.25">
      <c r="A1342">
        <v>1341</v>
      </c>
      <c r="B1342" s="4">
        <v>1</v>
      </c>
      <c r="E1342" s="5">
        <v>4</v>
      </c>
    </row>
    <row r="1343" spans="1:5" x14ac:dyDescent="0.25">
      <c r="A1343">
        <v>1342</v>
      </c>
      <c r="B1343" s="4">
        <v>1</v>
      </c>
      <c r="E1343" s="5">
        <v>4</v>
      </c>
    </row>
    <row r="1344" spans="1:5" x14ac:dyDescent="0.25">
      <c r="A1344">
        <v>1343</v>
      </c>
      <c r="B1344" s="4">
        <v>1</v>
      </c>
      <c r="E1344" s="5">
        <v>4</v>
      </c>
    </row>
    <row r="1345" spans="1:5" x14ac:dyDescent="0.25">
      <c r="A1345">
        <v>1344</v>
      </c>
      <c r="B1345" s="4">
        <v>1</v>
      </c>
      <c r="E1345" s="5">
        <v>4</v>
      </c>
    </row>
    <row r="1346" spans="1:5" x14ac:dyDescent="0.25">
      <c r="A1346">
        <v>1345</v>
      </c>
      <c r="B1346" s="4">
        <v>1</v>
      </c>
      <c r="E1346" s="5">
        <v>4</v>
      </c>
    </row>
    <row r="1347" spans="1:5" x14ac:dyDescent="0.25">
      <c r="A1347">
        <v>1346</v>
      </c>
      <c r="B1347" s="4">
        <v>1</v>
      </c>
      <c r="C1347" s="2">
        <v>2</v>
      </c>
      <c r="E1347" s="5">
        <v>4</v>
      </c>
    </row>
    <row r="1348" spans="1:5" x14ac:dyDescent="0.25">
      <c r="A1348">
        <v>1347</v>
      </c>
      <c r="B1348" s="4">
        <v>1</v>
      </c>
      <c r="C1348" s="2">
        <v>2</v>
      </c>
      <c r="E1348" s="5">
        <v>4</v>
      </c>
    </row>
    <row r="1349" spans="1:5" x14ac:dyDescent="0.25">
      <c r="A1349">
        <v>1348</v>
      </c>
      <c r="B1349" s="4">
        <v>1</v>
      </c>
      <c r="C1349" s="2">
        <v>2</v>
      </c>
      <c r="E1349" s="5">
        <v>4</v>
      </c>
    </row>
    <row r="1350" spans="1:5" x14ac:dyDescent="0.25">
      <c r="A1350">
        <v>1349</v>
      </c>
      <c r="C1350" s="2">
        <v>2</v>
      </c>
      <c r="E1350" s="5">
        <v>4</v>
      </c>
    </row>
    <row r="1351" spans="1:5" x14ac:dyDescent="0.25">
      <c r="A1351">
        <v>1350</v>
      </c>
      <c r="C1351" s="2">
        <v>2</v>
      </c>
      <c r="E1351" s="5">
        <v>4</v>
      </c>
    </row>
    <row r="1352" spans="1:5" x14ac:dyDescent="0.25">
      <c r="A1352">
        <v>1351</v>
      </c>
      <c r="C1352" s="2">
        <v>2</v>
      </c>
      <c r="E1352" s="5">
        <v>4</v>
      </c>
    </row>
    <row r="1353" spans="1:5" x14ac:dyDescent="0.25">
      <c r="A1353">
        <v>1352</v>
      </c>
      <c r="C1353" s="2">
        <v>2</v>
      </c>
      <c r="D1353" s="3">
        <v>3</v>
      </c>
      <c r="E1353" s="5">
        <v>4</v>
      </c>
    </row>
    <row r="1354" spans="1:5" x14ac:dyDescent="0.25">
      <c r="A1354">
        <v>1353</v>
      </c>
      <c r="C1354" s="2">
        <v>2</v>
      </c>
      <c r="D1354" s="3">
        <v>3</v>
      </c>
      <c r="E1354" s="5">
        <v>4</v>
      </c>
    </row>
    <row r="1355" spans="1:5" x14ac:dyDescent="0.25">
      <c r="A1355">
        <v>1354</v>
      </c>
      <c r="C1355" s="2">
        <v>2</v>
      </c>
      <c r="D1355" s="3">
        <v>3</v>
      </c>
    </row>
    <row r="1356" spans="1:5" x14ac:dyDescent="0.25">
      <c r="A1356">
        <v>1355</v>
      </c>
      <c r="C1356" s="2">
        <v>2</v>
      </c>
      <c r="D1356" s="3">
        <v>3</v>
      </c>
    </row>
    <row r="1357" spans="1:5" x14ac:dyDescent="0.25">
      <c r="A1357">
        <v>1356</v>
      </c>
      <c r="C1357" s="2">
        <v>2</v>
      </c>
      <c r="D1357" s="3">
        <v>3</v>
      </c>
    </row>
    <row r="1358" spans="1:5" x14ac:dyDescent="0.25">
      <c r="A1358">
        <v>1357</v>
      </c>
      <c r="C1358" s="2">
        <v>2</v>
      </c>
      <c r="D1358" s="3">
        <v>3</v>
      </c>
    </row>
    <row r="1359" spans="1:5" x14ac:dyDescent="0.25">
      <c r="A1359">
        <v>1358</v>
      </c>
      <c r="C1359" s="2">
        <v>2</v>
      </c>
      <c r="D1359" s="3">
        <v>3</v>
      </c>
    </row>
    <row r="1360" spans="1:5" x14ac:dyDescent="0.25">
      <c r="A1360">
        <v>1359</v>
      </c>
      <c r="C1360" s="2">
        <v>2</v>
      </c>
      <c r="D1360" s="3">
        <v>3</v>
      </c>
    </row>
    <row r="1361" spans="1:5" x14ac:dyDescent="0.25">
      <c r="A1361">
        <v>1360</v>
      </c>
      <c r="B1361" s="4">
        <v>1</v>
      </c>
      <c r="C1361" s="2">
        <v>2</v>
      </c>
      <c r="D1361" s="3">
        <v>3</v>
      </c>
    </row>
    <row r="1362" spans="1:5" x14ac:dyDescent="0.25">
      <c r="A1362">
        <v>1361</v>
      </c>
      <c r="B1362" s="4">
        <v>1</v>
      </c>
      <c r="D1362" s="3">
        <v>3</v>
      </c>
    </row>
    <row r="1363" spans="1:5" x14ac:dyDescent="0.25">
      <c r="A1363">
        <v>1362</v>
      </c>
      <c r="B1363" s="4">
        <v>1</v>
      </c>
      <c r="D1363" s="3">
        <v>3</v>
      </c>
    </row>
    <row r="1364" spans="1:5" x14ac:dyDescent="0.25">
      <c r="A1364">
        <v>1363</v>
      </c>
      <c r="B1364" s="4">
        <v>1</v>
      </c>
      <c r="D1364" s="3">
        <v>3</v>
      </c>
    </row>
    <row r="1365" spans="1:5" x14ac:dyDescent="0.25">
      <c r="A1365">
        <v>1364</v>
      </c>
      <c r="B1365" s="4">
        <v>1</v>
      </c>
      <c r="D1365" s="3">
        <v>3</v>
      </c>
    </row>
    <row r="1366" spans="1:5" x14ac:dyDescent="0.25">
      <c r="A1366">
        <v>1365</v>
      </c>
      <c r="B1366" s="4">
        <v>1</v>
      </c>
      <c r="D1366" s="3">
        <v>3</v>
      </c>
    </row>
    <row r="1367" spans="1:5" x14ac:dyDescent="0.25">
      <c r="A1367">
        <v>1366</v>
      </c>
      <c r="B1367" s="4">
        <v>1</v>
      </c>
      <c r="D1367" s="3">
        <v>3</v>
      </c>
    </row>
    <row r="1368" spans="1:5" x14ac:dyDescent="0.25">
      <c r="A1368">
        <v>1367</v>
      </c>
      <c r="B1368" s="4">
        <v>1</v>
      </c>
      <c r="E1368" s="5">
        <v>4</v>
      </c>
    </row>
    <row r="1369" spans="1:5" x14ac:dyDescent="0.25">
      <c r="A1369">
        <v>1368</v>
      </c>
      <c r="B1369" s="4">
        <v>1</v>
      </c>
      <c r="E1369" s="5">
        <v>4</v>
      </c>
    </row>
    <row r="1370" spans="1:5" x14ac:dyDescent="0.25">
      <c r="A1370">
        <v>1369</v>
      </c>
      <c r="B1370" s="4">
        <v>1</v>
      </c>
      <c r="E1370" s="5">
        <v>4</v>
      </c>
    </row>
    <row r="1371" spans="1:5" x14ac:dyDescent="0.25">
      <c r="A1371">
        <v>1370</v>
      </c>
      <c r="B1371" s="4">
        <v>1</v>
      </c>
      <c r="E1371" s="5">
        <v>4</v>
      </c>
    </row>
    <row r="1372" spans="1:5" x14ac:dyDescent="0.25">
      <c r="A1372">
        <v>1371</v>
      </c>
      <c r="B1372" s="4">
        <v>1</v>
      </c>
      <c r="E1372" s="5">
        <v>4</v>
      </c>
    </row>
    <row r="1373" spans="1:5" x14ac:dyDescent="0.25">
      <c r="A1373">
        <v>1372</v>
      </c>
      <c r="B1373" s="4">
        <v>1</v>
      </c>
      <c r="E1373" s="5">
        <v>4</v>
      </c>
    </row>
    <row r="1374" spans="1:5" x14ac:dyDescent="0.25">
      <c r="A1374">
        <v>1373</v>
      </c>
      <c r="B1374" s="4">
        <v>1</v>
      </c>
      <c r="E1374" s="5">
        <v>4</v>
      </c>
    </row>
    <row r="1375" spans="1:5" x14ac:dyDescent="0.25">
      <c r="A1375">
        <v>1374</v>
      </c>
      <c r="B1375" s="4">
        <v>1</v>
      </c>
      <c r="C1375" s="2">
        <v>2</v>
      </c>
      <c r="E1375" s="5">
        <v>4</v>
      </c>
    </row>
    <row r="1376" spans="1:5" x14ac:dyDescent="0.25">
      <c r="A1376">
        <v>1375</v>
      </c>
      <c r="C1376" s="2">
        <v>2</v>
      </c>
      <c r="E1376" s="5">
        <v>4</v>
      </c>
    </row>
    <row r="1377" spans="1:5" x14ac:dyDescent="0.25">
      <c r="A1377">
        <v>1376</v>
      </c>
      <c r="C1377" s="2">
        <v>2</v>
      </c>
      <c r="E1377" s="5">
        <v>4</v>
      </c>
    </row>
    <row r="1378" spans="1:5" x14ac:dyDescent="0.25">
      <c r="A1378">
        <v>1377</v>
      </c>
      <c r="C1378" s="2">
        <v>2</v>
      </c>
      <c r="E1378" s="5">
        <v>4</v>
      </c>
    </row>
    <row r="1379" spans="1:5" x14ac:dyDescent="0.25">
      <c r="A1379">
        <v>1378</v>
      </c>
      <c r="C1379" s="2">
        <v>2</v>
      </c>
      <c r="E1379" s="5">
        <v>4</v>
      </c>
    </row>
    <row r="1380" spans="1:5" x14ac:dyDescent="0.25">
      <c r="A1380">
        <v>1379</v>
      </c>
      <c r="C1380" s="2">
        <v>2</v>
      </c>
      <c r="E1380" s="5">
        <v>4</v>
      </c>
    </row>
    <row r="1381" spans="1:5" x14ac:dyDescent="0.25">
      <c r="A1381">
        <v>1380</v>
      </c>
      <c r="C1381" s="2">
        <v>2</v>
      </c>
      <c r="D1381" s="3">
        <v>3</v>
      </c>
      <c r="E1381" s="5">
        <v>4</v>
      </c>
    </row>
    <row r="1382" spans="1:5" x14ac:dyDescent="0.25">
      <c r="A1382">
        <v>1381</v>
      </c>
      <c r="C1382" s="2">
        <v>2</v>
      </c>
      <c r="D1382" s="3">
        <v>3</v>
      </c>
      <c r="E1382" s="5">
        <v>4</v>
      </c>
    </row>
    <row r="1383" spans="1:5" x14ac:dyDescent="0.25">
      <c r="A1383">
        <v>1382</v>
      </c>
      <c r="C1383" s="2">
        <v>2</v>
      </c>
      <c r="D1383" s="3">
        <v>3</v>
      </c>
      <c r="E1383" s="5">
        <v>4</v>
      </c>
    </row>
    <row r="1384" spans="1:5" x14ac:dyDescent="0.25">
      <c r="A1384">
        <v>1383</v>
      </c>
      <c r="C1384" s="2">
        <v>2</v>
      </c>
      <c r="D1384" s="3">
        <v>3</v>
      </c>
      <c r="E1384" s="5">
        <v>4</v>
      </c>
    </row>
    <row r="1385" spans="1:5" x14ac:dyDescent="0.25">
      <c r="A1385">
        <v>1384</v>
      </c>
      <c r="C1385" s="2">
        <v>2</v>
      </c>
      <c r="D1385" s="3">
        <v>3</v>
      </c>
    </row>
    <row r="1386" spans="1:5" x14ac:dyDescent="0.25">
      <c r="A1386">
        <v>1385</v>
      </c>
      <c r="C1386" s="2">
        <v>2</v>
      </c>
      <c r="D1386" s="3">
        <v>3</v>
      </c>
    </row>
    <row r="1387" spans="1:5" x14ac:dyDescent="0.25">
      <c r="A1387">
        <v>1386</v>
      </c>
      <c r="C1387" s="2">
        <v>2</v>
      </c>
      <c r="D1387" s="3">
        <v>3</v>
      </c>
    </row>
    <row r="1388" spans="1:5" x14ac:dyDescent="0.25">
      <c r="A1388">
        <v>1387</v>
      </c>
      <c r="C1388" s="2">
        <v>2</v>
      </c>
      <c r="D1388" s="3">
        <v>3</v>
      </c>
    </row>
    <row r="1389" spans="1:5" x14ac:dyDescent="0.25">
      <c r="A1389">
        <v>1388</v>
      </c>
      <c r="B1389" s="4">
        <v>1</v>
      </c>
      <c r="C1389" s="2">
        <v>2</v>
      </c>
      <c r="D1389" s="3">
        <v>3</v>
      </c>
    </row>
    <row r="1390" spans="1:5" x14ac:dyDescent="0.25">
      <c r="A1390">
        <v>1389</v>
      </c>
      <c r="B1390" s="4">
        <v>1</v>
      </c>
      <c r="D1390" s="3">
        <v>3</v>
      </c>
    </row>
    <row r="1391" spans="1:5" x14ac:dyDescent="0.25">
      <c r="A1391">
        <v>1390</v>
      </c>
      <c r="B1391" s="4">
        <v>1</v>
      </c>
      <c r="D1391" s="3">
        <v>3</v>
      </c>
    </row>
    <row r="1392" spans="1:5" x14ac:dyDescent="0.25">
      <c r="A1392">
        <v>1391</v>
      </c>
      <c r="B1392" s="4">
        <v>1</v>
      </c>
      <c r="D1392" s="3">
        <v>3</v>
      </c>
    </row>
    <row r="1393" spans="1:5" x14ac:dyDescent="0.25">
      <c r="A1393">
        <v>1392</v>
      </c>
      <c r="B1393" s="4">
        <v>1</v>
      </c>
      <c r="D1393" s="3">
        <v>3</v>
      </c>
    </row>
    <row r="1394" spans="1:5" x14ac:dyDescent="0.25">
      <c r="A1394">
        <v>1393</v>
      </c>
      <c r="B1394" s="4">
        <v>1</v>
      </c>
      <c r="D1394" s="3">
        <v>3</v>
      </c>
    </row>
    <row r="1395" spans="1:5" x14ac:dyDescent="0.25">
      <c r="A1395">
        <v>1394</v>
      </c>
      <c r="B1395" s="4">
        <v>1</v>
      </c>
      <c r="E1395" s="5">
        <v>4</v>
      </c>
    </row>
    <row r="1396" spans="1:5" x14ac:dyDescent="0.25">
      <c r="A1396">
        <v>1395</v>
      </c>
      <c r="B1396" s="4">
        <v>1</v>
      </c>
      <c r="E1396" s="5">
        <v>4</v>
      </c>
    </row>
    <row r="1397" spans="1:5" x14ac:dyDescent="0.25">
      <c r="A1397">
        <v>1396</v>
      </c>
      <c r="B1397" s="4">
        <v>1</v>
      </c>
      <c r="E1397" s="5">
        <v>4</v>
      </c>
    </row>
    <row r="1398" spans="1:5" x14ac:dyDescent="0.25">
      <c r="A1398">
        <v>1397</v>
      </c>
      <c r="B1398" s="4">
        <v>1</v>
      </c>
      <c r="E1398" s="5">
        <v>4</v>
      </c>
    </row>
    <row r="1399" spans="1:5" x14ac:dyDescent="0.25">
      <c r="A1399">
        <v>1398</v>
      </c>
      <c r="B1399" s="4">
        <v>1</v>
      </c>
      <c r="E1399" s="5">
        <v>4</v>
      </c>
    </row>
    <row r="1400" spans="1:5" x14ac:dyDescent="0.25">
      <c r="A1400">
        <v>1399</v>
      </c>
      <c r="B1400" s="4">
        <v>1</v>
      </c>
      <c r="E1400" s="5">
        <v>4</v>
      </c>
    </row>
    <row r="1401" spans="1:5" x14ac:dyDescent="0.25">
      <c r="A1401">
        <v>1400</v>
      </c>
      <c r="B1401" s="4">
        <v>1</v>
      </c>
      <c r="E1401" s="5">
        <v>4</v>
      </c>
    </row>
    <row r="1402" spans="1:5" x14ac:dyDescent="0.25">
      <c r="A1402">
        <v>1401</v>
      </c>
      <c r="B1402" s="4">
        <v>1</v>
      </c>
      <c r="E1402" s="5">
        <v>4</v>
      </c>
    </row>
    <row r="1403" spans="1:5" x14ac:dyDescent="0.25">
      <c r="A1403">
        <v>1402</v>
      </c>
      <c r="B1403" s="4">
        <v>1</v>
      </c>
      <c r="E1403" s="5">
        <v>4</v>
      </c>
    </row>
    <row r="1404" spans="1:5" x14ac:dyDescent="0.25">
      <c r="A1404">
        <v>1403</v>
      </c>
      <c r="B1404" s="4">
        <v>1</v>
      </c>
      <c r="E1404" s="5">
        <v>4</v>
      </c>
    </row>
    <row r="1405" spans="1:5" x14ac:dyDescent="0.25">
      <c r="A1405">
        <v>1404</v>
      </c>
      <c r="C1405" s="2">
        <v>2</v>
      </c>
      <c r="E1405" s="5">
        <v>4</v>
      </c>
    </row>
    <row r="1406" spans="1:5" x14ac:dyDescent="0.25">
      <c r="A1406">
        <v>1405</v>
      </c>
      <c r="C1406" s="2">
        <v>2</v>
      </c>
      <c r="E1406" s="5">
        <v>4</v>
      </c>
    </row>
    <row r="1407" spans="1:5" x14ac:dyDescent="0.25">
      <c r="A1407">
        <v>1406</v>
      </c>
      <c r="C1407" s="2">
        <v>2</v>
      </c>
      <c r="E1407" s="5">
        <v>4</v>
      </c>
    </row>
    <row r="1408" spans="1:5" x14ac:dyDescent="0.25">
      <c r="A1408">
        <v>1407</v>
      </c>
      <c r="C1408" s="2">
        <v>2</v>
      </c>
      <c r="E1408" s="5">
        <v>4</v>
      </c>
    </row>
    <row r="1409" spans="1:5" x14ac:dyDescent="0.25">
      <c r="A1409">
        <v>1408</v>
      </c>
      <c r="C1409" s="2">
        <v>2</v>
      </c>
      <c r="E1409" s="5">
        <v>4</v>
      </c>
    </row>
    <row r="1410" spans="1:5" x14ac:dyDescent="0.25">
      <c r="A1410">
        <v>1409</v>
      </c>
      <c r="C1410" s="2">
        <v>2</v>
      </c>
      <c r="D1410" s="3">
        <v>3</v>
      </c>
      <c r="E1410" s="5">
        <v>4</v>
      </c>
    </row>
    <row r="1411" spans="1:5" x14ac:dyDescent="0.25">
      <c r="A1411">
        <v>1410</v>
      </c>
      <c r="C1411" s="2">
        <v>2</v>
      </c>
      <c r="D1411" s="3">
        <v>3</v>
      </c>
      <c r="E1411" s="5">
        <v>4</v>
      </c>
    </row>
    <row r="1412" spans="1:5" x14ac:dyDescent="0.25">
      <c r="A1412">
        <v>1411</v>
      </c>
      <c r="C1412" s="2">
        <v>2</v>
      </c>
      <c r="D1412" s="3">
        <v>3</v>
      </c>
      <c r="E1412" s="5">
        <v>4</v>
      </c>
    </row>
    <row r="1413" spans="1:5" x14ac:dyDescent="0.25">
      <c r="A1413">
        <v>1412</v>
      </c>
      <c r="C1413" s="2">
        <v>2</v>
      </c>
      <c r="D1413" s="3">
        <v>3</v>
      </c>
    </row>
    <row r="1414" spans="1:5" x14ac:dyDescent="0.25">
      <c r="A1414">
        <v>1413</v>
      </c>
      <c r="C1414" s="2">
        <v>2</v>
      </c>
      <c r="D1414" s="3">
        <v>3</v>
      </c>
    </row>
    <row r="1415" spans="1:5" x14ac:dyDescent="0.25">
      <c r="A1415">
        <v>1414</v>
      </c>
      <c r="C1415" s="2">
        <v>2</v>
      </c>
      <c r="D1415" s="3">
        <v>3</v>
      </c>
    </row>
    <row r="1416" spans="1:5" x14ac:dyDescent="0.25">
      <c r="A1416">
        <v>1415</v>
      </c>
      <c r="C1416" s="2">
        <v>2</v>
      </c>
      <c r="D1416" s="3">
        <v>3</v>
      </c>
    </row>
    <row r="1417" spans="1:5" x14ac:dyDescent="0.25">
      <c r="A1417">
        <v>1416</v>
      </c>
      <c r="C1417" s="2">
        <v>2</v>
      </c>
      <c r="D1417" s="3">
        <v>3</v>
      </c>
    </row>
    <row r="1418" spans="1:5" x14ac:dyDescent="0.25">
      <c r="A1418">
        <v>1417</v>
      </c>
      <c r="C1418" s="2">
        <v>2</v>
      </c>
      <c r="D1418" s="3">
        <v>3</v>
      </c>
    </row>
    <row r="1419" spans="1:5" x14ac:dyDescent="0.25">
      <c r="A1419">
        <v>1418</v>
      </c>
      <c r="C1419" s="2">
        <v>2</v>
      </c>
      <c r="D1419" s="3">
        <v>3</v>
      </c>
    </row>
    <row r="1420" spans="1:5" x14ac:dyDescent="0.25">
      <c r="A1420">
        <v>1419</v>
      </c>
      <c r="B1420" s="4">
        <v>1</v>
      </c>
      <c r="D1420" s="3">
        <v>3</v>
      </c>
    </row>
    <row r="1421" spans="1:5" x14ac:dyDescent="0.25">
      <c r="A1421">
        <v>1420</v>
      </c>
      <c r="B1421" s="4">
        <v>1</v>
      </c>
      <c r="D1421" s="3">
        <v>3</v>
      </c>
    </row>
    <row r="1422" spans="1:5" x14ac:dyDescent="0.25">
      <c r="A1422">
        <v>1421</v>
      </c>
      <c r="B1422" s="4">
        <v>1</v>
      </c>
      <c r="D1422" s="3">
        <v>3</v>
      </c>
    </row>
    <row r="1423" spans="1:5" x14ac:dyDescent="0.25">
      <c r="A1423">
        <v>1422</v>
      </c>
      <c r="B1423" s="4">
        <v>1</v>
      </c>
      <c r="D1423" s="3">
        <v>3</v>
      </c>
    </row>
    <row r="1424" spans="1:5" x14ac:dyDescent="0.25">
      <c r="A1424">
        <v>1423</v>
      </c>
      <c r="B1424" s="4">
        <v>1</v>
      </c>
      <c r="D1424" s="3">
        <v>3</v>
      </c>
    </row>
    <row r="1425" spans="1:5" x14ac:dyDescent="0.25">
      <c r="A1425">
        <v>1424</v>
      </c>
      <c r="B1425" s="4">
        <v>1</v>
      </c>
      <c r="E1425" s="5">
        <v>4</v>
      </c>
    </row>
    <row r="1426" spans="1:5" x14ac:dyDescent="0.25">
      <c r="A1426">
        <v>1425</v>
      </c>
      <c r="B1426" s="4">
        <v>1</v>
      </c>
      <c r="E1426" s="5">
        <v>4</v>
      </c>
    </row>
    <row r="1427" spans="1:5" x14ac:dyDescent="0.25">
      <c r="A1427">
        <v>1426</v>
      </c>
      <c r="B1427" s="4">
        <v>1</v>
      </c>
      <c r="E1427" s="5">
        <v>4</v>
      </c>
    </row>
    <row r="1428" spans="1:5" x14ac:dyDescent="0.25">
      <c r="A1428">
        <v>1427</v>
      </c>
      <c r="B1428" s="4">
        <v>1</v>
      </c>
      <c r="E1428" s="5">
        <v>4</v>
      </c>
    </row>
    <row r="1429" spans="1:5" x14ac:dyDescent="0.25">
      <c r="A1429">
        <v>1428</v>
      </c>
      <c r="B1429" s="4">
        <v>1</v>
      </c>
      <c r="E1429" s="5">
        <v>4</v>
      </c>
    </row>
    <row r="1430" spans="1:5" x14ac:dyDescent="0.25">
      <c r="A1430">
        <v>1429</v>
      </c>
      <c r="B1430" s="4">
        <v>1</v>
      </c>
      <c r="E1430" s="5">
        <v>4</v>
      </c>
    </row>
    <row r="1431" spans="1:5" x14ac:dyDescent="0.25">
      <c r="A1431">
        <v>1430</v>
      </c>
      <c r="B1431" s="4">
        <v>1</v>
      </c>
      <c r="E1431" s="5">
        <v>4</v>
      </c>
    </row>
    <row r="1432" spans="1:5" x14ac:dyDescent="0.25">
      <c r="A1432">
        <v>1431</v>
      </c>
      <c r="B1432" s="4">
        <v>1</v>
      </c>
      <c r="E1432" s="5">
        <v>4</v>
      </c>
    </row>
    <row r="1433" spans="1:5" x14ac:dyDescent="0.25">
      <c r="A1433">
        <v>1432</v>
      </c>
      <c r="B1433" s="4">
        <v>1</v>
      </c>
      <c r="E1433" s="5">
        <v>4</v>
      </c>
    </row>
    <row r="1434" spans="1:5" x14ac:dyDescent="0.25">
      <c r="A1434">
        <v>1433</v>
      </c>
      <c r="B1434" s="4">
        <v>1</v>
      </c>
      <c r="C1434" s="2">
        <v>2</v>
      </c>
      <c r="E1434" s="5">
        <v>4</v>
      </c>
    </row>
    <row r="1435" spans="1:5" x14ac:dyDescent="0.25">
      <c r="A1435">
        <v>1434</v>
      </c>
      <c r="C1435" s="2">
        <v>2</v>
      </c>
      <c r="E1435" s="5">
        <v>4</v>
      </c>
    </row>
    <row r="1436" spans="1:5" x14ac:dyDescent="0.25">
      <c r="A1436">
        <v>1435</v>
      </c>
      <c r="C1436" s="2">
        <v>2</v>
      </c>
      <c r="E1436" s="5">
        <v>4</v>
      </c>
    </row>
    <row r="1437" spans="1:5" x14ac:dyDescent="0.25">
      <c r="A1437">
        <v>1436</v>
      </c>
      <c r="C1437" s="2">
        <v>2</v>
      </c>
      <c r="E1437" s="5">
        <v>4</v>
      </c>
    </row>
    <row r="1438" spans="1:5" x14ac:dyDescent="0.25">
      <c r="A1438">
        <v>1437</v>
      </c>
      <c r="C1438" s="2">
        <v>2</v>
      </c>
      <c r="D1438" s="3">
        <v>3</v>
      </c>
      <c r="E1438" s="5">
        <v>4</v>
      </c>
    </row>
    <row r="1439" spans="1:5" x14ac:dyDescent="0.25">
      <c r="A1439">
        <v>1438</v>
      </c>
      <c r="C1439" s="2">
        <v>2</v>
      </c>
      <c r="D1439" s="3">
        <v>3</v>
      </c>
      <c r="E1439" s="5">
        <v>4</v>
      </c>
    </row>
    <row r="1440" spans="1:5" x14ac:dyDescent="0.25">
      <c r="A1440">
        <v>1439</v>
      </c>
      <c r="C1440" s="2">
        <v>2</v>
      </c>
      <c r="D1440" s="3">
        <v>3</v>
      </c>
      <c r="E1440" s="5">
        <v>4</v>
      </c>
    </row>
    <row r="1441" spans="1:5" x14ac:dyDescent="0.25">
      <c r="A1441">
        <v>1440</v>
      </c>
      <c r="C1441" s="2">
        <v>2</v>
      </c>
      <c r="D1441" s="3">
        <v>3</v>
      </c>
    </row>
    <row r="1442" spans="1:5" x14ac:dyDescent="0.25">
      <c r="A1442">
        <v>1441</v>
      </c>
      <c r="C1442" s="2">
        <v>2</v>
      </c>
      <c r="D1442" s="3">
        <v>3</v>
      </c>
    </row>
    <row r="1443" spans="1:5" x14ac:dyDescent="0.25">
      <c r="A1443">
        <v>1442</v>
      </c>
      <c r="C1443" s="2">
        <v>2</v>
      </c>
      <c r="D1443" s="3">
        <v>3</v>
      </c>
    </row>
    <row r="1444" spans="1:5" x14ac:dyDescent="0.25">
      <c r="A1444">
        <v>1443</v>
      </c>
      <c r="C1444" s="2">
        <v>2</v>
      </c>
      <c r="D1444" s="3">
        <v>3</v>
      </c>
    </row>
    <row r="1445" spans="1:5" x14ac:dyDescent="0.25">
      <c r="A1445">
        <v>1444</v>
      </c>
      <c r="C1445" s="2">
        <v>2</v>
      </c>
      <c r="D1445" s="3">
        <v>3</v>
      </c>
    </row>
    <row r="1446" spans="1:5" x14ac:dyDescent="0.25">
      <c r="A1446">
        <v>1445</v>
      </c>
      <c r="C1446" s="2">
        <v>2</v>
      </c>
      <c r="D1446" s="3">
        <v>3</v>
      </c>
    </row>
    <row r="1447" spans="1:5" x14ac:dyDescent="0.25">
      <c r="A1447">
        <v>1446</v>
      </c>
      <c r="C1447" s="2">
        <v>2</v>
      </c>
      <c r="D1447" s="3">
        <v>3</v>
      </c>
    </row>
    <row r="1448" spans="1:5" x14ac:dyDescent="0.25">
      <c r="A1448">
        <v>1447</v>
      </c>
      <c r="B1448" s="4">
        <v>1</v>
      </c>
      <c r="D1448" s="3">
        <v>3</v>
      </c>
    </row>
    <row r="1449" spans="1:5" x14ac:dyDescent="0.25">
      <c r="A1449">
        <v>1448</v>
      </c>
      <c r="B1449" s="4">
        <v>1</v>
      </c>
      <c r="D1449" s="3">
        <v>3</v>
      </c>
    </row>
    <row r="1450" spans="1:5" x14ac:dyDescent="0.25">
      <c r="A1450">
        <v>1449</v>
      </c>
      <c r="B1450" s="4">
        <v>1</v>
      </c>
      <c r="D1450" s="3">
        <v>3</v>
      </c>
    </row>
    <row r="1451" spans="1:5" x14ac:dyDescent="0.25">
      <c r="A1451">
        <v>1450</v>
      </c>
      <c r="B1451" s="4">
        <v>1</v>
      </c>
    </row>
    <row r="1452" spans="1:5" x14ac:dyDescent="0.25">
      <c r="A1452">
        <v>1451</v>
      </c>
      <c r="B1452" s="4">
        <v>1</v>
      </c>
    </row>
    <row r="1453" spans="1:5" x14ac:dyDescent="0.25">
      <c r="A1453">
        <v>1452</v>
      </c>
      <c r="B1453" s="4">
        <v>1</v>
      </c>
      <c r="E1453" s="5">
        <v>4</v>
      </c>
    </row>
    <row r="1454" spans="1:5" x14ac:dyDescent="0.25">
      <c r="A1454">
        <v>1453</v>
      </c>
      <c r="B1454" s="4">
        <v>1</v>
      </c>
      <c r="E1454" s="5">
        <v>4</v>
      </c>
    </row>
    <row r="1455" spans="1:5" x14ac:dyDescent="0.25">
      <c r="A1455">
        <v>1454</v>
      </c>
      <c r="B1455" s="4">
        <v>1</v>
      </c>
      <c r="E1455" s="5">
        <v>4</v>
      </c>
    </row>
    <row r="1456" spans="1:5" x14ac:dyDescent="0.25">
      <c r="A1456">
        <v>1455</v>
      </c>
      <c r="B1456" s="4">
        <v>1</v>
      </c>
      <c r="E1456" s="5">
        <v>4</v>
      </c>
    </row>
    <row r="1457" spans="1:5" x14ac:dyDescent="0.25">
      <c r="A1457">
        <v>1456</v>
      </c>
      <c r="B1457" s="4">
        <v>1</v>
      </c>
      <c r="E1457" s="5">
        <v>4</v>
      </c>
    </row>
    <row r="1458" spans="1:5" x14ac:dyDescent="0.25">
      <c r="A1458">
        <v>1457</v>
      </c>
      <c r="B1458" s="4">
        <v>1</v>
      </c>
      <c r="E1458" s="5">
        <v>4</v>
      </c>
    </row>
    <row r="1459" spans="1:5" x14ac:dyDescent="0.25">
      <c r="A1459">
        <v>1458</v>
      </c>
      <c r="B1459" s="4">
        <v>1</v>
      </c>
      <c r="E1459" s="5">
        <v>4</v>
      </c>
    </row>
    <row r="1460" spans="1:5" x14ac:dyDescent="0.25">
      <c r="A1460">
        <v>1459</v>
      </c>
      <c r="B1460" s="4">
        <v>1</v>
      </c>
      <c r="E1460" s="5">
        <v>4</v>
      </c>
    </row>
    <row r="1461" spans="1:5" x14ac:dyDescent="0.25">
      <c r="A1461">
        <v>1460</v>
      </c>
      <c r="B1461" s="4">
        <v>1</v>
      </c>
      <c r="E1461" s="5">
        <v>4</v>
      </c>
    </row>
    <row r="1462" spans="1:5" x14ac:dyDescent="0.25">
      <c r="A1462">
        <v>1461</v>
      </c>
      <c r="B1462" s="4">
        <v>1</v>
      </c>
      <c r="C1462" s="2">
        <v>2</v>
      </c>
      <c r="E1462" s="5">
        <v>4</v>
      </c>
    </row>
    <row r="1463" spans="1:5" x14ac:dyDescent="0.25">
      <c r="A1463">
        <v>1462</v>
      </c>
      <c r="C1463" s="2">
        <v>2</v>
      </c>
      <c r="E1463" s="5">
        <v>4</v>
      </c>
    </row>
    <row r="1464" spans="1:5" x14ac:dyDescent="0.25">
      <c r="A1464">
        <v>1463</v>
      </c>
      <c r="C1464" s="2">
        <v>2</v>
      </c>
      <c r="E1464" s="5">
        <v>4</v>
      </c>
    </row>
    <row r="1465" spans="1:5" x14ac:dyDescent="0.25">
      <c r="A1465">
        <v>1464</v>
      </c>
      <c r="C1465" s="2">
        <v>2</v>
      </c>
      <c r="E1465" s="5">
        <v>4</v>
      </c>
    </row>
    <row r="1466" spans="1:5" x14ac:dyDescent="0.25">
      <c r="A1466">
        <v>1465</v>
      </c>
      <c r="C1466" s="2">
        <v>2</v>
      </c>
      <c r="E1466" s="5">
        <v>4</v>
      </c>
    </row>
    <row r="1467" spans="1:5" x14ac:dyDescent="0.25">
      <c r="A1467">
        <v>1466</v>
      </c>
      <c r="C1467" s="2">
        <v>2</v>
      </c>
      <c r="D1467" s="3">
        <v>3</v>
      </c>
      <c r="E1467" s="5">
        <v>4</v>
      </c>
    </row>
    <row r="1468" spans="1:5" x14ac:dyDescent="0.25">
      <c r="A1468">
        <v>1467</v>
      </c>
      <c r="C1468" s="2">
        <v>2</v>
      </c>
      <c r="D1468" s="3">
        <v>3</v>
      </c>
      <c r="E1468" s="5">
        <v>4</v>
      </c>
    </row>
    <row r="1469" spans="1:5" x14ac:dyDescent="0.25">
      <c r="A1469">
        <v>1468</v>
      </c>
      <c r="C1469" s="2">
        <v>2</v>
      </c>
      <c r="D1469" s="3">
        <v>3</v>
      </c>
    </row>
    <row r="1470" spans="1:5" x14ac:dyDescent="0.25">
      <c r="A1470">
        <v>1469</v>
      </c>
      <c r="C1470" s="2">
        <v>2</v>
      </c>
      <c r="D1470" s="3">
        <v>3</v>
      </c>
    </row>
    <row r="1471" spans="1:5" x14ac:dyDescent="0.25">
      <c r="A1471">
        <v>1470</v>
      </c>
      <c r="C1471" s="2">
        <v>2</v>
      </c>
      <c r="D1471" s="3">
        <v>3</v>
      </c>
    </row>
    <row r="1472" spans="1:5" x14ac:dyDescent="0.25">
      <c r="A1472">
        <v>1471</v>
      </c>
      <c r="C1472" s="2">
        <v>2</v>
      </c>
      <c r="D1472" s="3">
        <v>3</v>
      </c>
    </row>
    <row r="1473" spans="1:5" x14ac:dyDescent="0.25">
      <c r="A1473">
        <v>1472</v>
      </c>
      <c r="C1473" s="2">
        <v>2</v>
      </c>
      <c r="D1473" s="3">
        <v>3</v>
      </c>
    </row>
    <row r="1474" spans="1:5" x14ac:dyDescent="0.25">
      <c r="A1474">
        <v>1473</v>
      </c>
      <c r="C1474" s="2">
        <v>2</v>
      </c>
      <c r="D1474" s="3">
        <v>3</v>
      </c>
    </row>
    <row r="1475" spans="1:5" x14ac:dyDescent="0.25">
      <c r="A1475">
        <v>1474</v>
      </c>
      <c r="C1475" s="2">
        <v>2</v>
      </c>
      <c r="D1475" s="3">
        <v>3</v>
      </c>
    </row>
    <row r="1476" spans="1:5" x14ac:dyDescent="0.25">
      <c r="A1476">
        <v>1475</v>
      </c>
      <c r="C1476" s="2">
        <v>2</v>
      </c>
      <c r="D1476" s="3">
        <v>3</v>
      </c>
    </row>
    <row r="1477" spans="1:5" x14ac:dyDescent="0.25">
      <c r="A1477">
        <v>1476</v>
      </c>
      <c r="C1477" s="2">
        <v>2</v>
      </c>
      <c r="D1477" s="3">
        <v>3</v>
      </c>
    </row>
    <row r="1478" spans="1:5" x14ac:dyDescent="0.25">
      <c r="A1478">
        <v>1477</v>
      </c>
      <c r="B1478" s="4">
        <v>1</v>
      </c>
      <c r="D1478" s="3">
        <v>3</v>
      </c>
    </row>
    <row r="1479" spans="1:5" x14ac:dyDescent="0.25">
      <c r="A1479">
        <v>1478</v>
      </c>
      <c r="B1479" s="4">
        <v>1</v>
      </c>
      <c r="D1479" s="3">
        <v>3</v>
      </c>
    </row>
    <row r="1480" spans="1:5" x14ac:dyDescent="0.25">
      <c r="A1480">
        <v>1479</v>
      </c>
      <c r="B1480" s="4">
        <v>1</v>
      </c>
      <c r="D1480" s="3">
        <v>3</v>
      </c>
    </row>
    <row r="1481" spans="1:5" x14ac:dyDescent="0.25">
      <c r="A1481">
        <v>1480</v>
      </c>
      <c r="B1481" s="4">
        <v>1</v>
      </c>
    </row>
    <row r="1482" spans="1:5" x14ac:dyDescent="0.25">
      <c r="A1482">
        <v>1481</v>
      </c>
      <c r="B1482" s="4">
        <v>1</v>
      </c>
      <c r="E1482" s="5">
        <v>4</v>
      </c>
    </row>
    <row r="1483" spans="1:5" x14ac:dyDescent="0.25">
      <c r="A1483">
        <v>1482</v>
      </c>
      <c r="B1483" s="4">
        <v>1</v>
      </c>
      <c r="E1483" s="5">
        <v>4</v>
      </c>
    </row>
    <row r="1484" spans="1:5" x14ac:dyDescent="0.25">
      <c r="A1484">
        <v>1483</v>
      </c>
      <c r="B1484" s="4">
        <v>1</v>
      </c>
      <c r="E1484" s="5">
        <v>4</v>
      </c>
    </row>
    <row r="1485" spans="1:5" x14ac:dyDescent="0.25">
      <c r="A1485">
        <v>1484</v>
      </c>
      <c r="B1485" s="4">
        <v>1</v>
      </c>
      <c r="E1485" s="5">
        <v>4</v>
      </c>
    </row>
    <row r="1486" spans="1:5" x14ac:dyDescent="0.25">
      <c r="A1486">
        <v>1485</v>
      </c>
      <c r="B1486" s="4">
        <v>1</v>
      </c>
      <c r="E1486" s="5">
        <v>4</v>
      </c>
    </row>
    <row r="1487" spans="1:5" x14ac:dyDescent="0.25">
      <c r="A1487">
        <v>1486</v>
      </c>
      <c r="B1487" s="4">
        <v>1</v>
      </c>
      <c r="E1487" s="5">
        <v>4</v>
      </c>
    </row>
    <row r="1488" spans="1:5" x14ac:dyDescent="0.25">
      <c r="A1488">
        <v>1487</v>
      </c>
      <c r="B1488" s="4">
        <v>1</v>
      </c>
      <c r="E1488" s="5">
        <v>4</v>
      </c>
    </row>
    <row r="1489" spans="1:5" x14ac:dyDescent="0.25">
      <c r="A1489">
        <v>1488</v>
      </c>
      <c r="B1489" s="4">
        <v>1</v>
      </c>
      <c r="E1489" s="5">
        <v>4</v>
      </c>
    </row>
    <row r="1490" spans="1:5" x14ac:dyDescent="0.25">
      <c r="A1490">
        <v>1489</v>
      </c>
      <c r="B1490" s="4">
        <v>1</v>
      </c>
      <c r="E1490" s="5">
        <v>4</v>
      </c>
    </row>
    <row r="1491" spans="1:5" x14ac:dyDescent="0.25">
      <c r="A1491">
        <v>1490</v>
      </c>
      <c r="B1491" s="4">
        <v>1</v>
      </c>
      <c r="E1491" s="5">
        <v>4</v>
      </c>
    </row>
    <row r="1492" spans="1:5" x14ac:dyDescent="0.25">
      <c r="A1492">
        <v>1491</v>
      </c>
      <c r="B1492" s="4">
        <v>1</v>
      </c>
      <c r="C1492" s="2">
        <v>2</v>
      </c>
      <c r="E1492" s="5">
        <v>4</v>
      </c>
    </row>
    <row r="1493" spans="1:5" x14ac:dyDescent="0.25">
      <c r="A1493">
        <v>1492</v>
      </c>
      <c r="B1493" s="4">
        <v>1</v>
      </c>
      <c r="C1493" s="2">
        <v>2</v>
      </c>
      <c r="E1493" s="5">
        <v>4</v>
      </c>
    </row>
    <row r="1494" spans="1:5" x14ac:dyDescent="0.25">
      <c r="A1494">
        <v>1493</v>
      </c>
      <c r="B1494" s="4">
        <v>1</v>
      </c>
      <c r="C1494" s="2">
        <v>2</v>
      </c>
      <c r="E1494" s="5">
        <v>4</v>
      </c>
    </row>
    <row r="1495" spans="1:5" x14ac:dyDescent="0.25">
      <c r="A1495">
        <v>1494</v>
      </c>
      <c r="B1495" s="4">
        <v>1</v>
      </c>
      <c r="C1495" s="2">
        <v>2</v>
      </c>
      <c r="E1495" s="5">
        <v>4</v>
      </c>
    </row>
    <row r="1496" spans="1:5" x14ac:dyDescent="0.25">
      <c r="A1496">
        <v>1495</v>
      </c>
      <c r="C1496" s="2">
        <v>2</v>
      </c>
      <c r="E1496" s="5">
        <v>4</v>
      </c>
    </row>
    <row r="1497" spans="1:5" x14ac:dyDescent="0.25">
      <c r="A1497">
        <v>1496</v>
      </c>
      <c r="C1497" s="2">
        <v>2</v>
      </c>
      <c r="D1497" s="3">
        <v>3</v>
      </c>
      <c r="E1497" s="5">
        <v>4</v>
      </c>
    </row>
    <row r="1498" spans="1:5" x14ac:dyDescent="0.25">
      <c r="A1498">
        <v>1497</v>
      </c>
      <c r="C1498" s="2">
        <v>2</v>
      </c>
      <c r="D1498" s="3">
        <v>3</v>
      </c>
      <c r="E1498" s="5">
        <v>4</v>
      </c>
    </row>
    <row r="1499" spans="1:5" x14ac:dyDescent="0.25">
      <c r="A1499">
        <v>1498</v>
      </c>
      <c r="C1499" s="2">
        <v>2</v>
      </c>
      <c r="D1499" s="3">
        <v>3</v>
      </c>
      <c r="E1499" s="5">
        <v>4</v>
      </c>
    </row>
    <row r="1500" spans="1:5" x14ac:dyDescent="0.25">
      <c r="A1500">
        <v>1499</v>
      </c>
      <c r="C1500" s="2">
        <v>2</v>
      </c>
      <c r="D1500" s="3">
        <v>3</v>
      </c>
      <c r="E1500" s="5">
        <v>4</v>
      </c>
    </row>
    <row r="1501" spans="1:5" x14ac:dyDescent="0.25">
      <c r="A1501">
        <v>1500</v>
      </c>
      <c r="C1501" s="2">
        <v>2</v>
      </c>
      <c r="D1501" s="3">
        <v>3</v>
      </c>
      <c r="E1501" s="5">
        <v>4</v>
      </c>
    </row>
    <row r="1502" spans="1:5" x14ac:dyDescent="0.25">
      <c r="A1502">
        <v>1501</v>
      </c>
      <c r="C1502" s="2">
        <v>2</v>
      </c>
      <c r="D1502" s="3">
        <v>3</v>
      </c>
      <c r="E1502" s="5">
        <v>4</v>
      </c>
    </row>
    <row r="1503" spans="1:5" x14ac:dyDescent="0.25">
      <c r="A1503">
        <v>1502</v>
      </c>
      <c r="C1503" s="2">
        <v>2</v>
      </c>
      <c r="D1503" s="3">
        <v>3</v>
      </c>
    </row>
    <row r="1504" spans="1:5" x14ac:dyDescent="0.25">
      <c r="A1504">
        <v>1503</v>
      </c>
      <c r="C1504" s="2">
        <v>2</v>
      </c>
      <c r="D1504" s="3">
        <v>3</v>
      </c>
    </row>
    <row r="1505" spans="1:5" x14ac:dyDescent="0.25">
      <c r="A1505">
        <v>1504</v>
      </c>
      <c r="C1505" s="2">
        <v>2</v>
      </c>
      <c r="D1505" s="3">
        <v>3</v>
      </c>
    </row>
    <row r="1506" spans="1:5" x14ac:dyDescent="0.25">
      <c r="A1506">
        <v>1505</v>
      </c>
      <c r="C1506" s="2">
        <v>2</v>
      </c>
      <c r="D1506" s="3">
        <v>3</v>
      </c>
    </row>
    <row r="1507" spans="1:5" x14ac:dyDescent="0.25">
      <c r="A1507">
        <v>1506</v>
      </c>
      <c r="C1507" s="2">
        <v>2</v>
      </c>
      <c r="D1507" s="3">
        <v>3</v>
      </c>
    </row>
    <row r="1508" spans="1:5" x14ac:dyDescent="0.25">
      <c r="A1508">
        <v>1507</v>
      </c>
      <c r="C1508" s="2">
        <v>2</v>
      </c>
      <c r="D1508" s="3">
        <v>3</v>
      </c>
    </row>
    <row r="1509" spans="1:5" x14ac:dyDescent="0.25">
      <c r="A1509">
        <v>1508</v>
      </c>
      <c r="B1509" s="4">
        <v>1</v>
      </c>
      <c r="C1509" s="2">
        <v>2</v>
      </c>
      <c r="D1509" s="3">
        <v>3</v>
      </c>
    </row>
    <row r="1510" spans="1:5" x14ac:dyDescent="0.25">
      <c r="A1510">
        <v>1509</v>
      </c>
      <c r="B1510" s="4">
        <v>1</v>
      </c>
      <c r="C1510" s="2">
        <v>2</v>
      </c>
      <c r="D1510" s="3">
        <v>3</v>
      </c>
    </row>
    <row r="1511" spans="1:5" x14ac:dyDescent="0.25">
      <c r="A1511">
        <v>1510</v>
      </c>
      <c r="B1511" s="4">
        <v>1</v>
      </c>
      <c r="C1511" s="2">
        <v>2</v>
      </c>
      <c r="D1511" s="3">
        <v>3</v>
      </c>
    </row>
    <row r="1512" spans="1:5" x14ac:dyDescent="0.25">
      <c r="A1512">
        <v>1511</v>
      </c>
      <c r="B1512" s="4">
        <v>1</v>
      </c>
      <c r="C1512" s="2">
        <v>2</v>
      </c>
      <c r="D1512" s="3">
        <v>3</v>
      </c>
    </row>
    <row r="1513" spans="1:5" x14ac:dyDescent="0.25">
      <c r="A1513">
        <v>1512</v>
      </c>
      <c r="B1513" s="4">
        <v>1</v>
      </c>
      <c r="C1513" s="2">
        <v>2</v>
      </c>
      <c r="D1513" s="3">
        <v>3</v>
      </c>
    </row>
    <row r="1514" spans="1:5" x14ac:dyDescent="0.25">
      <c r="A1514">
        <v>1513</v>
      </c>
      <c r="B1514" s="4">
        <v>1</v>
      </c>
      <c r="D1514" s="3">
        <v>3</v>
      </c>
    </row>
    <row r="1515" spans="1:5" x14ac:dyDescent="0.25">
      <c r="A1515">
        <v>1514</v>
      </c>
      <c r="B1515" s="4">
        <v>1</v>
      </c>
      <c r="D1515" s="3">
        <v>3</v>
      </c>
      <c r="E1515" s="5">
        <v>4</v>
      </c>
    </row>
    <row r="1516" spans="1:5" x14ac:dyDescent="0.25">
      <c r="A1516">
        <v>1515</v>
      </c>
      <c r="B1516" s="4">
        <v>1</v>
      </c>
      <c r="D1516" s="3">
        <v>3</v>
      </c>
      <c r="E1516" s="5">
        <v>4</v>
      </c>
    </row>
    <row r="1517" spans="1:5" x14ac:dyDescent="0.25">
      <c r="A1517">
        <v>1516</v>
      </c>
      <c r="B1517" s="4">
        <v>1</v>
      </c>
      <c r="D1517" s="3">
        <v>3</v>
      </c>
      <c r="E1517" s="5">
        <v>4</v>
      </c>
    </row>
    <row r="1518" spans="1:5" x14ac:dyDescent="0.25">
      <c r="A1518">
        <v>1517</v>
      </c>
      <c r="B1518" s="4">
        <v>1</v>
      </c>
      <c r="D1518" s="3">
        <v>3</v>
      </c>
      <c r="E1518" s="5">
        <v>4</v>
      </c>
    </row>
    <row r="1519" spans="1:5" x14ac:dyDescent="0.25">
      <c r="A1519">
        <v>1518</v>
      </c>
      <c r="B1519" s="4">
        <v>1</v>
      </c>
      <c r="D1519" s="3">
        <v>3</v>
      </c>
      <c r="E1519" s="5">
        <v>4</v>
      </c>
    </row>
    <row r="1520" spans="1:5" x14ac:dyDescent="0.25">
      <c r="A1520">
        <v>1519</v>
      </c>
      <c r="B1520" s="4">
        <v>1</v>
      </c>
      <c r="E1520" s="5">
        <v>4</v>
      </c>
    </row>
    <row r="1521" spans="1:6" x14ac:dyDescent="0.25">
      <c r="A1521">
        <v>1520</v>
      </c>
      <c r="B1521" s="4">
        <v>1</v>
      </c>
      <c r="E1521" s="5">
        <v>4</v>
      </c>
      <c r="F1521" t="s">
        <v>22</v>
      </c>
    </row>
    <row r="1522" spans="1:6" x14ac:dyDescent="0.25">
      <c r="A1522">
        <v>1521</v>
      </c>
    </row>
    <row r="1523" spans="1:6" x14ac:dyDescent="0.25">
      <c r="A1523">
        <v>1522</v>
      </c>
      <c r="F1523" t="s">
        <v>22</v>
      </c>
    </row>
    <row r="1524" spans="1:6" x14ac:dyDescent="0.25">
      <c r="A1524">
        <v>1523</v>
      </c>
      <c r="B1524" s="4">
        <v>1</v>
      </c>
    </row>
    <row r="1525" spans="1:6" x14ac:dyDescent="0.25">
      <c r="A1525">
        <v>1524</v>
      </c>
      <c r="B1525" s="4">
        <v>1</v>
      </c>
    </row>
    <row r="1526" spans="1:6" x14ac:dyDescent="0.25">
      <c r="A1526">
        <v>1525</v>
      </c>
      <c r="B1526" s="4">
        <v>1</v>
      </c>
    </row>
    <row r="1527" spans="1:6" x14ac:dyDescent="0.25">
      <c r="A1527">
        <v>1526</v>
      </c>
      <c r="B1527" s="4">
        <v>1</v>
      </c>
    </row>
    <row r="1528" spans="1:6" x14ac:dyDescent="0.25">
      <c r="A1528">
        <v>1527</v>
      </c>
      <c r="B1528" s="4">
        <v>1</v>
      </c>
    </row>
    <row r="1529" spans="1:6" x14ac:dyDescent="0.25">
      <c r="A1529">
        <v>1528</v>
      </c>
      <c r="B1529" s="4">
        <v>1</v>
      </c>
    </row>
    <row r="1530" spans="1:6" x14ac:dyDescent="0.25">
      <c r="A1530">
        <v>1529</v>
      </c>
      <c r="B1530" s="4">
        <v>1</v>
      </c>
    </row>
    <row r="1531" spans="1:6" x14ac:dyDescent="0.25">
      <c r="A1531">
        <v>1530</v>
      </c>
      <c r="B1531" s="4">
        <v>1</v>
      </c>
    </row>
    <row r="1532" spans="1:6" x14ac:dyDescent="0.25">
      <c r="A1532">
        <v>1531</v>
      </c>
      <c r="B1532" s="4">
        <v>1</v>
      </c>
    </row>
    <row r="1533" spans="1:6" x14ac:dyDescent="0.25">
      <c r="A1533">
        <v>1532</v>
      </c>
      <c r="B1533" s="4">
        <v>1</v>
      </c>
    </row>
    <row r="1534" spans="1:6" x14ac:dyDescent="0.25">
      <c r="A1534">
        <v>1533</v>
      </c>
      <c r="B1534" s="4">
        <v>1</v>
      </c>
      <c r="E1534" s="5">
        <v>4</v>
      </c>
    </row>
    <row r="1535" spans="1:6" x14ac:dyDescent="0.25">
      <c r="A1535">
        <v>1534</v>
      </c>
      <c r="B1535" s="4">
        <v>1</v>
      </c>
      <c r="E1535" s="5">
        <v>4</v>
      </c>
    </row>
    <row r="1536" spans="1:6" x14ac:dyDescent="0.25">
      <c r="A1536">
        <v>1535</v>
      </c>
      <c r="B1536" s="4">
        <v>1</v>
      </c>
      <c r="E1536" s="5">
        <v>4</v>
      </c>
    </row>
    <row r="1537" spans="1:5" x14ac:dyDescent="0.25">
      <c r="A1537">
        <v>1536</v>
      </c>
      <c r="B1537" s="4">
        <v>1</v>
      </c>
      <c r="E1537" s="5">
        <v>4</v>
      </c>
    </row>
    <row r="1538" spans="1:5" x14ac:dyDescent="0.25">
      <c r="A1538">
        <v>1537</v>
      </c>
      <c r="B1538" s="4">
        <v>1</v>
      </c>
      <c r="E1538" s="5">
        <v>4</v>
      </c>
    </row>
    <row r="1539" spans="1:5" x14ac:dyDescent="0.25">
      <c r="A1539">
        <v>1538</v>
      </c>
      <c r="B1539" s="4">
        <v>1</v>
      </c>
      <c r="E1539" s="5">
        <v>4</v>
      </c>
    </row>
    <row r="1540" spans="1:5" x14ac:dyDescent="0.25">
      <c r="A1540">
        <v>1539</v>
      </c>
      <c r="B1540" s="4">
        <v>1</v>
      </c>
      <c r="E1540" s="5">
        <v>4</v>
      </c>
    </row>
    <row r="1541" spans="1:5" x14ac:dyDescent="0.25">
      <c r="A1541">
        <v>1540</v>
      </c>
      <c r="B1541" s="4">
        <v>1</v>
      </c>
      <c r="C1541" s="2">
        <v>2</v>
      </c>
      <c r="E1541" s="5">
        <v>4</v>
      </c>
    </row>
    <row r="1542" spans="1:5" x14ac:dyDescent="0.25">
      <c r="A1542">
        <v>1541</v>
      </c>
      <c r="C1542" s="2">
        <v>2</v>
      </c>
      <c r="E1542" s="5">
        <v>4</v>
      </c>
    </row>
    <row r="1543" spans="1:5" x14ac:dyDescent="0.25">
      <c r="A1543">
        <v>1542</v>
      </c>
      <c r="C1543" s="2">
        <v>2</v>
      </c>
      <c r="E1543" s="5">
        <v>4</v>
      </c>
    </row>
    <row r="1544" spans="1:5" x14ac:dyDescent="0.25">
      <c r="A1544">
        <v>1543</v>
      </c>
      <c r="C1544" s="2">
        <v>2</v>
      </c>
      <c r="E1544" s="5">
        <v>4</v>
      </c>
    </row>
    <row r="1545" spans="1:5" x14ac:dyDescent="0.25">
      <c r="A1545">
        <v>1544</v>
      </c>
      <c r="C1545" s="2">
        <v>2</v>
      </c>
      <c r="E1545" s="5">
        <v>4</v>
      </c>
    </row>
    <row r="1546" spans="1:5" x14ac:dyDescent="0.25">
      <c r="A1546">
        <v>1545</v>
      </c>
      <c r="C1546" s="2">
        <v>2</v>
      </c>
      <c r="E1546" s="5">
        <v>4</v>
      </c>
    </row>
    <row r="1547" spans="1:5" x14ac:dyDescent="0.25">
      <c r="A1547">
        <v>1546</v>
      </c>
      <c r="C1547" s="2">
        <v>2</v>
      </c>
      <c r="E1547" s="5">
        <v>4</v>
      </c>
    </row>
    <row r="1548" spans="1:5" x14ac:dyDescent="0.25">
      <c r="A1548">
        <v>1547</v>
      </c>
      <c r="C1548" s="2">
        <v>2</v>
      </c>
      <c r="E1548" s="5">
        <v>4</v>
      </c>
    </row>
    <row r="1549" spans="1:5" x14ac:dyDescent="0.25">
      <c r="A1549">
        <v>1548</v>
      </c>
      <c r="C1549" s="2">
        <v>2</v>
      </c>
      <c r="E1549" s="5">
        <v>4</v>
      </c>
    </row>
    <row r="1550" spans="1:5" x14ac:dyDescent="0.25">
      <c r="A1550">
        <v>1549</v>
      </c>
      <c r="C1550" s="2">
        <v>2</v>
      </c>
      <c r="E1550" s="5">
        <v>4</v>
      </c>
    </row>
    <row r="1551" spans="1:5" x14ac:dyDescent="0.25">
      <c r="A1551">
        <v>1550</v>
      </c>
      <c r="C1551" s="2">
        <v>2</v>
      </c>
      <c r="D1551" s="3">
        <v>3</v>
      </c>
      <c r="E1551" s="5">
        <v>4</v>
      </c>
    </row>
    <row r="1552" spans="1:5" x14ac:dyDescent="0.25">
      <c r="A1552">
        <v>1551</v>
      </c>
      <c r="C1552" s="2">
        <v>2</v>
      </c>
      <c r="D1552" s="3">
        <v>3</v>
      </c>
      <c r="E1552" s="5">
        <v>4</v>
      </c>
    </row>
    <row r="1553" spans="1:5" x14ac:dyDescent="0.25">
      <c r="A1553">
        <v>1552</v>
      </c>
      <c r="C1553" s="2">
        <v>2</v>
      </c>
      <c r="D1553" s="3">
        <v>3</v>
      </c>
    </row>
    <row r="1554" spans="1:5" x14ac:dyDescent="0.25">
      <c r="A1554">
        <v>1553</v>
      </c>
      <c r="C1554" s="2">
        <v>2</v>
      </c>
      <c r="D1554" s="3">
        <v>3</v>
      </c>
    </row>
    <row r="1555" spans="1:5" x14ac:dyDescent="0.25">
      <c r="A1555">
        <v>1554</v>
      </c>
      <c r="C1555" s="2">
        <v>2</v>
      </c>
      <c r="D1555" s="3">
        <v>3</v>
      </c>
    </row>
    <row r="1556" spans="1:5" x14ac:dyDescent="0.25">
      <c r="A1556">
        <v>1555</v>
      </c>
      <c r="B1556" s="4">
        <v>1</v>
      </c>
      <c r="C1556" s="2">
        <v>2</v>
      </c>
      <c r="D1556" s="3">
        <v>3</v>
      </c>
    </row>
    <row r="1557" spans="1:5" x14ac:dyDescent="0.25">
      <c r="A1557">
        <v>1556</v>
      </c>
      <c r="B1557" s="4">
        <v>1</v>
      </c>
      <c r="D1557" s="3">
        <v>3</v>
      </c>
    </row>
    <row r="1558" spans="1:5" x14ac:dyDescent="0.25">
      <c r="A1558">
        <v>1557</v>
      </c>
      <c r="B1558" s="4">
        <v>1</v>
      </c>
      <c r="D1558" s="3">
        <v>3</v>
      </c>
    </row>
    <row r="1559" spans="1:5" x14ac:dyDescent="0.25">
      <c r="A1559">
        <v>1558</v>
      </c>
      <c r="B1559" s="4">
        <v>1</v>
      </c>
      <c r="D1559" s="3">
        <v>3</v>
      </c>
    </row>
    <row r="1560" spans="1:5" x14ac:dyDescent="0.25">
      <c r="A1560">
        <v>1559</v>
      </c>
      <c r="B1560" s="4">
        <v>1</v>
      </c>
      <c r="D1560" s="3">
        <v>3</v>
      </c>
    </row>
    <row r="1561" spans="1:5" x14ac:dyDescent="0.25">
      <c r="A1561">
        <v>1560</v>
      </c>
      <c r="B1561" s="4">
        <v>1</v>
      </c>
      <c r="D1561" s="3">
        <v>3</v>
      </c>
    </row>
    <row r="1562" spans="1:5" x14ac:dyDescent="0.25">
      <c r="A1562">
        <v>1561</v>
      </c>
      <c r="B1562" s="4">
        <v>1</v>
      </c>
      <c r="D1562" s="3">
        <v>3</v>
      </c>
    </row>
    <row r="1563" spans="1:5" x14ac:dyDescent="0.25">
      <c r="A1563">
        <v>1562</v>
      </c>
      <c r="B1563" s="4">
        <v>1</v>
      </c>
      <c r="D1563" s="3">
        <v>3</v>
      </c>
    </row>
    <row r="1564" spans="1:5" x14ac:dyDescent="0.25">
      <c r="A1564">
        <v>1563</v>
      </c>
      <c r="B1564" s="4">
        <v>1</v>
      </c>
      <c r="D1564" s="3">
        <v>3</v>
      </c>
      <c r="E1564" s="5">
        <v>4</v>
      </c>
    </row>
    <row r="1565" spans="1:5" x14ac:dyDescent="0.25">
      <c r="A1565">
        <v>1564</v>
      </c>
      <c r="B1565" s="4">
        <v>1</v>
      </c>
      <c r="D1565" s="3">
        <v>3</v>
      </c>
      <c r="E1565" s="5">
        <v>4</v>
      </c>
    </row>
    <row r="1566" spans="1:5" x14ac:dyDescent="0.25">
      <c r="A1566">
        <v>1565</v>
      </c>
      <c r="B1566" s="4">
        <v>1</v>
      </c>
      <c r="D1566" s="3">
        <v>3</v>
      </c>
      <c r="E1566" s="5">
        <v>4</v>
      </c>
    </row>
    <row r="1567" spans="1:5" x14ac:dyDescent="0.25">
      <c r="A1567">
        <v>1566</v>
      </c>
      <c r="B1567" s="4">
        <v>1</v>
      </c>
      <c r="E1567" s="5">
        <v>4</v>
      </c>
    </row>
    <row r="1568" spans="1:5" x14ac:dyDescent="0.25">
      <c r="A1568">
        <v>1567</v>
      </c>
      <c r="B1568" s="4">
        <v>1</v>
      </c>
      <c r="C1568" s="2">
        <v>2</v>
      </c>
      <c r="E1568" s="5">
        <v>4</v>
      </c>
    </row>
    <row r="1569" spans="1:5" x14ac:dyDescent="0.25">
      <c r="A1569">
        <v>1568</v>
      </c>
      <c r="B1569" s="4">
        <v>1</v>
      </c>
      <c r="C1569" s="2">
        <v>2</v>
      </c>
      <c r="E1569" s="5">
        <v>4</v>
      </c>
    </row>
    <row r="1570" spans="1:5" x14ac:dyDescent="0.25">
      <c r="A1570">
        <v>1569</v>
      </c>
      <c r="B1570" s="4">
        <v>1</v>
      </c>
      <c r="C1570" s="2">
        <v>2</v>
      </c>
      <c r="E1570" s="5">
        <v>4</v>
      </c>
    </row>
    <row r="1571" spans="1:5" x14ac:dyDescent="0.25">
      <c r="A1571">
        <v>1570</v>
      </c>
      <c r="B1571" s="4">
        <v>1</v>
      </c>
      <c r="C1571" s="2">
        <v>2</v>
      </c>
      <c r="E1571" s="5">
        <v>4</v>
      </c>
    </row>
    <row r="1572" spans="1:5" x14ac:dyDescent="0.25">
      <c r="A1572">
        <v>1571</v>
      </c>
      <c r="C1572" s="2">
        <v>2</v>
      </c>
      <c r="E1572" s="5">
        <v>4</v>
      </c>
    </row>
    <row r="1573" spans="1:5" x14ac:dyDescent="0.25">
      <c r="A1573">
        <v>1572</v>
      </c>
      <c r="C1573" s="2">
        <v>2</v>
      </c>
      <c r="E1573" s="5">
        <v>4</v>
      </c>
    </row>
    <row r="1574" spans="1:5" x14ac:dyDescent="0.25">
      <c r="A1574">
        <v>1573</v>
      </c>
      <c r="C1574" s="2">
        <v>2</v>
      </c>
      <c r="E1574" s="5">
        <v>4</v>
      </c>
    </row>
    <row r="1575" spans="1:5" x14ac:dyDescent="0.25">
      <c r="A1575">
        <v>1574</v>
      </c>
      <c r="C1575" s="2">
        <v>2</v>
      </c>
      <c r="E1575" s="5">
        <v>4</v>
      </c>
    </row>
    <row r="1576" spans="1:5" x14ac:dyDescent="0.25">
      <c r="A1576">
        <v>1575</v>
      </c>
      <c r="C1576" s="2">
        <v>2</v>
      </c>
      <c r="E1576" s="5">
        <v>4</v>
      </c>
    </row>
    <row r="1577" spans="1:5" x14ac:dyDescent="0.25">
      <c r="A1577">
        <v>1576</v>
      </c>
      <c r="C1577" s="2">
        <v>2</v>
      </c>
      <c r="E1577" s="5">
        <v>4</v>
      </c>
    </row>
    <row r="1578" spans="1:5" x14ac:dyDescent="0.25">
      <c r="A1578">
        <v>1577</v>
      </c>
      <c r="C1578" s="2">
        <v>2</v>
      </c>
      <c r="E1578" s="5">
        <v>4</v>
      </c>
    </row>
    <row r="1579" spans="1:5" x14ac:dyDescent="0.25">
      <c r="A1579">
        <v>1578</v>
      </c>
      <c r="C1579" s="2">
        <v>2</v>
      </c>
      <c r="D1579" s="3">
        <v>3</v>
      </c>
      <c r="E1579" s="5">
        <v>4</v>
      </c>
    </row>
    <row r="1580" spans="1:5" x14ac:dyDescent="0.25">
      <c r="A1580">
        <v>1579</v>
      </c>
      <c r="C1580" s="2">
        <v>2</v>
      </c>
      <c r="D1580" s="3">
        <v>3</v>
      </c>
    </row>
    <row r="1581" spans="1:5" x14ac:dyDescent="0.25">
      <c r="A1581">
        <v>1580</v>
      </c>
      <c r="C1581" s="2">
        <v>2</v>
      </c>
      <c r="D1581" s="3">
        <v>3</v>
      </c>
    </row>
    <row r="1582" spans="1:5" x14ac:dyDescent="0.25">
      <c r="A1582">
        <v>1581</v>
      </c>
      <c r="B1582" s="4">
        <v>1</v>
      </c>
      <c r="C1582" s="2">
        <v>2</v>
      </c>
      <c r="D1582" s="3">
        <v>3</v>
      </c>
    </row>
    <row r="1583" spans="1:5" x14ac:dyDescent="0.25">
      <c r="A1583">
        <v>1582</v>
      </c>
      <c r="B1583" s="4">
        <v>1</v>
      </c>
      <c r="C1583" s="2">
        <v>2</v>
      </c>
      <c r="D1583" s="3">
        <v>3</v>
      </c>
    </row>
    <row r="1584" spans="1:5" x14ac:dyDescent="0.25">
      <c r="A1584">
        <v>1583</v>
      </c>
      <c r="B1584" s="4">
        <v>1</v>
      </c>
      <c r="D1584" s="3">
        <v>3</v>
      </c>
    </row>
    <row r="1585" spans="1:5" x14ac:dyDescent="0.25">
      <c r="A1585">
        <v>1584</v>
      </c>
      <c r="B1585" s="4">
        <v>1</v>
      </c>
      <c r="D1585" s="3">
        <v>3</v>
      </c>
    </row>
    <row r="1586" spans="1:5" x14ac:dyDescent="0.25">
      <c r="A1586">
        <v>1585</v>
      </c>
      <c r="B1586" s="4">
        <v>1</v>
      </c>
      <c r="D1586" s="3">
        <v>3</v>
      </c>
    </row>
    <row r="1587" spans="1:5" x14ac:dyDescent="0.25">
      <c r="A1587">
        <v>1586</v>
      </c>
      <c r="B1587" s="4">
        <v>1</v>
      </c>
      <c r="D1587" s="3">
        <v>3</v>
      </c>
    </row>
    <row r="1588" spans="1:5" x14ac:dyDescent="0.25">
      <c r="A1588">
        <v>1587</v>
      </c>
      <c r="B1588" s="4">
        <v>1</v>
      </c>
      <c r="D1588" s="3">
        <v>3</v>
      </c>
    </row>
    <row r="1589" spans="1:5" x14ac:dyDescent="0.25">
      <c r="A1589">
        <v>1588</v>
      </c>
      <c r="B1589" s="4">
        <v>1</v>
      </c>
      <c r="D1589" s="3">
        <v>3</v>
      </c>
    </row>
    <row r="1590" spans="1:5" x14ac:dyDescent="0.25">
      <c r="A1590">
        <v>1589</v>
      </c>
      <c r="B1590" s="4">
        <v>1</v>
      </c>
      <c r="D1590" s="3">
        <v>3</v>
      </c>
    </row>
    <row r="1591" spans="1:5" x14ac:dyDescent="0.25">
      <c r="A1591">
        <v>1590</v>
      </c>
      <c r="B1591" s="4">
        <v>1</v>
      </c>
      <c r="D1591" s="3">
        <v>3</v>
      </c>
    </row>
    <row r="1592" spans="1:5" x14ac:dyDescent="0.25">
      <c r="A1592">
        <v>1591</v>
      </c>
      <c r="B1592" s="4">
        <v>1</v>
      </c>
      <c r="D1592" s="3">
        <v>3</v>
      </c>
    </row>
    <row r="1593" spans="1:5" x14ac:dyDescent="0.25">
      <c r="A1593">
        <v>1592</v>
      </c>
      <c r="B1593" s="4">
        <v>1</v>
      </c>
      <c r="D1593" s="3">
        <v>3</v>
      </c>
    </row>
    <row r="1594" spans="1:5" x14ac:dyDescent="0.25">
      <c r="A1594">
        <v>1593</v>
      </c>
      <c r="B1594" s="4">
        <v>1</v>
      </c>
      <c r="D1594" s="3">
        <v>3</v>
      </c>
    </row>
    <row r="1595" spans="1:5" x14ac:dyDescent="0.25">
      <c r="A1595">
        <v>1594</v>
      </c>
      <c r="B1595" s="4">
        <v>1</v>
      </c>
      <c r="E1595" s="5">
        <v>4</v>
      </c>
    </row>
    <row r="1596" spans="1:5" x14ac:dyDescent="0.25">
      <c r="A1596">
        <v>1595</v>
      </c>
      <c r="B1596" s="4">
        <v>1</v>
      </c>
      <c r="E1596" s="5">
        <v>4</v>
      </c>
    </row>
    <row r="1597" spans="1:5" x14ac:dyDescent="0.25">
      <c r="A1597">
        <v>1596</v>
      </c>
      <c r="B1597" s="4">
        <v>1</v>
      </c>
      <c r="E1597" s="5">
        <v>4</v>
      </c>
    </row>
    <row r="1598" spans="1:5" x14ac:dyDescent="0.25">
      <c r="A1598">
        <v>1597</v>
      </c>
      <c r="B1598" s="4">
        <v>1</v>
      </c>
      <c r="C1598" s="2">
        <v>2</v>
      </c>
      <c r="E1598" s="5">
        <v>4</v>
      </c>
    </row>
    <row r="1599" spans="1:5" x14ac:dyDescent="0.25">
      <c r="A1599">
        <v>1598</v>
      </c>
      <c r="C1599" s="2">
        <v>2</v>
      </c>
      <c r="E1599" s="5">
        <v>4</v>
      </c>
    </row>
    <row r="1600" spans="1:5" x14ac:dyDescent="0.25">
      <c r="A1600">
        <v>1599</v>
      </c>
      <c r="C1600" s="2">
        <v>2</v>
      </c>
      <c r="E1600" s="5">
        <v>4</v>
      </c>
    </row>
    <row r="1601" spans="1:5" x14ac:dyDescent="0.25">
      <c r="A1601">
        <v>1600</v>
      </c>
      <c r="C1601" s="2">
        <v>2</v>
      </c>
      <c r="E1601" s="5">
        <v>4</v>
      </c>
    </row>
    <row r="1602" spans="1:5" x14ac:dyDescent="0.25">
      <c r="A1602">
        <v>1601</v>
      </c>
      <c r="C1602" s="2">
        <v>2</v>
      </c>
      <c r="E1602" s="5">
        <v>4</v>
      </c>
    </row>
    <row r="1603" spans="1:5" x14ac:dyDescent="0.25">
      <c r="A1603">
        <v>1602</v>
      </c>
      <c r="C1603" s="2">
        <v>2</v>
      </c>
      <c r="E1603" s="5">
        <v>4</v>
      </c>
    </row>
    <row r="1604" spans="1:5" x14ac:dyDescent="0.25">
      <c r="A1604">
        <v>1603</v>
      </c>
      <c r="C1604" s="2">
        <v>2</v>
      </c>
      <c r="E1604" s="5">
        <v>4</v>
      </c>
    </row>
    <row r="1605" spans="1:5" x14ac:dyDescent="0.25">
      <c r="A1605">
        <v>1604</v>
      </c>
      <c r="C1605" s="2">
        <v>2</v>
      </c>
      <c r="E1605" s="5">
        <v>4</v>
      </c>
    </row>
    <row r="1606" spans="1:5" x14ac:dyDescent="0.25">
      <c r="A1606">
        <v>1605</v>
      </c>
      <c r="C1606" s="2">
        <v>2</v>
      </c>
      <c r="E1606" s="5">
        <v>4</v>
      </c>
    </row>
    <row r="1607" spans="1:5" x14ac:dyDescent="0.25">
      <c r="A1607">
        <v>1606</v>
      </c>
      <c r="C1607" s="2">
        <v>2</v>
      </c>
      <c r="E1607" s="5">
        <v>4</v>
      </c>
    </row>
    <row r="1608" spans="1:5" x14ac:dyDescent="0.25">
      <c r="A1608">
        <v>1607</v>
      </c>
      <c r="C1608" s="2">
        <v>2</v>
      </c>
      <c r="E1608" s="5">
        <v>4</v>
      </c>
    </row>
    <row r="1609" spans="1:5" x14ac:dyDescent="0.25">
      <c r="A1609">
        <v>1608</v>
      </c>
      <c r="C1609" s="2">
        <v>2</v>
      </c>
      <c r="E1609" s="5">
        <v>4</v>
      </c>
    </row>
    <row r="1610" spans="1:5" x14ac:dyDescent="0.25">
      <c r="A1610">
        <v>1609</v>
      </c>
      <c r="C1610" s="2">
        <v>2</v>
      </c>
      <c r="D1610" s="3">
        <v>3</v>
      </c>
      <c r="E1610" s="5">
        <v>4</v>
      </c>
    </row>
    <row r="1611" spans="1:5" x14ac:dyDescent="0.25">
      <c r="A1611">
        <v>1610</v>
      </c>
      <c r="C1611" s="2">
        <v>2</v>
      </c>
      <c r="D1611" s="3">
        <v>3</v>
      </c>
      <c r="E1611" s="5">
        <v>4</v>
      </c>
    </row>
    <row r="1612" spans="1:5" x14ac:dyDescent="0.25">
      <c r="A1612">
        <v>1611</v>
      </c>
      <c r="C1612" s="2">
        <v>2</v>
      </c>
      <c r="D1612" s="3">
        <v>3</v>
      </c>
      <c r="E1612" s="5">
        <v>4</v>
      </c>
    </row>
    <row r="1613" spans="1:5" x14ac:dyDescent="0.25">
      <c r="A1613">
        <v>1612</v>
      </c>
      <c r="B1613" s="4">
        <v>1</v>
      </c>
      <c r="D1613" s="3">
        <v>3</v>
      </c>
    </row>
    <row r="1614" spans="1:5" x14ac:dyDescent="0.25">
      <c r="A1614">
        <v>1613</v>
      </c>
      <c r="B1614" s="4">
        <v>1</v>
      </c>
      <c r="D1614" s="3">
        <v>3</v>
      </c>
    </row>
    <row r="1615" spans="1:5" x14ac:dyDescent="0.25">
      <c r="A1615">
        <v>1614</v>
      </c>
      <c r="B1615" s="4">
        <v>1</v>
      </c>
      <c r="D1615" s="3">
        <v>3</v>
      </c>
    </row>
    <row r="1616" spans="1:5" x14ac:dyDescent="0.25">
      <c r="A1616">
        <v>1615</v>
      </c>
      <c r="B1616" s="4">
        <v>1</v>
      </c>
      <c r="D1616" s="3">
        <v>3</v>
      </c>
    </row>
    <row r="1617" spans="1:5" x14ac:dyDescent="0.25">
      <c r="A1617">
        <v>1616</v>
      </c>
      <c r="B1617" s="4">
        <v>1</v>
      </c>
      <c r="D1617" s="3">
        <v>3</v>
      </c>
    </row>
    <row r="1618" spans="1:5" x14ac:dyDescent="0.25">
      <c r="A1618">
        <v>1617</v>
      </c>
      <c r="B1618" s="4">
        <v>1</v>
      </c>
      <c r="D1618" s="3">
        <v>3</v>
      </c>
    </row>
    <row r="1619" spans="1:5" x14ac:dyDescent="0.25">
      <c r="A1619">
        <v>1618</v>
      </c>
      <c r="B1619" s="4">
        <v>1</v>
      </c>
      <c r="D1619" s="3">
        <v>3</v>
      </c>
    </row>
    <row r="1620" spans="1:5" x14ac:dyDescent="0.25">
      <c r="A1620">
        <v>1619</v>
      </c>
      <c r="B1620" s="4">
        <v>1</v>
      </c>
      <c r="D1620" s="3">
        <v>3</v>
      </c>
    </row>
    <row r="1621" spans="1:5" x14ac:dyDescent="0.25">
      <c r="A1621">
        <v>1620</v>
      </c>
      <c r="B1621" s="4">
        <v>1</v>
      </c>
      <c r="D1621" s="3">
        <v>3</v>
      </c>
    </row>
    <row r="1622" spans="1:5" x14ac:dyDescent="0.25">
      <c r="A1622">
        <v>1621</v>
      </c>
      <c r="B1622" s="4">
        <v>1</v>
      </c>
      <c r="D1622" s="3">
        <v>3</v>
      </c>
    </row>
    <row r="1623" spans="1:5" x14ac:dyDescent="0.25">
      <c r="A1623">
        <v>1622</v>
      </c>
      <c r="B1623" s="4">
        <v>1</v>
      </c>
      <c r="D1623" s="3">
        <v>3</v>
      </c>
    </row>
    <row r="1624" spans="1:5" x14ac:dyDescent="0.25">
      <c r="A1624">
        <v>1623</v>
      </c>
      <c r="B1624" s="4">
        <v>1</v>
      </c>
      <c r="D1624" s="3">
        <v>3</v>
      </c>
    </row>
    <row r="1625" spans="1:5" x14ac:dyDescent="0.25">
      <c r="A1625">
        <v>1624</v>
      </c>
      <c r="B1625" s="4">
        <v>1</v>
      </c>
      <c r="D1625" s="3">
        <v>3</v>
      </c>
      <c r="E1625" s="5">
        <v>4</v>
      </c>
    </row>
    <row r="1626" spans="1:5" x14ac:dyDescent="0.25">
      <c r="A1626">
        <v>1625</v>
      </c>
      <c r="B1626" s="4">
        <v>1</v>
      </c>
      <c r="C1626" s="2">
        <v>2</v>
      </c>
      <c r="E1626" s="5">
        <v>4</v>
      </c>
    </row>
    <row r="1627" spans="1:5" x14ac:dyDescent="0.25">
      <c r="A1627">
        <v>1626</v>
      </c>
      <c r="B1627" s="4">
        <v>1</v>
      </c>
      <c r="C1627" s="2">
        <v>2</v>
      </c>
      <c r="E1627" s="5">
        <v>4</v>
      </c>
    </row>
    <row r="1628" spans="1:5" x14ac:dyDescent="0.25">
      <c r="A1628">
        <v>1627</v>
      </c>
      <c r="B1628" s="4">
        <v>1</v>
      </c>
      <c r="C1628" s="2">
        <v>2</v>
      </c>
      <c r="E1628" s="5">
        <v>4</v>
      </c>
    </row>
    <row r="1629" spans="1:5" x14ac:dyDescent="0.25">
      <c r="A1629">
        <v>1628</v>
      </c>
      <c r="C1629" s="2">
        <v>2</v>
      </c>
      <c r="E1629" s="5">
        <v>4</v>
      </c>
    </row>
    <row r="1630" spans="1:5" x14ac:dyDescent="0.25">
      <c r="A1630">
        <v>1629</v>
      </c>
      <c r="C1630" s="2">
        <v>2</v>
      </c>
      <c r="E1630" s="5">
        <v>4</v>
      </c>
    </row>
    <row r="1631" spans="1:5" x14ac:dyDescent="0.25">
      <c r="A1631">
        <v>1630</v>
      </c>
      <c r="C1631" s="2">
        <v>2</v>
      </c>
      <c r="E1631" s="5">
        <v>4</v>
      </c>
    </row>
    <row r="1632" spans="1:5" x14ac:dyDescent="0.25">
      <c r="A1632">
        <v>1631</v>
      </c>
      <c r="C1632" s="2">
        <v>2</v>
      </c>
      <c r="E1632" s="5">
        <v>4</v>
      </c>
    </row>
    <row r="1633" spans="1:5" x14ac:dyDescent="0.25">
      <c r="A1633">
        <v>1632</v>
      </c>
      <c r="C1633" s="2">
        <v>2</v>
      </c>
      <c r="E1633" s="5">
        <v>4</v>
      </c>
    </row>
    <row r="1634" spans="1:5" x14ac:dyDescent="0.25">
      <c r="A1634">
        <v>1633</v>
      </c>
      <c r="C1634" s="2">
        <v>2</v>
      </c>
      <c r="E1634" s="5">
        <v>4</v>
      </c>
    </row>
    <row r="1635" spans="1:5" x14ac:dyDescent="0.25">
      <c r="A1635">
        <v>1634</v>
      </c>
      <c r="C1635" s="2">
        <v>2</v>
      </c>
      <c r="E1635" s="5">
        <v>4</v>
      </c>
    </row>
    <row r="1636" spans="1:5" x14ac:dyDescent="0.25">
      <c r="A1636">
        <v>1635</v>
      </c>
      <c r="C1636" s="2">
        <v>2</v>
      </c>
      <c r="E1636" s="5">
        <v>4</v>
      </c>
    </row>
    <row r="1637" spans="1:5" x14ac:dyDescent="0.25">
      <c r="A1637">
        <v>1636</v>
      </c>
      <c r="C1637" s="2">
        <v>2</v>
      </c>
      <c r="E1637" s="5">
        <v>4</v>
      </c>
    </row>
    <row r="1638" spans="1:5" x14ac:dyDescent="0.25">
      <c r="A1638">
        <v>1637</v>
      </c>
      <c r="C1638" s="2">
        <v>2</v>
      </c>
      <c r="E1638" s="5">
        <v>4</v>
      </c>
    </row>
    <row r="1639" spans="1:5" x14ac:dyDescent="0.25">
      <c r="A1639">
        <v>1638</v>
      </c>
      <c r="C1639" s="2">
        <v>2</v>
      </c>
      <c r="E1639" s="5">
        <v>4</v>
      </c>
    </row>
    <row r="1640" spans="1:5" x14ac:dyDescent="0.25">
      <c r="A1640">
        <v>1639</v>
      </c>
      <c r="C1640" s="2">
        <v>2</v>
      </c>
      <c r="E1640" s="5">
        <v>4</v>
      </c>
    </row>
    <row r="1641" spans="1:5" x14ac:dyDescent="0.25">
      <c r="A1641">
        <v>1640</v>
      </c>
      <c r="C1641" s="2">
        <v>2</v>
      </c>
      <c r="D1641" s="3">
        <v>3</v>
      </c>
      <c r="E1641" s="5">
        <v>4</v>
      </c>
    </row>
    <row r="1642" spans="1:5" x14ac:dyDescent="0.25">
      <c r="A1642">
        <v>1641</v>
      </c>
      <c r="B1642" s="4">
        <v>1</v>
      </c>
      <c r="C1642" s="2">
        <v>2</v>
      </c>
      <c r="D1642" s="3">
        <v>3</v>
      </c>
      <c r="E1642" s="5">
        <v>4</v>
      </c>
    </row>
    <row r="1643" spans="1:5" x14ac:dyDescent="0.25">
      <c r="A1643">
        <v>1642</v>
      </c>
      <c r="B1643" s="4">
        <v>1</v>
      </c>
      <c r="D1643" s="3">
        <v>3</v>
      </c>
    </row>
    <row r="1644" spans="1:5" x14ac:dyDescent="0.25">
      <c r="A1644">
        <v>1643</v>
      </c>
      <c r="B1644" s="4">
        <v>1</v>
      </c>
      <c r="D1644" s="3">
        <v>3</v>
      </c>
    </row>
    <row r="1645" spans="1:5" x14ac:dyDescent="0.25">
      <c r="A1645">
        <v>1644</v>
      </c>
      <c r="B1645" s="4">
        <v>1</v>
      </c>
      <c r="D1645" s="3">
        <v>3</v>
      </c>
    </row>
    <row r="1646" spans="1:5" x14ac:dyDescent="0.25">
      <c r="A1646">
        <v>1645</v>
      </c>
      <c r="B1646" s="4">
        <v>1</v>
      </c>
      <c r="D1646" s="3">
        <v>3</v>
      </c>
    </row>
    <row r="1647" spans="1:5" x14ac:dyDescent="0.25">
      <c r="A1647">
        <v>1646</v>
      </c>
      <c r="B1647" s="4">
        <v>1</v>
      </c>
      <c r="D1647" s="3">
        <v>3</v>
      </c>
    </row>
    <row r="1648" spans="1:5" x14ac:dyDescent="0.25">
      <c r="A1648">
        <v>1647</v>
      </c>
      <c r="B1648" s="4">
        <v>1</v>
      </c>
      <c r="D1648" s="3">
        <v>3</v>
      </c>
    </row>
    <row r="1649" spans="1:5" x14ac:dyDescent="0.25">
      <c r="A1649">
        <v>1648</v>
      </c>
      <c r="B1649" s="4">
        <v>1</v>
      </c>
      <c r="D1649" s="3">
        <v>3</v>
      </c>
    </row>
    <row r="1650" spans="1:5" x14ac:dyDescent="0.25">
      <c r="A1650">
        <v>1649</v>
      </c>
      <c r="B1650" s="4">
        <v>1</v>
      </c>
      <c r="D1650" s="3">
        <v>3</v>
      </c>
    </row>
    <row r="1651" spans="1:5" x14ac:dyDescent="0.25">
      <c r="A1651">
        <v>1650</v>
      </c>
      <c r="B1651" s="4">
        <v>1</v>
      </c>
      <c r="D1651" s="3">
        <v>3</v>
      </c>
    </row>
    <row r="1652" spans="1:5" x14ac:dyDescent="0.25">
      <c r="A1652">
        <v>1651</v>
      </c>
      <c r="B1652" s="4">
        <v>1</v>
      </c>
      <c r="D1652" s="3">
        <v>3</v>
      </c>
    </row>
    <row r="1653" spans="1:5" x14ac:dyDescent="0.25">
      <c r="A1653">
        <v>1652</v>
      </c>
      <c r="B1653" s="4">
        <v>1</v>
      </c>
      <c r="D1653" s="3">
        <v>3</v>
      </c>
    </row>
    <row r="1654" spans="1:5" x14ac:dyDescent="0.25">
      <c r="A1654">
        <v>1653</v>
      </c>
      <c r="B1654" s="4">
        <v>1</v>
      </c>
      <c r="D1654" s="3">
        <v>3</v>
      </c>
    </row>
    <row r="1655" spans="1:5" x14ac:dyDescent="0.25">
      <c r="A1655">
        <v>1654</v>
      </c>
      <c r="B1655" s="4">
        <v>1</v>
      </c>
      <c r="D1655" s="3">
        <v>3</v>
      </c>
    </row>
    <row r="1656" spans="1:5" x14ac:dyDescent="0.25">
      <c r="A1656">
        <v>1655</v>
      </c>
      <c r="B1656" s="4">
        <v>1</v>
      </c>
      <c r="C1656" s="2">
        <v>2</v>
      </c>
      <c r="D1656" s="3">
        <v>3</v>
      </c>
    </row>
    <row r="1657" spans="1:5" x14ac:dyDescent="0.25">
      <c r="A1657">
        <v>1656</v>
      </c>
      <c r="B1657" s="4">
        <v>1</v>
      </c>
      <c r="C1657" s="2">
        <v>2</v>
      </c>
      <c r="D1657" s="3">
        <v>3</v>
      </c>
      <c r="E1657" s="5">
        <v>4</v>
      </c>
    </row>
    <row r="1658" spans="1:5" x14ac:dyDescent="0.25">
      <c r="A1658">
        <v>1657</v>
      </c>
      <c r="C1658" s="2">
        <v>2</v>
      </c>
      <c r="E1658" s="5">
        <v>4</v>
      </c>
    </row>
    <row r="1659" spans="1:5" x14ac:dyDescent="0.25">
      <c r="A1659">
        <v>1658</v>
      </c>
      <c r="C1659" s="2">
        <v>2</v>
      </c>
      <c r="E1659" s="5">
        <v>4</v>
      </c>
    </row>
    <row r="1660" spans="1:5" x14ac:dyDescent="0.25">
      <c r="A1660">
        <v>1659</v>
      </c>
      <c r="C1660" s="2">
        <v>2</v>
      </c>
      <c r="E1660" s="5">
        <v>4</v>
      </c>
    </row>
    <row r="1661" spans="1:5" x14ac:dyDescent="0.25">
      <c r="A1661">
        <v>1660</v>
      </c>
      <c r="C1661" s="2">
        <v>2</v>
      </c>
      <c r="E1661" s="5">
        <v>4</v>
      </c>
    </row>
    <row r="1662" spans="1:5" x14ac:dyDescent="0.25">
      <c r="A1662">
        <v>1661</v>
      </c>
      <c r="C1662" s="2">
        <v>2</v>
      </c>
      <c r="E1662" s="5">
        <v>4</v>
      </c>
    </row>
    <row r="1663" spans="1:5" x14ac:dyDescent="0.25">
      <c r="A1663">
        <v>1662</v>
      </c>
      <c r="C1663" s="2">
        <v>2</v>
      </c>
      <c r="E1663" s="5">
        <v>4</v>
      </c>
    </row>
    <row r="1664" spans="1:5" x14ac:dyDescent="0.25">
      <c r="A1664">
        <v>1663</v>
      </c>
      <c r="C1664" s="2">
        <v>2</v>
      </c>
      <c r="E1664" s="5">
        <v>4</v>
      </c>
    </row>
    <row r="1665" spans="1:5" x14ac:dyDescent="0.25">
      <c r="A1665">
        <v>1664</v>
      </c>
      <c r="C1665" s="2">
        <v>2</v>
      </c>
      <c r="E1665" s="5">
        <v>4</v>
      </c>
    </row>
    <row r="1666" spans="1:5" x14ac:dyDescent="0.25">
      <c r="A1666">
        <v>1665</v>
      </c>
      <c r="C1666" s="2">
        <v>2</v>
      </c>
      <c r="E1666" s="5">
        <v>4</v>
      </c>
    </row>
    <row r="1667" spans="1:5" x14ac:dyDescent="0.25">
      <c r="A1667">
        <v>1666</v>
      </c>
      <c r="C1667" s="2">
        <v>2</v>
      </c>
      <c r="E1667" s="5">
        <v>4</v>
      </c>
    </row>
    <row r="1668" spans="1:5" x14ac:dyDescent="0.25">
      <c r="A1668">
        <v>1667</v>
      </c>
      <c r="C1668" s="2">
        <v>2</v>
      </c>
      <c r="E1668" s="5">
        <v>4</v>
      </c>
    </row>
    <row r="1669" spans="1:5" x14ac:dyDescent="0.25">
      <c r="A1669">
        <v>1668</v>
      </c>
      <c r="C1669" s="2">
        <v>2</v>
      </c>
      <c r="E1669" s="5">
        <v>4</v>
      </c>
    </row>
    <row r="1670" spans="1:5" x14ac:dyDescent="0.25">
      <c r="A1670">
        <v>1669</v>
      </c>
      <c r="B1670" s="4">
        <v>1</v>
      </c>
      <c r="C1670" s="2">
        <v>2</v>
      </c>
      <c r="E1670" s="5">
        <v>4</v>
      </c>
    </row>
    <row r="1671" spans="1:5" x14ac:dyDescent="0.25">
      <c r="A1671">
        <v>1670</v>
      </c>
      <c r="B1671" s="4">
        <v>1</v>
      </c>
      <c r="C1671" s="2">
        <v>2</v>
      </c>
      <c r="E1671" s="5">
        <v>4</v>
      </c>
    </row>
    <row r="1672" spans="1:5" x14ac:dyDescent="0.25">
      <c r="A1672">
        <v>1671</v>
      </c>
      <c r="B1672" s="4">
        <v>1</v>
      </c>
      <c r="E1672" s="5">
        <v>4</v>
      </c>
    </row>
    <row r="1673" spans="1:5" x14ac:dyDescent="0.25">
      <c r="A1673">
        <v>1672</v>
      </c>
      <c r="B1673" s="4">
        <v>1</v>
      </c>
      <c r="E1673" s="5">
        <v>4</v>
      </c>
    </row>
    <row r="1674" spans="1:5" x14ac:dyDescent="0.25">
      <c r="A1674">
        <v>1673</v>
      </c>
      <c r="B1674" s="4">
        <v>1</v>
      </c>
      <c r="D1674" s="3">
        <v>3</v>
      </c>
      <c r="E1674" s="5">
        <v>4</v>
      </c>
    </row>
    <row r="1675" spans="1:5" x14ac:dyDescent="0.25">
      <c r="A1675">
        <v>1674</v>
      </c>
      <c r="B1675" s="4">
        <v>1</v>
      </c>
      <c r="D1675" s="3">
        <v>3</v>
      </c>
      <c r="E1675" s="5">
        <v>4</v>
      </c>
    </row>
    <row r="1676" spans="1:5" x14ac:dyDescent="0.25">
      <c r="A1676">
        <v>1675</v>
      </c>
      <c r="B1676" s="4">
        <v>1</v>
      </c>
      <c r="D1676" s="3">
        <v>3</v>
      </c>
    </row>
    <row r="1677" spans="1:5" x14ac:dyDescent="0.25">
      <c r="A1677">
        <v>1676</v>
      </c>
      <c r="B1677" s="4">
        <v>1</v>
      </c>
      <c r="D1677" s="3">
        <v>3</v>
      </c>
    </row>
    <row r="1678" spans="1:5" x14ac:dyDescent="0.25">
      <c r="A1678">
        <v>1677</v>
      </c>
      <c r="B1678" s="4">
        <v>1</v>
      </c>
      <c r="D1678" s="3">
        <v>3</v>
      </c>
    </row>
    <row r="1679" spans="1:5" x14ac:dyDescent="0.25">
      <c r="A1679">
        <v>1678</v>
      </c>
      <c r="B1679" s="4">
        <v>1</v>
      </c>
      <c r="D1679" s="3">
        <v>3</v>
      </c>
    </row>
    <row r="1680" spans="1:5" x14ac:dyDescent="0.25">
      <c r="A1680">
        <v>1679</v>
      </c>
      <c r="B1680" s="4">
        <v>1</v>
      </c>
      <c r="D1680" s="3">
        <v>3</v>
      </c>
    </row>
    <row r="1681" spans="1:5" x14ac:dyDescent="0.25">
      <c r="A1681">
        <v>1680</v>
      </c>
      <c r="B1681" s="4">
        <v>1</v>
      </c>
      <c r="D1681" s="3">
        <v>3</v>
      </c>
    </row>
    <row r="1682" spans="1:5" x14ac:dyDescent="0.25">
      <c r="A1682">
        <v>1681</v>
      </c>
      <c r="B1682" s="4">
        <v>1</v>
      </c>
      <c r="D1682" s="3">
        <v>3</v>
      </c>
    </row>
    <row r="1683" spans="1:5" x14ac:dyDescent="0.25">
      <c r="A1683">
        <v>1682</v>
      </c>
      <c r="B1683" s="4">
        <v>1</v>
      </c>
      <c r="D1683" s="3">
        <v>3</v>
      </c>
    </row>
    <row r="1684" spans="1:5" x14ac:dyDescent="0.25">
      <c r="A1684">
        <v>1683</v>
      </c>
      <c r="B1684" s="4">
        <v>1</v>
      </c>
      <c r="C1684" s="2">
        <v>2</v>
      </c>
      <c r="D1684" s="3">
        <v>3</v>
      </c>
    </row>
    <row r="1685" spans="1:5" x14ac:dyDescent="0.25">
      <c r="A1685">
        <v>1684</v>
      </c>
      <c r="B1685" s="4">
        <v>1</v>
      </c>
      <c r="C1685" s="2">
        <v>2</v>
      </c>
      <c r="D1685" s="3">
        <v>3</v>
      </c>
    </row>
    <row r="1686" spans="1:5" x14ac:dyDescent="0.25">
      <c r="A1686">
        <v>1685</v>
      </c>
      <c r="B1686" s="4">
        <v>1</v>
      </c>
      <c r="C1686" s="2">
        <v>2</v>
      </c>
      <c r="D1686" s="3">
        <v>3</v>
      </c>
    </row>
    <row r="1687" spans="1:5" x14ac:dyDescent="0.25">
      <c r="A1687">
        <v>1686</v>
      </c>
      <c r="C1687" s="2">
        <v>2</v>
      </c>
      <c r="D1687" s="3">
        <v>3</v>
      </c>
    </row>
    <row r="1688" spans="1:5" x14ac:dyDescent="0.25">
      <c r="A1688">
        <v>1687</v>
      </c>
      <c r="C1688" s="2">
        <v>2</v>
      </c>
      <c r="D1688" s="3">
        <v>3</v>
      </c>
    </row>
    <row r="1689" spans="1:5" x14ac:dyDescent="0.25">
      <c r="A1689">
        <v>1688</v>
      </c>
      <c r="C1689" s="2">
        <v>2</v>
      </c>
      <c r="D1689" s="3">
        <v>3</v>
      </c>
    </row>
    <row r="1690" spans="1:5" x14ac:dyDescent="0.25">
      <c r="A1690">
        <v>1689</v>
      </c>
      <c r="C1690" s="2">
        <v>2</v>
      </c>
      <c r="D1690" s="3">
        <v>3</v>
      </c>
    </row>
    <row r="1691" spans="1:5" x14ac:dyDescent="0.25">
      <c r="A1691">
        <v>1690</v>
      </c>
      <c r="C1691" s="2">
        <v>2</v>
      </c>
      <c r="D1691" s="3">
        <v>3</v>
      </c>
    </row>
    <row r="1692" spans="1:5" x14ac:dyDescent="0.25">
      <c r="A1692">
        <v>1691</v>
      </c>
      <c r="C1692" s="2">
        <v>2</v>
      </c>
      <c r="D1692" s="3">
        <v>3</v>
      </c>
      <c r="E1692" s="5">
        <v>4</v>
      </c>
    </row>
    <row r="1693" spans="1:5" x14ac:dyDescent="0.25">
      <c r="A1693">
        <v>1692</v>
      </c>
      <c r="C1693" s="2">
        <v>2</v>
      </c>
      <c r="E1693" s="5">
        <v>4</v>
      </c>
    </row>
    <row r="1694" spans="1:5" x14ac:dyDescent="0.25">
      <c r="A1694">
        <v>1693</v>
      </c>
      <c r="C1694" s="2">
        <v>2</v>
      </c>
      <c r="E1694" s="5">
        <v>4</v>
      </c>
    </row>
    <row r="1695" spans="1:5" x14ac:dyDescent="0.25">
      <c r="A1695">
        <v>1694</v>
      </c>
      <c r="C1695" s="2">
        <v>2</v>
      </c>
      <c r="E1695" s="5">
        <v>4</v>
      </c>
    </row>
    <row r="1696" spans="1:5" x14ac:dyDescent="0.25">
      <c r="A1696">
        <v>1695</v>
      </c>
      <c r="C1696" s="2">
        <v>2</v>
      </c>
      <c r="E1696" s="5">
        <v>4</v>
      </c>
    </row>
    <row r="1697" spans="1:5" x14ac:dyDescent="0.25">
      <c r="A1697">
        <v>1696</v>
      </c>
      <c r="C1697" s="2">
        <v>2</v>
      </c>
      <c r="E1697" s="5">
        <v>4</v>
      </c>
    </row>
    <row r="1698" spans="1:5" x14ac:dyDescent="0.25">
      <c r="A1698">
        <v>1697</v>
      </c>
      <c r="C1698" s="2">
        <v>2</v>
      </c>
      <c r="E1698" s="5">
        <v>4</v>
      </c>
    </row>
    <row r="1699" spans="1:5" x14ac:dyDescent="0.25">
      <c r="A1699">
        <v>1698</v>
      </c>
      <c r="B1699" s="4">
        <v>1</v>
      </c>
      <c r="C1699" s="2">
        <v>2</v>
      </c>
      <c r="E1699" s="5">
        <v>4</v>
      </c>
    </row>
    <row r="1700" spans="1:5" x14ac:dyDescent="0.25">
      <c r="A1700">
        <v>1699</v>
      </c>
      <c r="B1700" s="4">
        <v>1</v>
      </c>
      <c r="C1700" s="2">
        <v>2</v>
      </c>
      <c r="E1700" s="5">
        <v>4</v>
      </c>
    </row>
    <row r="1701" spans="1:5" x14ac:dyDescent="0.25">
      <c r="A1701">
        <v>1700</v>
      </c>
      <c r="B1701" s="4">
        <v>1</v>
      </c>
      <c r="E1701" s="5">
        <v>4</v>
      </c>
    </row>
    <row r="1702" spans="1:5" x14ac:dyDescent="0.25">
      <c r="A1702">
        <v>1701</v>
      </c>
      <c r="B1702" s="4">
        <v>1</v>
      </c>
      <c r="E1702" s="5">
        <v>4</v>
      </c>
    </row>
    <row r="1703" spans="1:5" x14ac:dyDescent="0.25">
      <c r="A1703">
        <v>1702</v>
      </c>
      <c r="B1703" s="4">
        <v>1</v>
      </c>
      <c r="E1703" s="5">
        <v>4</v>
      </c>
    </row>
    <row r="1704" spans="1:5" x14ac:dyDescent="0.25">
      <c r="A1704">
        <v>1703</v>
      </c>
      <c r="B1704" s="4">
        <v>1</v>
      </c>
      <c r="E1704" s="5">
        <v>4</v>
      </c>
    </row>
    <row r="1705" spans="1:5" x14ac:dyDescent="0.25">
      <c r="A1705">
        <v>1704</v>
      </c>
      <c r="B1705" s="4">
        <v>1</v>
      </c>
      <c r="E1705" s="5">
        <v>4</v>
      </c>
    </row>
    <row r="1706" spans="1:5" x14ac:dyDescent="0.25">
      <c r="A1706">
        <v>1705</v>
      </c>
      <c r="B1706" s="4">
        <v>1</v>
      </c>
      <c r="E1706" s="5">
        <v>4</v>
      </c>
    </row>
    <row r="1707" spans="1:5" x14ac:dyDescent="0.25">
      <c r="A1707">
        <v>1706</v>
      </c>
      <c r="B1707" s="4">
        <v>1</v>
      </c>
      <c r="D1707" s="3">
        <v>3</v>
      </c>
      <c r="E1707" s="5">
        <v>4</v>
      </c>
    </row>
    <row r="1708" spans="1:5" x14ac:dyDescent="0.25">
      <c r="A1708">
        <v>1707</v>
      </c>
      <c r="B1708" s="4">
        <v>1</v>
      </c>
      <c r="D1708" s="3">
        <v>3</v>
      </c>
      <c r="E1708" s="5">
        <v>4</v>
      </c>
    </row>
    <row r="1709" spans="1:5" x14ac:dyDescent="0.25">
      <c r="A1709">
        <v>1708</v>
      </c>
      <c r="B1709" s="4">
        <v>1</v>
      </c>
      <c r="D1709" s="3">
        <v>3</v>
      </c>
      <c r="E1709" s="5">
        <v>4</v>
      </c>
    </row>
    <row r="1710" spans="1:5" x14ac:dyDescent="0.25">
      <c r="A1710">
        <v>1709</v>
      </c>
      <c r="B1710" s="4">
        <v>1</v>
      </c>
      <c r="D1710" s="3">
        <v>3</v>
      </c>
      <c r="E1710" s="5">
        <v>4</v>
      </c>
    </row>
    <row r="1711" spans="1:5" x14ac:dyDescent="0.25">
      <c r="A1711">
        <v>1710</v>
      </c>
      <c r="B1711" s="4">
        <v>1</v>
      </c>
      <c r="D1711" s="3">
        <v>3</v>
      </c>
      <c r="E1711" s="5">
        <v>4</v>
      </c>
    </row>
    <row r="1712" spans="1:5" x14ac:dyDescent="0.25">
      <c r="A1712">
        <v>1711</v>
      </c>
      <c r="B1712" s="4">
        <v>1</v>
      </c>
      <c r="D1712" s="3">
        <v>3</v>
      </c>
    </row>
    <row r="1713" spans="1:5" x14ac:dyDescent="0.25">
      <c r="A1713">
        <v>1712</v>
      </c>
      <c r="B1713" s="4">
        <v>1</v>
      </c>
      <c r="C1713" s="2">
        <v>2</v>
      </c>
      <c r="D1713" s="3">
        <v>3</v>
      </c>
    </row>
    <row r="1714" spans="1:5" x14ac:dyDescent="0.25">
      <c r="A1714">
        <v>1713</v>
      </c>
      <c r="B1714" s="4">
        <v>1</v>
      </c>
      <c r="C1714" s="2">
        <v>2</v>
      </c>
      <c r="D1714" s="3">
        <v>3</v>
      </c>
    </row>
    <row r="1715" spans="1:5" x14ac:dyDescent="0.25">
      <c r="A1715">
        <v>1714</v>
      </c>
      <c r="C1715" s="2">
        <v>2</v>
      </c>
      <c r="D1715" s="3">
        <v>3</v>
      </c>
    </row>
    <row r="1716" spans="1:5" x14ac:dyDescent="0.25">
      <c r="A1716">
        <v>1715</v>
      </c>
      <c r="C1716" s="2">
        <v>2</v>
      </c>
      <c r="D1716" s="3">
        <v>3</v>
      </c>
    </row>
    <row r="1717" spans="1:5" x14ac:dyDescent="0.25">
      <c r="A1717">
        <v>1716</v>
      </c>
      <c r="C1717" s="2">
        <v>2</v>
      </c>
      <c r="D1717" s="3">
        <v>3</v>
      </c>
    </row>
    <row r="1718" spans="1:5" x14ac:dyDescent="0.25">
      <c r="A1718">
        <v>1717</v>
      </c>
      <c r="C1718" s="2">
        <v>2</v>
      </c>
      <c r="D1718" s="3">
        <v>3</v>
      </c>
    </row>
    <row r="1719" spans="1:5" x14ac:dyDescent="0.25">
      <c r="A1719">
        <v>1718</v>
      </c>
      <c r="C1719" s="2">
        <v>2</v>
      </c>
      <c r="D1719" s="3">
        <v>3</v>
      </c>
    </row>
    <row r="1720" spans="1:5" x14ac:dyDescent="0.25">
      <c r="A1720">
        <v>1719</v>
      </c>
      <c r="C1720" s="2">
        <v>2</v>
      </c>
      <c r="D1720" s="3">
        <v>3</v>
      </c>
    </row>
    <row r="1721" spans="1:5" x14ac:dyDescent="0.25">
      <c r="A1721">
        <v>1720</v>
      </c>
      <c r="C1721" s="2">
        <v>2</v>
      </c>
      <c r="D1721" s="3">
        <v>3</v>
      </c>
    </row>
    <row r="1722" spans="1:5" x14ac:dyDescent="0.25">
      <c r="A1722">
        <v>1721</v>
      </c>
      <c r="C1722" s="2">
        <v>2</v>
      </c>
      <c r="D1722" s="3">
        <v>3</v>
      </c>
    </row>
    <row r="1723" spans="1:5" x14ac:dyDescent="0.25">
      <c r="A1723">
        <v>1722</v>
      </c>
      <c r="C1723" s="2">
        <v>2</v>
      </c>
      <c r="D1723" s="3">
        <v>3</v>
      </c>
    </row>
    <row r="1724" spans="1:5" x14ac:dyDescent="0.25">
      <c r="A1724">
        <v>1723</v>
      </c>
      <c r="C1724" s="2">
        <v>2</v>
      </c>
      <c r="D1724" s="3">
        <v>3</v>
      </c>
    </row>
    <row r="1725" spans="1:5" x14ac:dyDescent="0.25">
      <c r="A1725">
        <v>1724</v>
      </c>
      <c r="C1725" s="2">
        <v>2</v>
      </c>
      <c r="D1725" s="3">
        <v>3</v>
      </c>
    </row>
    <row r="1726" spans="1:5" x14ac:dyDescent="0.25">
      <c r="A1726">
        <v>1725</v>
      </c>
      <c r="C1726" s="2">
        <v>2</v>
      </c>
      <c r="D1726" s="3">
        <v>3</v>
      </c>
      <c r="E1726" s="5">
        <v>4</v>
      </c>
    </row>
    <row r="1727" spans="1:5" x14ac:dyDescent="0.25">
      <c r="A1727">
        <v>1726</v>
      </c>
      <c r="C1727" s="2">
        <v>2</v>
      </c>
      <c r="E1727" s="5">
        <v>4</v>
      </c>
    </row>
    <row r="1728" spans="1:5" x14ac:dyDescent="0.25">
      <c r="A1728">
        <v>1727</v>
      </c>
      <c r="B1728" s="4">
        <v>1</v>
      </c>
      <c r="C1728" s="2">
        <v>2</v>
      </c>
      <c r="E1728" s="5">
        <v>4</v>
      </c>
    </row>
    <row r="1729" spans="1:5" x14ac:dyDescent="0.25">
      <c r="A1729">
        <v>1728</v>
      </c>
      <c r="B1729" s="4">
        <v>1</v>
      </c>
      <c r="C1729" s="2">
        <v>2</v>
      </c>
      <c r="E1729" s="5">
        <v>4</v>
      </c>
    </row>
    <row r="1730" spans="1:5" x14ac:dyDescent="0.25">
      <c r="A1730">
        <v>1729</v>
      </c>
      <c r="B1730" s="4">
        <v>1</v>
      </c>
      <c r="E1730" s="5">
        <v>4</v>
      </c>
    </row>
    <row r="1731" spans="1:5" x14ac:dyDescent="0.25">
      <c r="A1731">
        <v>1730</v>
      </c>
      <c r="B1731" s="4">
        <v>1</v>
      </c>
      <c r="E1731" s="5">
        <v>4</v>
      </c>
    </row>
    <row r="1732" spans="1:5" x14ac:dyDescent="0.25">
      <c r="A1732">
        <v>1731</v>
      </c>
      <c r="B1732" s="4">
        <v>1</v>
      </c>
      <c r="E1732" s="5">
        <v>4</v>
      </c>
    </row>
    <row r="1733" spans="1:5" x14ac:dyDescent="0.25">
      <c r="A1733">
        <v>1732</v>
      </c>
      <c r="B1733" s="4">
        <v>1</v>
      </c>
      <c r="E1733" s="5">
        <v>4</v>
      </c>
    </row>
    <row r="1734" spans="1:5" x14ac:dyDescent="0.25">
      <c r="A1734">
        <v>1733</v>
      </c>
      <c r="B1734" s="4">
        <v>1</v>
      </c>
      <c r="E1734" s="5">
        <v>4</v>
      </c>
    </row>
    <row r="1735" spans="1:5" x14ac:dyDescent="0.25">
      <c r="A1735">
        <v>1734</v>
      </c>
      <c r="B1735" s="4">
        <v>1</v>
      </c>
      <c r="E1735" s="5">
        <v>4</v>
      </c>
    </row>
    <row r="1736" spans="1:5" x14ac:dyDescent="0.25">
      <c r="A1736">
        <v>1735</v>
      </c>
      <c r="B1736" s="4">
        <v>1</v>
      </c>
      <c r="E1736" s="5">
        <v>4</v>
      </c>
    </row>
    <row r="1737" spans="1:5" x14ac:dyDescent="0.25">
      <c r="A1737">
        <v>1736</v>
      </c>
      <c r="B1737" s="4">
        <v>1</v>
      </c>
      <c r="E1737" s="5">
        <v>4</v>
      </c>
    </row>
    <row r="1738" spans="1:5" x14ac:dyDescent="0.25">
      <c r="A1738">
        <v>1737</v>
      </c>
      <c r="B1738" s="4">
        <v>1</v>
      </c>
      <c r="E1738" s="5">
        <v>4</v>
      </c>
    </row>
    <row r="1739" spans="1:5" x14ac:dyDescent="0.25">
      <c r="A1739">
        <v>1738</v>
      </c>
      <c r="B1739" s="4">
        <v>1</v>
      </c>
      <c r="E1739" s="5">
        <v>4</v>
      </c>
    </row>
    <row r="1740" spans="1:5" x14ac:dyDescent="0.25">
      <c r="A1740">
        <v>1739</v>
      </c>
      <c r="B1740" s="4">
        <v>1</v>
      </c>
      <c r="E1740" s="5">
        <v>4</v>
      </c>
    </row>
    <row r="1741" spans="1:5" x14ac:dyDescent="0.25">
      <c r="A1741">
        <v>1740</v>
      </c>
      <c r="B1741" s="4">
        <v>1</v>
      </c>
      <c r="C1741" s="2">
        <v>2</v>
      </c>
      <c r="E1741" s="5">
        <v>4</v>
      </c>
    </row>
    <row r="1742" spans="1:5" x14ac:dyDescent="0.25">
      <c r="A1742">
        <v>1741</v>
      </c>
      <c r="B1742" s="4">
        <v>1</v>
      </c>
      <c r="C1742" s="2">
        <v>2</v>
      </c>
      <c r="E1742" s="5">
        <v>4</v>
      </c>
    </row>
    <row r="1743" spans="1:5" x14ac:dyDescent="0.25">
      <c r="A1743">
        <v>1742</v>
      </c>
      <c r="B1743" s="4">
        <v>1</v>
      </c>
      <c r="C1743" s="2">
        <v>2</v>
      </c>
      <c r="D1743" s="3">
        <v>3</v>
      </c>
    </row>
    <row r="1744" spans="1:5" x14ac:dyDescent="0.25">
      <c r="A1744">
        <v>1743</v>
      </c>
      <c r="B1744" s="4">
        <v>1</v>
      </c>
      <c r="C1744" s="2">
        <v>2</v>
      </c>
      <c r="D1744" s="3">
        <v>3</v>
      </c>
    </row>
    <row r="1745" spans="1:5" x14ac:dyDescent="0.25">
      <c r="A1745">
        <v>1744</v>
      </c>
      <c r="C1745" s="2">
        <v>2</v>
      </c>
      <c r="D1745" s="3">
        <v>3</v>
      </c>
    </row>
    <row r="1746" spans="1:5" x14ac:dyDescent="0.25">
      <c r="A1746">
        <v>1745</v>
      </c>
      <c r="C1746" s="2">
        <v>2</v>
      </c>
      <c r="D1746" s="3">
        <v>3</v>
      </c>
    </row>
    <row r="1747" spans="1:5" x14ac:dyDescent="0.25">
      <c r="A1747">
        <v>1746</v>
      </c>
      <c r="C1747" s="2">
        <v>2</v>
      </c>
      <c r="D1747" s="3">
        <v>3</v>
      </c>
    </row>
    <row r="1748" spans="1:5" x14ac:dyDescent="0.25">
      <c r="A1748">
        <v>1747</v>
      </c>
      <c r="C1748" s="2">
        <v>2</v>
      </c>
      <c r="D1748" s="3">
        <v>3</v>
      </c>
    </row>
    <row r="1749" spans="1:5" x14ac:dyDescent="0.25">
      <c r="A1749">
        <v>1748</v>
      </c>
      <c r="C1749" s="2">
        <v>2</v>
      </c>
      <c r="D1749" s="3">
        <v>3</v>
      </c>
    </row>
    <row r="1750" spans="1:5" x14ac:dyDescent="0.25">
      <c r="A1750">
        <v>1749</v>
      </c>
      <c r="C1750" s="2">
        <v>2</v>
      </c>
      <c r="D1750" s="3">
        <v>3</v>
      </c>
    </row>
    <row r="1751" spans="1:5" x14ac:dyDescent="0.25">
      <c r="A1751">
        <v>1750</v>
      </c>
      <c r="C1751" s="2">
        <v>2</v>
      </c>
      <c r="D1751" s="3">
        <v>3</v>
      </c>
    </row>
    <row r="1752" spans="1:5" x14ac:dyDescent="0.25">
      <c r="A1752">
        <v>1751</v>
      </c>
      <c r="C1752" s="2">
        <v>2</v>
      </c>
      <c r="D1752" s="3">
        <v>3</v>
      </c>
    </row>
    <row r="1753" spans="1:5" x14ac:dyDescent="0.25">
      <c r="A1753">
        <v>1752</v>
      </c>
      <c r="C1753" s="2">
        <v>2</v>
      </c>
      <c r="D1753" s="3">
        <v>3</v>
      </c>
    </row>
    <row r="1754" spans="1:5" x14ac:dyDescent="0.25">
      <c r="A1754">
        <v>1753</v>
      </c>
      <c r="C1754" s="2">
        <v>2</v>
      </c>
      <c r="D1754" s="3">
        <v>3</v>
      </c>
    </row>
    <row r="1755" spans="1:5" x14ac:dyDescent="0.25">
      <c r="A1755">
        <v>1754</v>
      </c>
      <c r="C1755" s="2">
        <v>2</v>
      </c>
      <c r="D1755" s="3">
        <v>3</v>
      </c>
    </row>
    <row r="1756" spans="1:5" x14ac:dyDescent="0.25">
      <c r="A1756">
        <v>1755</v>
      </c>
      <c r="B1756" s="4">
        <v>1</v>
      </c>
      <c r="C1756" s="2">
        <v>2</v>
      </c>
      <c r="D1756" s="3">
        <v>3</v>
      </c>
    </row>
    <row r="1757" spans="1:5" x14ac:dyDescent="0.25">
      <c r="A1757">
        <v>1756</v>
      </c>
      <c r="B1757" s="4">
        <v>1</v>
      </c>
      <c r="D1757" s="3">
        <v>3</v>
      </c>
    </row>
    <row r="1758" spans="1:5" x14ac:dyDescent="0.25">
      <c r="A1758">
        <v>1757</v>
      </c>
      <c r="B1758" s="4">
        <v>1</v>
      </c>
      <c r="E1758" s="5">
        <v>4</v>
      </c>
    </row>
    <row r="1759" spans="1:5" x14ac:dyDescent="0.25">
      <c r="A1759">
        <v>1758</v>
      </c>
      <c r="B1759" s="4">
        <v>1</v>
      </c>
      <c r="E1759" s="5">
        <v>4</v>
      </c>
    </row>
    <row r="1760" spans="1:5" x14ac:dyDescent="0.25">
      <c r="A1760">
        <v>1759</v>
      </c>
      <c r="B1760" s="4">
        <v>1</v>
      </c>
      <c r="E1760" s="5">
        <v>4</v>
      </c>
    </row>
    <row r="1761" spans="1:5" x14ac:dyDescent="0.25">
      <c r="A1761">
        <v>1760</v>
      </c>
      <c r="B1761" s="4">
        <v>1</v>
      </c>
      <c r="E1761" s="5">
        <v>4</v>
      </c>
    </row>
    <row r="1762" spans="1:5" x14ac:dyDescent="0.25">
      <c r="A1762">
        <v>1761</v>
      </c>
      <c r="B1762" s="4">
        <v>1</v>
      </c>
      <c r="E1762" s="5">
        <v>4</v>
      </c>
    </row>
    <row r="1763" spans="1:5" x14ac:dyDescent="0.25">
      <c r="A1763">
        <v>1762</v>
      </c>
      <c r="B1763" s="4">
        <v>1</v>
      </c>
      <c r="E1763" s="5">
        <v>4</v>
      </c>
    </row>
    <row r="1764" spans="1:5" x14ac:dyDescent="0.25">
      <c r="A1764">
        <v>1763</v>
      </c>
      <c r="B1764" s="4">
        <v>1</v>
      </c>
      <c r="E1764" s="5">
        <v>4</v>
      </c>
    </row>
    <row r="1765" spans="1:5" x14ac:dyDescent="0.25">
      <c r="A1765">
        <v>1764</v>
      </c>
      <c r="B1765" s="4">
        <v>1</v>
      </c>
      <c r="E1765" s="5">
        <v>4</v>
      </c>
    </row>
    <row r="1766" spans="1:5" x14ac:dyDescent="0.25">
      <c r="A1766">
        <v>1765</v>
      </c>
      <c r="B1766" s="4">
        <v>1</v>
      </c>
      <c r="E1766" s="5">
        <v>4</v>
      </c>
    </row>
    <row r="1767" spans="1:5" x14ac:dyDescent="0.25">
      <c r="A1767">
        <v>1766</v>
      </c>
      <c r="B1767" s="4">
        <v>1</v>
      </c>
      <c r="E1767" s="5">
        <v>4</v>
      </c>
    </row>
    <row r="1768" spans="1:5" x14ac:dyDescent="0.25">
      <c r="A1768">
        <v>1767</v>
      </c>
      <c r="B1768" s="4">
        <v>1</v>
      </c>
      <c r="E1768" s="5">
        <v>4</v>
      </c>
    </row>
    <row r="1769" spans="1:5" x14ac:dyDescent="0.25">
      <c r="A1769">
        <v>1768</v>
      </c>
      <c r="B1769" s="4">
        <v>1</v>
      </c>
      <c r="E1769" s="5">
        <v>4</v>
      </c>
    </row>
    <row r="1770" spans="1:5" x14ac:dyDescent="0.25">
      <c r="A1770">
        <v>1769</v>
      </c>
      <c r="B1770" s="4">
        <v>1</v>
      </c>
      <c r="E1770" s="5">
        <v>4</v>
      </c>
    </row>
    <row r="1771" spans="1:5" x14ac:dyDescent="0.25">
      <c r="A1771">
        <v>1770</v>
      </c>
      <c r="B1771" s="4">
        <v>1</v>
      </c>
      <c r="C1771" s="2">
        <v>2</v>
      </c>
      <c r="E1771" s="5">
        <v>4</v>
      </c>
    </row>
    <row r="1772" spans="1:5" x14ac:dyDescent="0.25">
      <c r="A1772">
        <v>1771</v>
      </c>
      <c r="C1772" s="2">
        <v>2</v>
      </c>
      <c r="E1772" s="5">
        <v>4</v>
      </c>
    </row>
    <row r="1773" spans="1:5" x14ac:dyDescent="0.25">
      <c r="A1773">
        <v>1772</v>
      </c>
      <c r="C1773" s="2">
        <v>2</v>
      </c>
      <c r="E1773" s="5">
        <v>4</v>
      </c>
    </row>
    <row r="1774" spans="1:5" x14ac:dyDescent="0.25">
      <c r="A1774">
        <v>1773</v>
      </c>
      <c r="C1774" s="2">
        <v>2</v>
      </c>
      <c r="D1774" s="3">
        <v>3</v>
      </c>
    </row>
    <row r="1775" spans="1:5" x14ac:dyDescent="0.25">
      <c r="A1775">
        <v>1774</v>
      </c>
      <c r="C1775" s="2">
        <v>2</v>
      </c>
      <c r="D1775" s="3">
        <v>3</v>
      </c>
    </row>
    <row r="1776" spans="1:5" x14ac:dyDescent="0.25">
      <c r="A1776">
        <v>1775</v>
      </c>
      <c r="C1776" s="2">
        <v>2</v>
      </c>
      <c r="D1776" s="3">
        <v>3</v>
      </c>
    </row>
    <row r="1777" spans="1:5" x14ac:dyDescent="0.25">
      <c r="A1777">
        <v>1776</v>
      </c>
      <c r="C1777" s="2">
        <v>2</v>
      </c>
      <c r="D1777" s="3">
        <v>3</v>
      </c>
    </row>
    <row r="1778" spans="1:5" x14ac:dyDescent="0.25">
      <c r="A1778">
        <v>1777</v>
      </c>
      <c r="C1778" s="2">
        <v>2</v>
      </c>
      <c r="D1778" s="3">
        <v>3</v>
      </c>
    </row>
    <row r="1779" spans="1:5" x14ac:dyDescent="0.25">
      <c r="A1779">
        <v>1778</v>
      </c>
      <c r="C1779" s="2">
        <v>2</v>
      </c>
      <c r="D1779" s="3">
        <v>3</v>
      </c>
    </row>
    <row r="1780" spans="1:5" x14ac:dyDescent="0.25">
      <c r="A1780">
        <v>1779</v>
      </c>
      <c r="C1780" s="2">
        <v>2</v>
      </c>
      <c r="D1780" s="3">
        <v>3</v>
      </c>
    </row>
    <row r="1781" spans="1:5" x14ac:dyDescent="0.25">
      <c r="A1781">
        <v>1780</v>
      </c>
      <c r="C1781" s="2">
        <v>2</v>
      </c>
      <c r="D1781" s="3">
        <v>3</v>
      </c>
    </row>
    <row r="1782" spans="1:5" x14ac:dyDescent="0.25">
      <c r="A1782">
        <v>1781</v>
      </c>
      <c r="C1782" s="2">
        <v>2</v>
      </c>
      <c r="D1782" s="3">
        <v>3</v>
      </c>
    </row>
    <row r="1783" spans="1:5" x14ac:dyDescent="0.25">
      <c r="A1783">
        <v>1782</v>
      </c>
      <c r="C1783" s="2">
        <v>2</v>
      </c>
      <c r="D1783" s="3">
        <v>3</v>
      </c>
    </row>
    <row r="1784" spans="1:5" x14ac:dyDescent="0.25">
      <c r="A1784">
        <v>1783</v>
      </c>
      <c r="C1784" s="2">
        <v>2</v>
      </c>
      <c r="D1784" s="3">
        <v>3</v>
      </c>
    </row>
    <row r="1785" spans="1:5" x14ac:dyDescent="0.25">
      <c r="A1785">
        <v>1784</v>
      </c>
      <c r="C1785" s="2">
        <v>2</v>
      </c>
      <c r="D1785" s="3">
        <v>3</v>
      </c>
    </row>
    <row r="1786" spans="1:5" x14ac:dyDescent="0.25">
      <c r="A1786">
        <v>1785</v>
      </c>
      <c r="B1786" s="4">
        <v>1</v>
      </c>
      <c r="D1786" s="3">
        <v>3</v>
      </c>
    </row>
    <row r="1787" spans="1:5" x14ac:dyDescent="0.25">
      <c r="A1787">
        <v>1786</v>
      </c>
      <c r="B1787" s="4">
        <v>1</v>
      </c>
      <c r="D1787" s="3">
        <v>3</v>
      </c>
    </row>
    <row r="1788" spans="1:5" x14ac:dyDescent="0.25">
      <c r="A1788">
        <v>1787</v>
      </c>
      <c r="B1788" s="4">
        <v>1</v>
      </c>
      <c r="E1788" s="5">
        <v>4</v>
      </c>
    </row>
    <row r="1789" spans="1:5" x14ac:dyDescent="0.25">
      <c r="A1789">
        <v>1788</v>
      </c>
      <c r="B1789" s="4">
        <v>1</v>
      </c>
      <c r="E1789" s="5">
        <v>4</v>
      </c>
    </row>
    <row r="1790" spans="1:5" x14ac:dyDescent="0.25">
      <c r="A1790">
        <v>1789</v>
      </c>
      <c r="B1790" s="4">
        <v>1</v>
      </c>
      <c r="E1790" s="5">
        <v>4</v>
      </c>
    </row>
    <row r="1791" spans="1:5" x14ac:dyDescent="0.25">
      <c r="A1791">
        <v>1790</v>
      </c>
      <c r="B1791" s="4">
        <v>1</v>
      </c>
      <c r="E1791" s="5">
        <v>4</v>
      </c>
    </row>
    <row r="1792" spans="1:5" x14ac:dyDescent="0.25">
      <c r="A1792">
        <v>1791</v>
      </c>
      <c r="B1792" s="4">
        <v>1</v>
      </c>
      <c r="E1792" s="5">
        <v>4</v>
      </c>
    </row>
    <row r="1793" spans="1:5" x14ac:dyDescent="0.25">
      <c r="A1793">
        <v>1792</v>
      </c>
      <c r="B1793" s="4">
        <v>1</v>
      </c>
      <c r="E1793" s="5">
        <v>4</v>
      </c>
    </row>
    <row r="1794" spans="1:5" x14ac:dyDescent="0.25">
      <c r="A1794">
        <v>1793</v>
      </c>
      <c r="B1794" s="4">
        <v>1</v>
      </c>
      <c r="E1794" s="5">
        <v>4</v>
      </c>
    </row>
    <row r="1795" spans="1:5" x14ac:dyDescent="0.25">
      <c r="A1795">
        <v>1794</v>
      </c>
      <c r="B1795" s="4">
        <v>1</v>
      </c>
      <c r="E1795" s="5">
        <v>4</v>
      </c>
    </row>
    <row r="1796" spans="1:5" x14ac:dyDescent="0.25">
      <c r="A1796">
        <v>1795</v>
      </c>
      <c r="B1796" s="4">
        <v>1</v>
      </c>
      <c r="E1796" s="5">
        <v>4</v>
      </c>
    </row>
    <row r="1797" spans="1:5" x14ac:dyDescent="0.25">
      <c r="A1797">
        <v>1796</v>
      </c>
      <c r="B1797" s="4">
        <v>1</v>
      </c>
      <c r="E1797" s="5">
        <v>4</v>
      </c>
    </row>
    <row r="1798" spans="1:5" x14ac:dyDescent="0.25">
      <c r="A1798">
        <v>1797</v>
      </c>
      <c r="B1798" s="4">
        <v>1</v>
      </c>
      <c r="E1798" s="5">
        <v>4</v>
      </c>
    </row>
    <row r="1799" spans="1:5" x14ac:dyDescent="0.25">
      <c r="A1799">
        <v>1798</v>
      </c>
      <c r="B1799" s="4">
        <v>1</v>
      </c>
      <c r="E1799" s="5">
        <v>4</v>
      </c>
    </row>
    <row r="1800" spans="1:5" x14ac:dyDescent="0.25">
      <c r="A1800">
        <v>1799</v>
      </c>
      <c r="B1800" s="4">
        <v>1</v>
      </c>
      <c r="E1800" s="5">
        <v>4</v>
      </c>
    </row>
    <row r="1801" spans="1:5" x14ac:dyDescent="0.25">
      <c r="A1801">
        <v>1800</v>
      </c>
      <c r="B1801" s="4">
        <v>1</v>
      </c>
      <c r="C1801" s="2">
        <v>2</v>
      </c>
      <c r="E1801" s="5">
        <v>4</v>
      </c>
    </row>
    <row r="1802" spans="1:5" x14ac:dyDescent="0.25">
      <c r="A1802">
        <v>1801</v>
      </c>
      <c r="C1802" s="2">
        <v>2</v>
      </c>
      <c r="E1802" s="5">
        <v>4</v>
      </c>
    </row>
    <row r="1803" spans="1:5" x14ac:dyDescent="0.25">
      <c r="A1803">
        <v>1802</v>
      </c>
      <c r="C1803" s="2">
        <v>2</v>
      </c>
      <c r="E1803" s="5">
        <v>4</v>
      </c>
    </row>
    <row r="1804" spans="1:5" x14ac:dyDescent="0.25">
      <c r="A1804">
        <v>1803</v>
      </c>
      <c r="C1804" s="2">
        <v>2</v>
      </c>
      <c r="E1804" s="5">
        <v>4</v>
      </c>
    </row>
    <row r="1805" spans="1:5" x14ac:dyDescent="0.25">
      <c r="A1805">
        <v>1804</v>
      </c>
      <c r="C1805" s="2">
        <v>2</v>
      </c>
      <c r="D1805" s="3">
        <v>3</v>
      </c>
    </row>
    <row r="1806" spans="1:5" x14ac:dyDescent="0.25">
      <c r="A1806">
        <v>1805</v>
      </c>
      <c r="C1806" s="2">
        <v>2</v>
      </c>
      <c r="D1806" s="3">
        <v>3</v>
      </c>
    </row>
    <row r="1807" spans="1:5" x14ac:dyDescent="0.25">
      <c r="A1807">
        <v>1806</v>
      </c>
      <c r="C1807" s="2">
        <v>2</v>
      </c>
      <c r="D1807" s="3">
        <v>3</v>
      </c>
    </row>
    <row r="1808" spans="1:5" x14ac:dyDescent="0.25">
      <c r="A1808">
        <v>1807</v>
      </c>
      <c r="C1808" s="2">
        <v>2</v>
      </c>
      <c r="D1808" s="3">
        <v>3</v>
      </c>
    </row>
    <row r="1809" spans="1:5" x14ac:dyDescent="0.25">
      <c r="A1809">
        <v>1808</v>
      </c>
      <c r="C1809" s="2">
        <v>2</v>
      </c>
      <c r="D1809" s="3">
        <v>3</v>
      </c>
    </row>
    <row r="1810" spans="1:5" x14ac:dyDescent="0.25">
      <c r="A1810">
        <v>1809</v>
      </c>
      <c r="C1810" s="2">
        <v>2</v>
      </c>
      <c r="D1810" s="3">
        <v>3</v>
      </c>
    </row>
    <row r="1811" spans="1:5" x14ac:dyDescent="0.25">
      <c r="A1811">
        <v>1810</v>
      </c>
      <c r="C1811" s="2">
        <v>2</v>
      </c>
      <c r="D1811" s="3">
        <v>3</v>
      </c>
    </row>
    <row r="1812" spans="1:5" x14ac:dyDescent="0.25">
      <c r="A1812">
        <v>1811</v>
      </c>
      <c r="C1812" s="2">
        <v>2</v>
      </c>
      <c r="D1812" s="3">
        <v>3</v>
      </c>
    </row>
    <row r="1813" spans="1:5" x14ac:dyDescent="0.25">
      <c r="A1813">
        <v>1812</v>
      </c>
      <c r="C1813" s="2">
        <v>2</v>
      </c>
      <c r="D1813" s="3">
        <v>3</v>
      </c>
    </row>
    <row r="1814" spans="1:5" x14ac:dyDescent="0.25">
      <c r="A1814">
        <v>1813</v>
      </c>
      <c r="C1814" s="2">
        <v>2</v>
      </c>
      <c r="D1814" s="3">
        <v>3</v>
      </c>
    </row>
    <row r="1815" spans="1:5" x14ac:dyDescent="0.25">
      <c r="A1815">
        <v>1814</v>
      </c>
      <c r="C1815" s="2">
        <v>2</v>
      </c>
      <c r="D1815" s="3">
        <v>3</v>
      </c>
    </row>
    <row r="1816" spans="1:5" x14ac:dyDescent="0.25">
      <c r="A1816">
        <v>1815</v>
      </c>
      <c r="B1816" s="4">
        <v>1</v>
      </c>
      <c r="D1816" s="3">
        <v>3</v>
      </c>
    </row>
    <row r="1817" spans="1:5" x14ac:dyDescent="0.25">
      <c r="A1817">
        <v>1816</v>
      </c>
      <c r="B1817" s="4">
        <v>1</v>
      </c>
      <c r="D1817" s="3">
        <v>3</v>
      </c>
    </row>
    <row r="1818" spans="1:5" x14ac:dyDescent="0.25">
      <c r="A1818">
        <v>1817</v>
      </c>
      <c r="B1818" s="4">
        <v>1</v>
      </c>
      <c r="E1818" s="5">
        <v>4</v>
      </c>
    </row>
    <row r="1819" spans="1:5" x14ac:dyDescent="0.25">
      <c r="A1819">
        <v>1818</v>
      </c>
      <c r="B1819" s="4">
        <v>1</v>
      </c>
      <c r="E1819" s="5">
        <v>4</v>
      </c>
    </row>
    <row r="1820" spans="1:5" x14ac:dyDescent="0.25">
      <c r="A1820">
        <v>1819</v>
      </c>
      <c r="B1820" s="4">
        <v>1</v>
      </c>
      <c r="E1820" s="5">
        <v>4</v>
      </c>
    </row>
    <row r="1821" spans="1:5" x14ac:dyDescent="0.25">
      <c r="A1821">
        <v>1820</v>
      </c>
      <c r="B1821" s="4">
        <v>1</v>
      </c>
      <c r="E1821" s="5">
        <v>4</v>
      </c>
    </row>
    <row r="1822" spans="1:5" x14ac:dyDescent="0.25">
      <c r="A1822">
        <v>1821</v>
      </c>
      <c r="B1822" s="4">
        <v>1</v>
      </c>
      <c r="E1822" s="5">
        <v>4</v>
      </c>
    </row>
    <row r="1823" spans="1:5" x14ac:dyDescent="0.25">
      <c r="A1823">
        <v>1822</v>
      </c>
      <c r="B1823" s="4">
        <v>1</v>
      </c>
      <c r="E1823" s="5">
        <v>4</v>
      </c>
    </row>
    <row r="1824" spans="1:5" x14ac:dyDescent="0.25">
      <c r="A1824">
        <v>1823</v>
      </c>
      <c r="B1824" s="4">
        <v>1</v>
      </c>
      <c r="E1824" s="5">
        <v>4</v>
      </c>
    </row>
    <row r="1825" spans="1:5" x14ac:dyDescent="0.25">
      <c r="A1825">
        <v>1824</v>
      </c>
      <c r="B1825" s="4">
        <v>1</v>
      </c>
      <c r="E1825" s="5">
        <v>4</v>
      </c>
    </row>
    <row r="1826" spans="1:5" x14ac:dyDescent="0.25">
      <c r="A1826">
        <v>1825</v>
      </c>
      <c r="B1826" s="4">
        <v>1</v>
      </c>
      <c r="E1826" s="5">
        <v>4</v>
      </c>
    </row>
    <row r="1827" spans="1:5" x14ac:dyDescent="0.25">
      <c r="A1827">
        <v>1826</v>
      </c>
      <c r="B1827" s="4">
        <v>1</v>
      </c>
      <c r="E1827" s="5">
        <v>4</v>
      </c>
    </row>
    <row r="1828" spans="1:5" x14ac:dyDescent="0.25">
      <c r="A1828">
        <v>1827</v>
      </c>
      <c r="B1828" s="4">
        <v>1</v>
      </c>
      <c r="E1828" s="5">
        <v>4</v>
      </c>
    </row>
    <row r="1829" spans="1:5" x14ac:dyDescent="0.25">
      <c r="A1829">
        <v>1828</v>
      </c>
      <c r="B1829" s="4">
        <v>1</v>
      </c>
      <c r="C1829" s="2">
        <v>2</v>
      </c>
      <c r="E1829" s="5">
        <v>4</v>
      </c>
    </row>
    <row r="1830" spans="1:5" x14ac:dyDescent="0.25">
      <c r="A1830">
        <v>1829</v>
      </c>
      <c r="B1830" s="4">
        <v>1</v>
      </c>
      <c r="C1830" s="2">
        <v>2</v>
      </c>
      <c r="E1830" s="5">
        <v>4</v>
      </c>
    </row>
    <row r="1831" spans="1:5" x14ac:dyDescent="0.25">
      <c r="A1831">
        <v>1830</v>
      </c>
      <c r="C1831" s="2">
        <v>2</v>
      </c>
      <c r="E1831" s="5">
        <v>4</v>
      </c>
    </row>
    <row r="1832" spans="1:5" x14ac:dyDescent="0.25">
      <c r="A1832">
        <v>1831</v>
      </c>
      <c r="C1832" s="2">
        <v>2</v>
      </c>
      <c r="E1832" s="5">
        <v>4</v>
      </c>
    </row>
    <row r="1833" spans="1:5" x14ac:dyDescent="0.25">
      <c r="A1833">
        <v>1832</v>
      </c>
      <c r="C1833" s="2">
        <v>2</v>
      </c>
      <c r="E1833" s="5">
        <v>4</v>
      </c>
    </row>
    <row r="1834" spans="1:5" x14ac:dyDescent="0.25">
      <c r="A1834">
        <v>1833</v>
      </c>
      <c r="C1834" s="2">
        <v>2</v>
      </c>
      <c r="D1834" s="3">
        <v>3</v>
      </c>
      <c r="E1834" s="5">
        <v>4</v>
      </c>
    </row>
    <row r="1835" spans="1:5" x14ac:dyDescent="0.25">
      <c r="A1835">
        <v>1834</v>
      </c>
      <c r="C1835" s="2">
        <v>2</v>
      </c>
      <c r="D1835" s="3">
        <v>3</v>
      </c>
      <c r="E1835" s="5">
        <v>4</v>
      </c>
    </row>
    <row r="1836" spans="1:5" x14ac:dyDescent="0.25">
      <c r="A1836">
        <v>1835</v>
      </c>
      <c r="C1836" s="2">
        <v>2</v>
      </c>
      <c r="D1836" s="3">
        <v>3</v>
      </c>
    </row>
    <row r="1837" spans="1:5" x14ac:dyDescent="0.25">
      <c r="A1837">
        <v>1836</v>
      </c>
      <c r="C1837" s="2">
        <v>2</v>
      </c>
      <c r="D1837" s="3">
        <v>3</v>
      </c>
    </row>
    <row r="1838" spans="1:5" x14ac:dyDescent="0.25">
      <c r="A1838">
        <v>1837</v>
      </c>
      <c r="C1838" s="2">
        <v>2</v>
      </c>
      <c r="D1838" s="3">
        <v>3</v>
      </c>
    </row>
    <row r="1839" spans="1:5" x14ac:dyDescent="0.25">
      <c r="A1839">
        <v>1838</v>
      </c>
      <c r="C1839" s="2">
        <v>2</v>
      </c>
      <c r="D1839" s="3">
        <v>3</v>
      </c>
    </row>
    <row r="1840" spans="1:5" x14ac:dyDescent="0.25">
      <c r="A1840">
        <v>1839</v>
      </c>
      <c r="C1840" s="2">
        <v>2</v>
      </c>
      <c r="D1840" s="3">
        <v>3</v>
      </c>
    </row>
    <row r="1841" spans="1:5" x14ac:dyDescent="0.25">
      <c r="A1841">
        <v>1840</v>
      </c>
      <c r="C1841" s="2">
        <v>2</v>
      </c>
      <c r="D1841" s="3">
        <v>3</v>
      </c>
    </row>
    <row r="1842" spans="1:5" x14ac:dyDescent="0.25">
      <c r="A1842">
        <v>1841</v>
      </c>
      <c r="C1842" s="2">
        <v>2</v>
      </c>
      <c r="D1842" s="3">
        <v>3</v>
      </c>
    </row>
    <row r="1843" spans="1:5" x14ac:dyDescent="0.25">
      <c r="A1843">
        <v>1842</v>
      </c>
      <c r="C1843" s="2">
        <v>2</v>
      </c>
      <c r="D1843" s="3">
        <v>3</v>
      </c>
    </row>
    <row r="1844" spans="1:5" x14ac:dyDescent="0.25">
      <c r="A1844">
        <v>1843</v>
      </c>
      <c r="C1844" s="2">
        <v>2</v>
      </c>
      <c r="D1844" s="3">
        <v>3</v>
      </c>
    </row>
    <row r="1845" spans="1:5" x14ac:dyDescent="0.25">
      <c r="A1845">
        <v>1844</v>
      </c>
      <c r="B1845" s="4">
        <v>1</v>
      </c>
      <c r="D1845" s="3">
        <v>3</v>
      </c>
    </row>
    <row r="1846" spans="1:5" x14ac:dyDescent="0.25">
      <c r="A1846">
        <v>1845</v>
      </c>
      <c r="B1846" s="4">
        <v>1</v>
      </c>
      <c r="D1846" s="3">
        <v>3</v>
      </c>
    </row>
    <row r="1847" spans="1:5" x14ac:dyDescent="0.25">
      <c r="A1847">
        <v>1846</v>
      </c>
      <c r="B1847" s="4">
        <v>1</v>
      </c>
      <c r="D1847" s="3">
        <v>3</v>
      </c>
    </row>
    <row r="1848" spans="1:5" x14ac:dyDescent="0.25">
      <c r="A1848">
        <v>1847</v>
      </c>
      <c r="B1848" s="4">
        <v>1</v>
      </c>
      <c r="D1848" s="3">
        <v>3</v>
      </c>
    </row>
    <row r="1849" spans="1:5" x14ac:dyDescent="0.25">
      <c r="A1849">
        <v>1848</v>
      </c>
      <c r="B1849" s="4">
        <v>1</v>
      </c>
      <c r="E1849" s="5">
        <v>4</v>
      </c>
    </row>
    <row r="1850" spans="1:5" x14ac:dyDescent="0.25">
      <c r="A1850">
        <v>1849</v>
      </c>
      <c r="B1850" s="4">
        <v>1</v>
      </c>
      <c r="E1850" s="5">
        <v>4</v>
      </c>
    </row>
    <row r="1851" spans="1:5" x14ac:dyDescent="0.25">
      <c r="A1851">
        <v>1850</v>
      </c>
      <c r="B1851" s="4">
        <v>1</v>
      </c>
      <c r="E1851" s="5">
        <v>4</v>
      </c>
    </row>
    <row r="1852" spans="1:5" x14ac:dyDescent="0.25">
      <c r="A1852">
        <v>1851</v>
      </c>
      <c r="B1852" s="4">
        <v>1</v>
      </c>
      <c r="E1852" s="5">
        <v>4</v>
      </c>
    </row>
    <row r="1853" spans="1:5" x14ac:dyDescent="0.25">
      <c r="A1853">
        <v>1852</v>
      </c>
      <c r="B1853" s="4">
        <v>1</v>
      </c>
      <c r="E1853" s="5">
        <v>4</v>
      </c>
    </row>
    <row r="1854" spans="1:5" x14ac:dyDescent="0.25">
      <c r="A1854">
        <v>1853</v>
      </c>
      <c r="B1854" s="4">
        <v>1</v>
      </c>
      <c r="E1854" s="5">
        <v>4</v>
      </c>
    </row>
    <row r="1855" spans="1:5" x14ac:dyDescent="0.25">
      <c r="A1855">
        <v>1854</v>
      </c>
      <c r="B1855" s="4">
        <v>1</v>
      </c>
      <c r="E1855" s="5">
        <v>4</v>
      </c>
    </row>
    <row r="1856" spans="1:5" x14ac:dyDescent="0.25">
      <c r="A1856">
        <v>1855</v>
      </c>
      <c r="B1856" s="4">
        <v>1</v>
      </c>
      <c r="E1856" s="5">
        <v>4</v>
      </c>
    </row>
    <row r="1857" spans="1:5" x14ac:dyDescent="0.25">
      <c r="A1857">
        <v>1856</v>
      </c>
      <c r="B1857" s="4">
        <v>1</v>
      </c>
      <c r="E1857" s="5">
        <v>4</v>
      </c>
    </row>
    <row r="1858" spans="1:5" x14ac:dyDescent="0.25">
      <c r="A1858">
        <v>1857</v>
      </c>
      <c r="B1858" s="4">
        <v>1</v>
      </c>
      <c r="E1858" s="5">
        <v>4</v>
      </c>
    </row>
    <row r="1859" spans="1:5" x14ac:dyDescent="0.25">
      <c r="A1859">
        <v>1858</v>
      </c>
      <c r="B1859" s="4">
        <v>1</v>
      </c>
      <c r="C1859" s="2">
        <v>2</v>
      </c>
      <c r="E1859" s="5">
        <v>4</v>
      </c>
    </row>
    <row r="1860" spans="1:5" x14ac:dyDescent="0.25">
      <c r="A1860">
        <v>1859</v>
      </c>
      <c r="B1860" s="4">
        <v>1</v>
      </c>
      <c r="C1860" s="2">
        <v>2</v>
      </c>
      <c r="E1860" s="5">
        <v>4</v>
      </c>
    </row>
    <row r="1861" spans="1:5" x14ac:dyDescent="0.25">
      <c r="A1861">
        <v>1860</v>
      </c>
      <c r="B1861" s="4">
        <v>1</v>
      </c>
      <c r="C1861" s="2">
        <v>2</v>
      </c>
      <c r="E1861" s="5">
        <v>4</v>
      </c>
    </row>
    <row r="1862" spans="1:5" x14ac:dyDescent="0.25">
      <c r="A1862">
        <v>1861</v>
      </c>
      <c r="C1862" s="2">
        <v>2</v>
      </c>
      <c r="E1862" s="5">
        <v>4</v>
      </c>
    </row>
    <row r="1863" spans="1:5" x14ac:dyDescent="0.25">
      <c r="A1863">
        <v>1862</v>
      </c>
      <c r="C1863" s="2">
        <v>2</v>
      </c>
      <c r="E1863" s="5">
        <v>4</v>
      </c>
    </row>
    <row r="1864" spans="1:5" x14ac:dyDescent="0.25">
      <c r="A1864">
        <v>1863</v>
      </c>
      <c r="C1864" s="2">
        <v>2</v>
      </c>
      <c r="E1864" s="5">
        <v>4</v>
      </c>
    </row>
    <row r="1865" spans="1:5" x14ac:dyDescent="0.25">
      <c r="A1865">
        <v>1864</v>
      </c>
      <c r="C1865" s="2">
        <v>2</v>
      </c>
      <c r="D1865" s="3">
        <v>3</v>
      </c>
      <c r="E1865" s="5">
        <v>4</v>
      </c>
    </row>
    <row r="1866" spans="1:5" x14ac:dyDescent="0.25">
      <c r="A1866">
        <v>1865</v>
      </c>
      <c r="C1866" s="2">
        <v>2</v>
      </c>
      <c r="D1866" s="3">
        <v>3</v>
      </c>
      <c r="E1866" s="5">
        <v>4</v>
      </c>
    </row>
    <row r="1867" spans="1:5" x14ac:dyDescent="0.25">
      <c r="A1867">
        <v>1866</v>
      </c>
      <c r="C1867" s="2">
        <v>2</v>
      </c>
      <c r="D1867" s="3">
        <v>3</v>
      </c>
    </row>
    <row r="1868" spans="1:5" x14ac:dyDescent="0.25">
      <c r="A1868">
        <v>1867</v>
      </c>
      <c r="C1868" s="2">
        <v>2</v>
      </c>
      <c r="D1868" s="3">
        <v>3</v>
      </c>
    </row>
    <row r="1869" spans="1:5" x14ac:dyDescent="0.25">
      <c r="A1869">
        <v>1868</v>
      </c>
      <c r="C1869" s="2">
        <v>2</v>
      </c>
      <c r="D1869" s="3">
        <v>3</v>
      </c>
    </row>
    <row r="1870" spans="1:5" x14ac:dyDescent="0.25">
      <c r="A1870">
        <v>1869</v>
      </c>
      <c r="C1870" s="2">
        <v>2</v>
      </c>
      <c r="D1870" s="3">
        <v>3</v>
      </c>
    </row>
    <row r="1871" spans="1:5" x14ac:dyDescent="0.25">
      <c r="A1871">
        <v>1870</v>
      </c>
      <c r="C1871" s="2">
        <v>2</v>
      </c>
      <c r="D1871" s="3">
        <v>3</v>
      </c>
    </row>
    <row r="1872" spans="1:5" x14ac:dyDescent="0.25">
      <c r="A1872">
        <v>1871</v>
      </c>
      <c r="C1872" s="2">
        <v>2</v>
      </c>
      <c r="D1872" s="3">
        <v>3</v>
      </c>
    </row>
    <row r="1873" spans="1:5" x14ac:dyDescent="0.25">
      <c r="A1873">
        <v>1872</v>
      </c>
      <c r="C1873" s="2">
        <v>2</v>
      </c>
      <c r="D1873" s="3">
        <v>3</v>
      </c>
    </row>
    <row r="1874" spans="1:5" x14ac:dyDescent="0.25">
      <c r="A1874">
        <v>1873</v>
      </c>
      <c r="C1874" s="2">
        <v>2</v>
      </c>
      <c r="D1874" s="3">
        <v>3</v>
      </c>
    </row>
    <row r="1875" spans="1:5" x14ac:dyDescent="0.25">
      <c r="A1875">
        <v>1874</v>
      </c>
      <c r="B1875" s="4">
        <v>1</v>
      </c>
      <c r="C1875" s="2">
        <v>2</v>
      </c>
      <c r="D1875" s="3">
        <v>3</v>
      </c>
    </row>
    <row r="1876" spans="1:5" x14ac:dyDescent="0.25">
      <c r="A1876">
        <v>1875</v>
      </c>
      <c r="B1876" s="4">
        <v>1</v>
      </c>
      <c r="D1876" s="3">
        <v>3</v>
      </c>
    </row>
    <row r="1877" spans="1:5" x14ac:dyDescent="0.25">
      <c r="A1877">
        <v>1876</v>
      </c>
      <c r="B1877" s="4">
        <v>1</v>
      </c>
      <c r="D1877" s="3">
        <v>3</v>
      </c>
    </row>
    <row r="1878" spans="1:5" x14ac:dyDescent="0.25">
      <c r="A1878">
        <v>1877</v>
      </c>
      <c r="B1878" s="4">
        <v>1</v>
      </c>
      <c r="D1878" s="3">
        <v>3</v>
      </c>
    </row>
    <row r="1879" spans="1:5" x14ac:dyDescent="0.25">
      <c r="A1879">
        <v>1878</v>
      </c>
      <c r="B1879" s="4">
        <v>1</v>
      </c>
      <c r="D1879" s="3">
        <v>3</v>
      </c>
    </row>
    <row r="1880" spans="1:5" x14ac:dyDescent="0.25">
      <c r="A1880">
        <v>1879</v>
      </c>
      <c r="B1880" s="4">
        <v>1</v>
      </c>
      <c r="E1880" s="5">
        <v>4</v>
      </c>
    </row>
    <row r="1881" spans="1:5" x14ac:dyDescent="0.25">
      <c r="A1881">
        <v>1880</v>
      </c>
      <c r="B1881" s="4">
        <v>1</v>
      </c>
      <c r="E1881" s="5">
        <v>4</v>
      </c>
    </row>
    <row r="1882" spans="1:5" x14ac:dyDescent="0.25">
      <c r="A1882">
        <v>1881</v>
      </c>
      <c r="B1882" s="4">
        <v>1</v>
      </c>
      <c r="E1882" s="5">
        <v>4</v>
      </c>
    </row>
    <row r="1883" spans="1:5" x14ac:dyDescent="0.25">
      <c r="A1883">
        <v>1882</v>
      </c>
      <c r="B1883" s="4">
        <v>1</v>
      </c>
      <c r="E1883" s="5">
        <v>4</v>
      </c>
    </row>
    <row r="1884" spans="1:5" x14ac:dyDescent="0.25">
      <c r="A1884">
        <v>1883</v>
      </c>
      <c r="B1884" s="4">
        <v>1</v>
      </c>
      <c r="E1884" s="5">
        <v>4</v>
      </c>
    </row>
    <row r="1885" spans="1:5" x14ac:dyDescent="0.25">
      <c r="A1885">
        <v>1884</v>
      </c>
      <c r="B1885" s="4">
        <v>1</v>
      </c>
      <c r="E1885" s="5">
        <v>4</v>
      </c>
    </row>
    <row r="1886" spans="1:5" x14ac:dyDescent="0.25">
      <c r="A1886">
        <v>1885</v>
      </c>
      <c r="B1886" s="4">
        <v>1</v>
      </c>
      <c r="E1886" s="5">
        <v>4</v>
      </c>
    </row>
    <row r="1887" spans="1:5" x14ac:dyDescent="0.25">
      <c r="A1887">
        <v>1886</v>
      </c>
      <c r="B1887" s="4">
        <v>1</v>
      </c>
      <c r="E1887" s="5">
        <v>4</v>
      </c>
    </row>
    <row r="1888" spans="1:5" x14ac:dyDescent="0.25">
      <c r="A1888">
        <v>1887</v>
      </c>
      <c r="B1888" s="4">
        <v>1</v>
      </c>
      <c r="E1888" s="5">
        <v>4</v>
      </c>
    </row>
    <row r="1889" spans="1:5" x14ac:dyDescent="0.25">
      <c r="A1889">
        <v>1888</v>
      </c>
      <c r="B1889" s="4">
        <v>1</v>
      </c>
      <c r="E1889" s="5">
        <v>4</v>
      </c>
    </row>
    <row r="1890" spans="1:5" x14ac:dyDescent="0.25">
      <c r="A1890">
        <v>1889</v>
      </c>
      <c r="B1890" s="4">
        <v>1</v>
      </c>
      <c r="C1890" s="2">
        <v>2</v>
      </c>
      <c r="E1890" s="5">
        <v>4</v>
      </c>
    </row>
    <row r="1891" spans="1:5" x14ac:dyDescent="0.25">
      <c r="A1891">
        <v>1890</v>
      </c>
      <c r="B1891" s="4">
        <v>1</v>
      </c>
      <c r="C1891" s="2">
        <v>2</v>
      </c>
      <c r="E1891" s="5">
        <v>4</v>
      </c>
    </row>
    <row r="1892" spans="1:5" x14ac:dyDescent="0.25">
      <c r="A1892">
        <v>1891</v>
      </c>
      <c r="B1892" s="4">
        <v>1</v>
      </c>
      <c r="C1892" s="2">
        <v>2</v>
      </c>
      <c r="E1892" s="5">
        <v>4</v>
      </c>
    </row>
    <row r="1893" spans="1:5" x14ac:dyDescent="0.25">
      <c r="A1893">
        <v>1892</v>
      </c>
      <c r="B1893" s="4">
        <v>1</v>
      </c>
      <c r="C1893" s="2">
        <v>2</v>
      </c>
      <c r="E1893" s="5">
        <v>4</v>
      </c>
    </row>
    <row r="1894" spans="1:5" x14ac:dyDescent="0.25">
      <c r="A1894">
        <v>1893</v>
      </c>
      <c r="C1894" s="2">
        <v>2</v>
      </c>
      <c r="E1894" s="5">
        <v>4</v>
      </c>
    </row>
    <row r="1895" spans="1:5" x14ac:dyDescent="0.25">
      <c r="A1895">
        <v>1894</v>
      </c>
      <c r="C1895" s="2">
        <v>2</v>
      </c>
      <c r="E1895" s="5">
        <v>4</v>
      </c>
    </row>
    <row r="1896" spans="1:5" x14ac:dyDescent="0.25">
      <c r="A1896">
        <v>1895</v>
      </c>
      <c r="C1896" s="2">
        <v>2</v>
      </c>
      <c r="D1896" s="3">
        <v>3</v>
      </c>
      <c r="E1896" s="5">
        <v>4</v>
      </c>
    </row>
    <row r="1897" spans="1:5" x14ac:dyDescent="0.25">
      <c r="A1897">
        <v>1896</v>
      </c>
      <c r="C1897" s="2">
        <v>2</v>
      </c>
      <c r="D1897" s="3">
        <v>3</v>
      </c>
      <c r="E1897" s="5">
        <v>4</v>
      </c>
    </row>
    <row r="1898" spans="1:5" x14ac:dyDescent="0.25">
      <c r="A1898">
        <v>1897</v>
      </c>
      <c r="C1898" s="2">
        <v>2</v>
      </c>
      <c r="D1898" s="3">
        <v>3</v>
      </c>
      <c r="E1898" s="5">
        <v>4</v>
      </c>
    </row>
    <row r="1899" spans="1:5" x14ac:dyDescent="0.25">
      <c r="A1899">
        <v>1898</v>
      </c>
      <c r="C1899" s="2">
        <v>2</v>
      </c>
      <c r="D1899" s="3">
        <v>3</v>
      </c>
      <c r="E1899" s="5">
        <v>4</v>
      </c>
    </row>
    <row r="1900" spans="1:5" x14ac:dyDescent="0.25">
      <c r="A1900">
        <v>1899</v>
      </c>
      <c r="C1900" s="2">
        <v>2</v>
      </c>
      <c r="D1900" s="3">
        <v>3</v>
      </c>
      <c r="E1900" s="5">
        <v>4</v>
      </c>
    </row>
    <row r="1901" spans="1:5" x14ac:dyDescent="0.25">
      <c r="A1901">
        <v>1900</v>
      </c>
      <c r="C1901" s="2">
        <v>2</v>
      </c>
      <c r="D1901" s="3">
        <v>3</v>
      </c>
    </row>
    <row r="1902" spans="1:5" x14ac:dyDescent="0.25">
      <c r="A1902">
        <v>1901</v>
      </c>
      <c r="C1902" s="2">
        <v>2</v>
      </c>
      <c r="D1902" s="3">
        <v>3</v>
      </c>
    </row>
    <row r="1903" spans="1:5" x14ac:dyDescent="0.25">
      <c r="A1903">
        <v>1902</v>
      </c>
      <c r="C1903" s="2">
        <v>2</v>
      </c>
      <c r="D1903" s="3">
        <v>3</v>
      </c>
    </row>
    <row r="1904" spans="1:5" x14ac:dyDescent="0.25">
      <c r="A1904">
        <v>1903</v>
      </c>
      <c r="C1904" s="2">
        <v>2</v>
      </c>
      <c r="D1904" s="3">
        <v>3</v>
      </c>
    </row>
    <row r="1905" spans="1:6" x14ac:dyDescent="0.25">
      <c r="A1905">
        <v>1904</v>
      </c>
      <c r="C1905" s="2">
        <v>2</v>
      </c>
      <c r="D1905" s="3">
        <v>3</v>
      </c>
    </row>
    <row r="1906" spans="1:6" x14ac:dyDescent="0.25">
      <c r="A1906">
        <v>1905</v>
      </c>
      <c r="C1906" s="2">
        <v>2</v>
      </c>
      <c r="D1906" s="3">
        <v>3</v>
      </c>
    </row>
    <row r="1907" spans="1:6" x14ac:dyDescent="0.25">
      <c r="A1907">
        <v>1906</v>
      </c>
      <c r="C1907" s="2">
        <v>2</v>
      </c>
      <c r="D1907" s="3">
        <v>3</v>
      </c>
    </row>
    <row r="1908" spans="1:6" x14ac:dyDescent="0.25">
      <c r="A1908">
        <v>1907</v>
      </c>
      <c r="B1908" s="4">
        <v>1</v>
      </c>
      <c r="C1908" s="2">
        <v>2</v>
      </c>
      <c r="D1908" s="3">
        <v>3</v>
      </c>
    </row>
    <row r="1909" spans="1:6" x14ac:dyDescent="0.25">
      <c r="A1909">
        <v>1908</v>
      </c>
      <c r="B1909" s="4">
        <v>1</v>
      </c>
      <c r="C1909" s="2">
        <v>2</v>
      </c>
      <c r="D1909" s="3">
        <v>3</v>
      </c>
    </row>
    <row r="1910" spans="1:6" x14ac:dyDescent="0.25">
      <c r="A1910">
        <v>1909</v>
      </c>
      <c r="B1910" s="4">
        <v>1</v>
      </c>
      <c r="C1910" s="2">
        <v>2</v>
      </c>
      <c r="D1910" s="3">
        <v>3</v>
      </c>
    </row>
    <row r="1911" spans="1:6" x14ac:dyDescent="0.25">
      <c r="A1911">
        <v>1910</v>
      </c>
      <c r="B1911" s="4">
        <v>1</v>
      </c>
      <c r="D1911" s="3">
        <v>3</v>
      </c>
    </row>
    <row r="1912" spans="1:6" x14ac:dyDescent="0.25">
      <c r="A1912">
        <v>1911</v>
      </c>
      <c r="B1912" s="4">
        <v>1</v>
      </c>
      <c r="D1912" s="3">
        <v>3</v>
      </c>
    </row>
    <row r="1913" spans="1:6" x14ac:dyDescent="0.25">
      <c r="A1913">
        <v>1912</v>
      </c>
      <c r="B1913" s="4">
        <v>1</v>
      </c>
      <c r="D1913" s="3">
        <v>3</v>
      </c>
    </row>
    <row r="1914" spans="1:6" x14ac:dyDescent="0.25">
      <c r="A1914">
        <v>1913</v>
      </c>
      <c r="B1914" s="4">
        <v>1</v>
      </c>
      <c r="D1914" s="3">
        <v>3</v>
      </c>
      <c r="E1914" s="5">
        <v>4</v>
      </c>
    </row>
    <row r="1915" spans="1:6" x14ac:dyDescent="0.25">
      <c r="A1915">
        <v>1914</v>
      </c>
      <c r="B1915" s="4">
        <v>1</v>
      </c>
      <c r="E1915" s="5">
        <v>4</v>
      </c>
    </row>
    <row r="1916" spans="1:6" x14ac:dyDescent="0.25">
      <c r="A1916">
        <v>1915</v>
      </c>
      <c r="B1916" s="4">
        <v>1</v>
      </c>
      <c r="E1916" s="5">
        <v>4</v>
      </c>
      <c r="F1916" t="s">
        <v>22</v>
      </c>
    </row>
    <row r="1917" spans="1:6" x14ac:dyDescent="0.25">
      <c r="A1917">
        <v>1916</v>
      </c>
    </row>
    <row r="1918" spans="1:6" x14ac:dyDescent="0.25">
      <c r="A1918">
        <v>1917</v>
      </c>
      <c r="F1918" t="s">
        <v>22</v>
      </c>
    </row>
    <row r="1919" spans="1:6" x14ac:dyDescent="0.25">
      <c r="A1919">
        <v>1918</v>
      </c>
      <c r="B1919" s="4">
        <v>1</v>
      </c>
    </row>
    <row r="1920" spans="1:6" x14ac:dyDescent="0.25">
      <c r="A1920">
        <v>1919</v>
      </c>
      <c r="B1920" s="4">
        <v>1</v>
      </c>
    </row>
    <row r="1921" spans="1:4" x14ac:dyDescent="0.25">
      <c r="A1921">
        <v>1920</v>
      </c>
      <c r="B1921" s="4">
        <v>1</v>
      </c>
    </row>
    <row r="1922" spans="1:4" x14ac:dyDescent="0.25">
      <c r="A1922">
        <v>1921</v>
      </c>
      <c r="B1922" s="4">
        <v>1</v>
      </c>
    </row>
    <row r="1923" spans="1:4" x14ac:dyDescent="0.25">
      <c r="A1923">
        <v>1922</v>
      </c>
      <c r="B1923" s="4">
        <v>1</v>
      </c>
    </row>
    <row r="1924" spans="1:4" x14ac:dyDescent="0.25">
      <c r="A1924">
        <v>1923</v>
      </c>
      <c r="B1924" s="4">
        <v>1</v>
      </c>
    </row>
    <row r="1925" spans="1:4" x14ac:dyDescent="0.25">
      <c r="A1925">
        <v>1924</v>
      </c>
      <c r="B1925" s="4">
        <v>1</v>
      </c>
    </row>
    <row r="1926" spans="1:4" x14ac:dyDescent="0.25">
      <c r="A1926">
        <v>1925</v>
      </c>
      <c r="B1926" s="4">
        <v>1</v>
      </c>
    </row>
    <row r="1927" spans="1:4" x14ac:dyDescent="0.25">
      <c r="A1927">
        <v>1926</v>
      </c>
      <c r="B1927" s="4">
        <v>1</v>
      </c>
    </row>
    <row r="1928" spans="1:4" x14ac:dyDescent="0.25">
      <c r="A1928">
        <v>1927</v>
      </c>
      <c r="B1928" s="4">
        <v>1</v>
      </c>
    </row>
    <row r="1929" spans="1:4" x14ac:dyDescent="0.25">
      <c r="A1929">
        <v>1928</v>
      </c>
      <c r="B1929" s="4">
        <v>1</v>
      </c>
    </row>
    <row r="1930" spans="1:4" x14ac:dyDescent="0.25">
      <c r="A1930">
        <v>1929</v>
      </c>
      <c r="B1930" s="4">
        <v>1</v>
      </c>
      <c r="D1930" s="3">
        <v>3</v>
      </c>
    </row>
    <row r="1931" spans="1:4" x14ac:dyDescent="0.25">
      <c r="A1931">
        <v>1930</v>
      </c>
      <c r="B1931" s="4">
        <v>1</v>
      </c>
      <c r="D1931" s="3">
        <v>3</v>
      </c>
    </row>
    <row r="1932" spans="1:4" x14ac:dyDescent="0.25">
      <c r="A1932">
        <v>1931</v>
      </c>
      <c r="B1932" s="4">
        <v>1</v>
      </c>
      <c r="D1932" s="3">
        <v>3</v>
      </c>
    </row>
    <row r="1933" spans="1:4" x14ac:dyDescent="0.25">
      <c r="A1933">
        <v>1932</v>
      </c>
      <c r="B1933" s="4">
        <v>1</v>
      </c>
      <c r="D1933" s="3">
        <v>3</v>
      </c>
    </row>
    <row r="1934" spans="1:4" x14ac:dyDescent="0.25">
      <c r="A1934">
        <v>1933</v>
      </c>
      <c r="B1934" s="4">
        <v>1</v>
      </c>
      <c r="D1934" s="3">
        <v>3</v>
      </c>
    </row>
    <row r="1935" spans="1:4" x14ac:dyDescent="0.25">
      <c r="A1935">
        <v>1934</v>
      </c>
      <c r="B1935" s="4">
        <v>1</v>
      </c>
      <c r="D1935" s="3">
        <v>3</v>
      </c>
    </row>
    <row r="1936" spans="1:4" x14ac:dyDescent="0.25">
      <c r="A1936">
        <v>1935</v>
      </c>
      <c r="B1936" s="4">
        <v>1</v>
      </c>
      <c r="D1936" s="3">
        <v>3</v>
      </c>
    </row>
    <row r="1937" spans="1:5" x14ac:dyDescent="0.25">
      <c r="A1937">
        <v>1936</v>
      </c>
      <c r="B1937" s="4">
        <v>1</v>
      </c>
      <c r="D1937" s="3">
        <v>3</v>
      </c>
    </row>
    <row r="1938" spans="1:5" x14ac:dyDescent="0.25">
      <c r="A1938">
        <v>1937</v>
      </c>
      <c r="B1938" s="4">
        <v>1</v>
      </c>
      <c r="D1938" s="3">
        <v>3</v>
      </c>
    </row>
    <row r="1939" spans="1:5" x14ac:dyDescent="0.25">
      <c r="A1939">
        <v>1938</v>
      </c>
      <c r="B1939" s="4">
        <v>1</v>
      </c>
      <c r="C1939" s="2">
        <v>2</v>
      </c>
      <c r="D1939" s="3">
        <v>3</v>
      </c>
    </row>
    <row r="1940" spans="1:5" x14ac:dyDescent="0.25">
      <c r="A1940">
        <v>1939</v>
      </c>
      <c r="B1940" s="4">
        <v>1</v>
      </c>
      <c r="C1940" s="2">
        <v>2</v>
      </c>
      <c r="D1940" s="3">
        <v>3</v>
      </c>
    </row>
    <row r="1941" spans="1:5" x14ac:dyDescent="0.25">
      <c r="A1941">
        <v>1940</v>
      </c>
      <c r="B1941" s="4">
        <v>1</v>
      </c>
      <c r="C1941" s="2">
        <v>2</v>
      </c>
      <c r="D1941" s="3">
        <v>3</v>
      </c>
    </row>
    <row r="1942" spans="1:5" x14ac:dyDescent="0.25">
      <c r="A1942">
        <v>1941</v>
      </c>
      <c r="B1942" s="4">
        <v>1</v>
      </c>
      <c r="C1942" s="2">
        <v>2</v>
      </c>
      <c r="D1942" s="3">
        <v>3</v>
      </c>
    </row>
    <row r="1943" spans="1:5" x14ac:dyDescent="0.25">
      <c r="A1943">
        <v>1942</v>
      </c>
      <c r="C1943" s="2">
        <v>2</v>
      </c>
      <c r="D1943" s="3">
        <v>3</v>
      </c>
    </row>
    <row r="1944" spans="1:5" x14ac:dyDescent="0.25">
      <c r="A1944">
        <v>1943</v>
      </c>
      <c r="C1944" s="2">
        <v>2</v>
      </c>
      <c r="D1944" s="3">
        <v>3</v>
      </c>
    </row>
    <row r="1945" spans="1:5" x14ac:dyDescent="0.25">
      <c r="A1945">
        <v>1944</v>
      </c>
      <c r="C1945" s="2">
        <v>2</v>
      </c>
      <c r="D1945" s="3">
        <v>3</v>
      </c>
    </row>
    <row r="1946" spans="1:5" x14ac:dyDescent="0.25">
      <c r="A1946">
        <v>1945</v>
      </c>
      <c r="C1946" s="2">
        <v>2</v>
      </c>
      <c r="D1946" s="3">
        <v>3</v>
      </c>
    </row>
    <row r="1947" spans="1:5" x14ac:dyDescent="0.25">
      <c r="A1947">
        <v>1946</v>
      </c>
      <c r="C1947" s="2">
        <v>2</v>
      </c>
      <c r="D1947" s="3">
        <v>3</v>
      </c>
    </row>
    <row r="1948" spans="1:5" x14ac:dyDescent="0.25">
      <c r="A1948">
        <v>1947</v>
      </c>
      <c r="C1948" s="2">
        <v>2</v>
      </c>
      <c r="D1948" s="3">
        <v>3</v>
      </c>
    </row>
    <row r="1949" spans="1:5" x14ac:dyDescent="0.25">
      <c r="A1949">
        <v>1948</v>
      </c>
      <c r="C1949" s="2">
        <v>2</v>
      </c>
      <c r="D1949" s="3">
        <v>3</v>
      </c>
    </row>
    <row r="1950" spans="1:5" x14ac:dyDescent="0.25">
      <c r="A1950">
        <v>1949</v>
      </c>
      <c r="C1950" s="2">
        <v>2</v>
      </c>
      <c r="D1950" s="3">
        <v>3</v>
      </c>
    </row>
    <row r="1951" spans="1:5" x14ac:dyDescent="0.25">
      <c r="A1951">
        <v>1950</v>
      </c>
      <c r="C1951" s="2">
        <v>2</v>
      </c>
      <c r="D1951" s="3">
        <v>3</v>
      </c>
    </row>
    <row r="1952" spans="1:5" x14ac:dyDescent="0.25">
      <c r="A1952">
        <v>1951</v>
      </c>
      <c r="C1952" s="2">
        <v>2</v>
      </c>
      <c r="D1952" s="3">
        <v>3</v>
      </c>
      <c r="E1952" s="5">
        <v>4</v>
      </c>
    </row>
    <row r="1953" spans="1:5" x14ac:dyDescent="0.25">
      <c r="A1953">
        <v>1952</v>
      </c>
      <c r="C1953" s="2">
        <v>2</v>
      </c>
      <c r="D1953" s="3">
        <v>3</v>
      </c>
      <c r="E1953" s="5">
        <v>4</v>
      </c>
    </row>
    <row r="1954" spans="1:5" x14ac:dyDescent="0.25">
      <c r="A1954">
        <v>1953</v>
      </c>
      <c r="C1954" s="2">
        <v>2</v>
      </c>
      <c r="D1954" s="3">
        <v>3</v>
      </c>
      <c r="E1954" s="5">
        <v>4</v>
      </c>
    </row>
    <row r="1955" spans="1:5" x14ac:dyDescent="0.25">
      <c r="A1955">
        <v>1954</v>
      </c>
      <c r="C1955" s="2">
        <v>2</v>
      </c>
      <c r="D1955" s="3">
        <v>3</v>
      </c>
      <c r="E1955" s="5">
        <v>4</v>
      </c>
    </row>
    <row r="1956" spans="1:5" x14ac:dyDescent="0.25">
      <c r="A1956">
        <v>1955</v>
      </c>
      <c r="C1956" s="2">
        <v>2</v>
      </c>
      <c r="E1956" s="5">
        <v>4</v>
      </c>
    </row>
    <row r="1957" spans="1:5" x14ac:dyDescent="0.25">
      <c r="A1957">
        <v>1956</v>
      </c>
      <c r="B1957" s="4">
        <v>1</v>
      </c>
      <c r="C1957" s="2">
        <v>2</v>
      </c>
      <c r="E1957" s="5">
        <v>4</v>
      </c>
    </row>
    <row r="1958" spans="1:5" x14ac:dyDescent="0.25">
      <c r="A1958">
        <v>1957</v>
      </c>
      <c r="B1958" s="4">
        <v>1</v>
      </c>
      <c r="C1958" s="2">
        <v>2</v>
      </c>
      <c r="E1958" s="5">
        <v>4</v>
      </c>
    </row>
    <row r="1959" spans="1:5" x14ac:dyDescent="0.25">
      <c r="A1959">
        <v>1958</v>
      </c>
      <c r="B1959" s="4">
        <v>1</v>
      </c>
      <c r="C1959" s="2">
        <v>2</v>
      </c>
      <c r="E1959" s="5">
        <v>4</v>
      </c>
    </row>
    <row r="1960" spans="1:5" x14ac:dyDescent="0.25">
      <c r="A1960">
        <v>1959</v>
      </c>
      <c r="B1960" s="4">
        <v>1</v>
      </c>
      <c r="C1960" s="2">
        <v>2</v>
      </c>
      <c r="E1960" s="5">
        <v>4</v>
      </c>
    </row>
    <row r="1961" spans="1:5" x14ac:dyDescent="0.25">
      <c r="A1961">
        <v>1960</v>
      </c>
      <c r="B1961" s="4">
        <v>1</v>
      </c>
      <c r="C1961" s="2">
        <v>2</v>
      </c>
      <c r="E1961" s="5">
        <v>4</v>
      </c>
    </row>
    <row r="1962" spans="1:5" x14ac:dyDescent="0.25">
      <c r="A1962">
        <v>1961</v>
      </c>
      <c r="B1962" s="4">
        <v>1</v>
      </c>
      <c r="E1962" s="5">
        <v>4</v>
      </c>
    </row>
    <row r="1963" spans="1:5" x14ac:dyDescent="0.25">
      <c r="A1963">
        <v>1962</v>
      </c>
      <c r="B1963" s="4">
        <v>1</v>
      </c>
      <c r="E1963" s="5">
        <v>4</v>
      </c>
    </row>
    <row r="1964" spans="1:5" x14ac:dyDescent="0.25">
      <c r="A1964">
        <v>1963</v>
      </c>
      <c r="B1964" s="4">
        <v>1</v>
      </c>
      <c r="E1964" s="5">
        <v>4</v>
      </c>
    </row>
    <row r="1965" spans="1:5" x14ac:dyDescent="0.25">
      <c r="A1965">
        <v>1964</v>
      </c>
      <c r="B1965" s="4">
        <v>1</v>
      </c>
      <c r="E1965" s="5">
        <v>4</v>
      </c>
    </row>
    <row r="1966" spans="1:5" x14ac:dyDescent="0.25">
      <c r="A1966">
        <v>1965</v>
      </c>
      <c r="B1966" s="4">
        <v>1</v>
      </c>
      <c r="E1966" s="5">
        <v>4</v>
      </c>
    </row>
    <row r="1967" spans="1:5" x14ac:dyDescent="0.25">
      <c r="A1967">
        <v>1966</v>
      </c>
      <c r="B1967" s="4">
        <v>1</v>
      </c>
      <c r="E1967" s="5">
        <v>4</v>
      </c>
    </row>
    <row r="1968" spans="1:5" x14ac:dyDescent="0.25">
      <c r="A1968">
        <v>1967</v>
      </c>
      <c r="B1968" s="4">
        <v>1</v>
      </c>
      <c r="E1968" s="5">
        <v>4</v>
      </c>
    </row>
    <row r="1969" spans="1:5" x14ac:dyDescent="0.25">
      <c r="A1969">
        <v>1968</v>
      </c>
      <c r="B1969" s="4">
        <v>1</v>
      </c>
      <c r="E1969" s="5">
        <v>4</v>
      </c>
    </row>
    <row r="1970" spans="1:5" x14ac:dyDescent="0.25">
      <c r="A1970">
        <v>1969</v>
      </c>
      <c r="B1970" s="4">
        <v>1</v>
      </c>
      <c r="E1970" s="5">
        <v>4</v>
      </c>
    </row>
    <row r="1971" spans="1:5" x14ac:dyDescent="0.25">
      <c r="A1971">
        <v>1970</v>
      </c>
      <c r="B1971" s="4">
        <v>1</v>
      </c>
      <c r="E1971" s="5">
        <v>4</v>
      </c>
    </row>
    <row r="1972" spans="1:5" x14ac:dyDescent="0.25">
      <c r="A1972">
        <v>1971</v>
      </c>
      <c r="B1972" s="4">
        <v>1</v>
      </c>
      <c r="D1972" s="3">
        <v>3</v>
      </c>
      <c r="E1972" s="5">
        <v>4</v>
      </c>
    </row>
    <row r="1973" spans="1:5" x14ac:dyDescent="0.25">
      <c r="A1973">
        <v>1972</v>
      </c>
      <c r="B1973" s="4">
        <v>1</v>
      </c>
      <c r="D1973" s="3">
        <v>3</v>
      </c>
      <c r="E1973" s="5">
        <v>4</v>
      </c>
    </row>
    <row r="1974" spans="1:5" x14ac:dyDescent="0.25">
      <c r="A1974">
        <v>1973</v>
      </c>
      <c r="B1974" s="4">
        <v>1</v>
      </c>
      <c r="D1974" s="3">
        <v>3</v>
      </c>
      <c r="E1974" s="5">
        <v>4</v>
      </c>
    </row>
    <row r="1975" spans="1:5" x14ac:dyDescent="0.25">
      <c r="A1975">
        <v>1974</v>
      </c>
      <c r="B1975" s="4">
        <v>1</v>
      </c>
      <c r="D1975" s="3">
        <v>3</v>
      </c>
      <c r="E1975" s="5">
        <v>4</v>
      </c>
    </row>
    <row r="1976" spans="1:5" x14ac:dyDescent="0.25">
      <c r="A1976">
        <v>1975</v>
      </c>
      <c r="B1976" s="4">
        <v>1</v>
      </c>
      <c r="D1976" s="3">
        <v>3</v>
      </c>
      <c r="E1976" s="5">
        <v>4</v>
      </c>
    </row>
    <row r="1977" spans="1:5" x14ac:dyDescent="0.25">
      <c r="A1977">
        <v>1976</v>
      </c>
      <c r="B1977" s="4">
        <v>1</v>
      </c>
      <c r="D1977" s="3">
        <v>3</v>
      </c>
      <c r="E1977" s="5">
        <v>4</v>
      </c>
    </row>
    <row r="1978" spans="1:5" x14ac:dyDescent="0.25">
      <c r="A1978">
        <v>1977</v>
      </c>
      <c r="B1978" s="4">
        <v>1</v>
      </c>
      <c r="D1978" s="3">
        <v>3</v>
      </c>
      <c r="E1978" s="5">
        <v>4</v>
      </c>
    </row>
    <row r="1979" spans="1:5" x14ac:dyDescent="0.25">
      <c r="A1979">
        <v>1978</v>
      </c>
      <c r="B1979" s="4">
        <v>1</v>
      </c>
      <c r="D1979" s="3">
        <v>3</v>
      </c>
      <c r="E1979" s="5">
        <v>4</v>
      </c>
    </row>
    <row r="1980" spans="1:5" x14ac:dyDescent="0.25">
      <c r="A1980">
        <v>1979</v>
      </c>
      <c r="B1980" s="4">
        <v>1</v>
      </c>
      <c r="C1980" s="2">
        <v>2</v>
      </c>
      <c r="D1980" s="3">
        <v>3</v>
      </c>
    </row>
    <row r="1981" spans="1:5" x14ac:dyDescent="0.25">
      <c r="A1981">
        <v>1980</v>
      </c>
      <c r="B1981" s="4">
        <v>1</v>
      </c>
      <c r="C1981" s="2">
        <v>2</v>
      </c>
      <c r="D1981" s="3">
        <v>3</v>
      </c>
    </row>
    <row r="1982" spans="1:5" x14ac:dyDescent="0.25">
      <c r="A1982">
        <v>1981</v>
      </c>
      <c r="C1982" s="2">
        <v>2</v>
      </c>
      <c r="D1982" s="3">
        <v>3</v>
      </c>
    </row>
    <row r="1983" spans="1:5" x14ac:dyDescent="0.25">
      <c r="A1983">
        <v>1982</v>
      </c>
      <c r="C1983" s="2">
        <v>2</v>
      </c>
      <c r="D1983" s="3">
        <v>3</v>
      </c>
    </row>
    <row r="1984" spans="1:5" x14ac:dyDescent="0.25">
      <c r="A1984">
        <v>1983</v>
      </c>
      <c r="C1984" s="2">
        <v>2</v>
      </c>
      <c r="D1984" s="3">
        <v>3</v>
      </c>
    </row>
    <row r="1985" spans="1:5" x14ac:dyDescent="0.25">
      <c r="A1985">
        <v>1984</v>
      </c>
      <c r="C1985" s="2">
        <v>2</v>
      </c>
      <c r="D1985" s="3">
        <v>3</v>
      </c>
    </row>
    <row r="1986" spans="1:5" x14ac:dyDescent="0.25">
      <c r="A1986">
        <v>1985</v>
      </c>
      <c r="C1986" s="2">
        <v>2</v>
      </c>
      <c r="D1986" s="3">
        <v>3</v>
      </c>
    </row>
    <row r="1987" spans="1:5" x14ac:dyDescent="0.25">
      <c r="A1987">
        <v>1986</v>
      </c>
      <c r="C1987" s="2">
        <v>2</v>
      </c>
      <c r="D1987" s="3">
        <v>3</v>
      </c>
    </row>
    <row r="1988" spans="1:5" x14ac:dyDescent="0.25">
      <c r="A1988">
        <v>1987</v>
      </c>
      <c r="C1988" s="2">
        <v>2</v>
      </c>
      <c r="D1988" s="3">
        <v>3</v>
      </c>
    </row>
    <row r="1989" spans="1:5" x14ac:dyDescent="0.25">
      <c r="A1989">
        <v>1988</v>
      </c>
      <c r="C1989" s="2">
        <v>2</v>
      </c>
      <c r="D1989" s="3">
        <v>3</v>
      </c>
    </row>
    <row r="1990" spans="1:5" x14ac:dyDescent="0.25">
      <c r="A1990">
        <v>1989</v>
      </c>
      <c r="C1990" s="2">
        <v>2</v>
      </c>
      <c r="D1990" s="3">
        <v>3</v>
      </c>
    </row>
    <row r="1991" spans="1:5" x14ac:dyDescent="0.25">
      <c r="A1991">
        <v>1990</v>
      </c>
      <c r="C1991" s="2">
        <v>2</v>
      </c>
      <c r="D1991" s="3">
        <v>3</v>
      </c>
    </row>
    <row r="1992" spans="1:5" x14ac:dyDescent="0.25">
      <c r="A1992">
        <v>1991</v>
      </c>
      <c r="C1992" s="2">
        <v>2</v>
      </c>
      <c r="D1992" s="3">
        <v>3</v>
      </c>
    </row>
    <row r="1993" spans="1:5" x14ac:dyDescent="0.25">
      <c r="A1993">
        <v>1992</v>
      </c>
      <c r="C1993" s="2">
        <v>2</v>
      </c>
      <c r="D1993" s="3">
        <v>3</v>
      </c>
    </row>
    <row r="1994" spans="1:5" x14ac:dyDescent="0.25">
      <c r="A1994">
        <v>1993</v>
      </c>
      <c r="C1994" s="2">
        <v>2</v>
      </c>
      <c r="D1994" s="3">
        <v>3</v>
      </c>
    </row>
    <row r="1995" spans="1:5" x14ac:dyDescent="0.25">
      <c r="A1995">
        <v>1994</v>
      </c>
      <c r="B1995" s="4">
        <v>1</v>
      </c>
      <c r="C1995" s="2">
        <v>2</v>
      </c>
      <c r="D1995" s="3">
        <v>3</v>
      </c>
    </row>
    <row r="1996" spans="1:5" x14ac:dyDescent="0.25">
      <c r="A1996">
        <v>1995</v>
      </c>
      <c r="B1996" s="4">
        <v>1</v>
      </c>
      <c r="C1996" s="2">
        <v>2</v>
      </c>
      <c r="D1996" s="3">
        <v>3</v>
      </c>
      <c r="E1996" s="5">
        <v>4</v>
      </c>
    </row>
    <row r="1997" spans="1:5" x14ac:dyDescent="0.25">
      <c r="A1997">
        <v>1996</v>
      </c>
      <c r="B1997" s="4">
        <v>1</v>
      </c>
      <c r="C1997" s="2">
        <v>2</v>
      </c>
      <c r="D1997" s="3">
        <v>3</v>
      </c>
      <c r="E1997" s="5">
        <v>4</v>
      </c>
    </row>
    <row r="1998" spans="1:5" x14ac:dyDescent="0.25">
      <c r="A1998">
        <v>1997</v>
      </c>
      <c r="B1998" s="4">
        <v>1</v>
      </c>
      <c r="C1998" s="2">
        <v>2</v>
      </c>
      <c r="D1998" s="3">
        <v>3</v>
      </c>
      <c r="E1998" s="5">
        <v>4</v>
      </c>
    </row>
    <row r="1999" spans="1:5" x14ac:dyDescent="0.25">
      <c r="A1999">
        <v>1998</v>
      </c>
      <c r="B1999" s="4">
        <v>1</v>
      </c>
      <c r="C1999" s="2">
        <v>2</v>
      </c>
      <c r="D1999" s="3">
        <v>3</v>
      </c>
      <c r="E1999" s="5">
        <v>4</v>
      </c>
    </row>
    <row r="2000" spans="1:5" x14ac:dyDescent="0.25">
      <c r="A2000">
        <v>1999</v>
      </c>
      <c r="B2000" s="4">
        <v>1</v>
      </c>
      <c r="C2000" s="2">
        <v>2</v>
      </c>
      <c r="E2000" s="5">
        <v>4</v>
      </c>
    </row>
    <row r="2001" spans="1:5" x14ac:dyDescent="0.25">
      <c r="A2001">
        <v>2000</v>
      </c>
      <c r="B2001" s="4">
        <v>1</v>
      </c>
      <c r="C2001" s="2">
        <v>2</v>
      </c>
      <c r="E2001" s="5">
        <v>4</v>
      </c>
    </row>
    <row r="2002" spans="1:5" x14ac:dyDescent="0.25">
      <c r="A2002">
        <v>2001</v>
      </c>
      <c r="B2002" s="4">
        <v>1</v>
      </c>
      <c r="C2002" s="2">
        <v>2</v>
      </c>
      <c r="E2002" s="5">
        <v>4</v>
      </c>
    </row>
    <row r="2003" spans="1:5" x14ac:dyDescent="0.25">
      <c r="A2003">
        <v>2002</v>
      </c>
      <c r="B2003" s="4">
        <v>1</v>
      </c>
      <c r="E2003" s="5">
        <v>4</v>
      </c>
    </row>
    <row r="2004" spans="1:5" x14ac:dyDescent="0.25">
      <c r="A2004">
        <v>2003</v>
      </c>
      <c r="B2004" s="4">
        <v>1</v>
      </c>
      <c r="E2004" s="5">
        <v>4</v>
      </c>
    </row>
    <row r="2005" spans="1:5" x14ac:dyDescent="0.25">
      <c r="A2005">
        <v>2004</v>
      </c>
      <c r="B2005" s="4">
        <v>1</v>
      </c>
      <c r="E2005" s="5">
        <v>4</v>
      </c>
    </row>
    <row r="2006" spans="1:5" x14ac:dyDescent="0.25">
      <c r="A2006">
        <v>2005</v>
      </c>
      <c r="B2006" s="4">
        <v>1</v>
      </c>
      <c r="E2006" s="5">
        <v>4</v>
      </c>
    </row>
    <row r="2007" spans="1:5" x14ac:dyDescent="0.25">
      <c r="A2007">
        <v>2006</v>
      </c>
      <c r="B2007" s="4">
        <v>1</v>
      </c>
      <c r="E2007" s="5">
        <v>4</v>
      </c>
    </row>
    <row r="2008" spans="1:5" x14ac:dyDescent="0.25">
      <c r="A2008">
        <v>2007</v>
      </c>
      <c r="B2008" s="4">
        <v>1</v>
      </c>
      <c r="E2008" s="5">
        <v>4</v>
      </c>
    </row>
    <row r="2009" spans="1:5" x14ac:dyDescent="0.25">
      <c r="A2009">
        <v>2008</v>
      </c>
      <c r="B2009" s="4">
        <v>1</v>
      </c>
      <c r="E2009" s="5">
        <v>4</v>
      </c>
    </row>
    <row r="2010" spans="1:5" x14ac:dyDescent="0.25">
      <c r="A2010">
        <v>2009</v>
      </c>
      <c r="B2010" s="4">
        <v>1</v>
      </c>
      <c r="E2010" s="5">
        <v>4</v>
      </c>
    </row>
    <row r="2011" spans="1:5" x14ac:dyDescent="0.25">
      <c r="A2011">
        <v>2010</v>
      </c>
      <c r="B2011" s="4">
        <v>1</v>
      </c>
      <c r="E2011" s="5">
        <v>4</v>
      </c>
    </row>
    <row r="2012" spans="1:5" x14ac:dyDescent="0.25">
      <c r="A2012">
        <v>2011</v>
      </c>
      <c r="B2012" s="4">
        <v>1</v>
      </c>
      <c r="E2012" s="5">
        <v>4</v>
      </c>
    </row>
    <row r="2013" spans="1:5" x14ac:dyDescent="0.25">
      <c r="A2013">
        <v>2012</v>
      </c>
      <c r="B2013" s="4">
        <v>1</v>
      </c>
      <c r="D2013" s="3">
        <v>3</v>
      </c>
      <c r="E2013" s="5">
        <v>4</v>
      </c>
    </row>
    <row r="2014" spans="1:5" x14ac:dyDescent="0.25">
      <c r="A2014">
        <v>2013</v>
      </c>
      <c r="B2014" s="4">
        <v>1</v>
      </c>
      <c r="D2014" s="3">
        <v>3</v>
      </c>
      <c r="E2014" s="5">
        <v>4</v>
      </c>
    </row>
    <row r="2015" spans="1:5" x14ac:dyDescent="0.25">
      <c r="A2015">
        <v>2014</v>
      </c>
      <c r="B2015" s="4">
        <v>1</v>
      </c>
      <c r="D2015" s="3">
        <v>3</v>
      </c>
    </row>
    <row r="2016" spans="1:5" x14ac:dyDescent="0.25">
      <c r="A2016">
        <v>2015</v>
      </c>
      <c r="B2016" s="4">
        <v>1</v>
      </c>
      <c r="D2016" s="3">
        <v>3</v>
      </c>
    </row>
    <row r="2017" spans="1:4" x14ac:dyDescent="0.25">
      <c r="A2017">
        <v>2016</v>
      </c>
      <c r="D2017" s="3">
        <v>3</v>
      </c>
    </row>
    <row r="2018" spans="1:4" x14ac:dyDescent="0.25">
      <c r="A2018">
        <v>2017</v>
      </c>
      <c r="C2018" s="2">
        <v>2</v>
      </c>
      <c r="D2018" s="3">
        <v>3</v>
      </c>
    </row>
    <row r="2019" spans="1:4" x14ac:dyDescent="0.25">
      <c r="A2019">
        <v>2018</v>
      </c>
      <c r="C2019" s="2">
        <v>2</v>
      </c>
      <c r="D2019" s="3">
        <v>3</v>
      </c>
    </row>
    <row r="2020" spans="1:4" x14ac:dyDescent="0.25">
      <c r="A2020">
        <v>2019</v>
      </c>
      <c r="C2020" s="2">
        <v>2</v>
      </c>
      <c r="D2020" s="3">
        <v>3</v>
      </c>
    </row>
    <row r="2021" spans="1:4" x14ac:dyDescent="0.25">
      <c r="A2021">
        <v>2020</v>
      </c>
      <c r="C2021" s="2">
        <v>2</v>
      </c>
      <c r="D2021" s="3">
        <v>3</v>
      </c>
    </row>
    <row r="2022" spans="1:4" x14ac:dyDescent="0.25">
      <c r="A2022">
        <v>2021</v>
      </c>
      <c r="C2022" s="2">
        <v>2</v>
      </c>
      <c r="D2022" s="3">
        <v>3</v>
      </c>
    </row>
    <row r="2023" spans="1:4" x14ac:dyDescent="0.25">
      <c r="A2023">
        <v>2022</v>
      </c>
      <c r="C2023" s="2">
        <v>2</v>
      </c>
      <c r="D2023" s="3">
        <v>3</v>
      </c>
    </row>
    <row r="2024" spans="1:4" x14ac:dyDescent="0.25">
      <c r="A2024">
        <v>2023</v>
      </c>
      <c r="C2024" s="2">
        <v>2</v>
      </c>
      <c r="D2024" s="3">
        <v>3</v>
      </c>
    </row>
    <row r="2025" spans="1:4" x14ac:dyDescent="0.25">
      <c r="A2025">
        <v>2024</v>
      </c>
      <c r="C2025" s="2">
        <v>2</v>
      </c>
      <c r="D2025" s="3">
        <v>3</v>
      </c>
    </row>
    <row r="2026" spans="1:4" x14ac:dyDescent="0.25">
      <c r="A2026">
        <v>2025</v>
      </c>
      <c r="C2026" s="2">
        <v>2</v>
      </c>
      <c r="D2026" s="3">
        <v>3</v>
      </c>
    </row>
    <row r="2027" spans="1:4" x14ac:dyDescent="0.25">
      <c r="A2027">
        <v>2026</v>
      </c>
      <c r="C2027" s="2">
        <v>2</v>
      </c>
      <c r="D2027" s="3">
        <v>3</v>
      </c>
    </row>
    <row r="2028" spans="1:4" x14ac:dyDescent="0.25">
      <c r="A2028">
        <v>2027</v>
      </c>
      <c r="C2028" s="2">
        <v>2</v>
      </c>
      <c r="D2028" s="3">
        <v>3</v>
      </c>
    </row>
    <row r="2029" spans="1:4" x14ac:dyDescent="0.25">
      <c r="A2029">
        <v>2028</v>
      </c>
      <c r="C2029" s="2">
        <v>2</v>
      </c>
      <c r="D2029" s="3">
        <v>3</v>
      </c>
    </row>
    <row r="2030" spans="1:4" x14ac:dyDescent="0.25">
      <c r="A2030">
        <v>2029</v>
      </c>
      <c r="B2030" s="4">
        <v>1</v>
      </c>
      <c r="C2030" s="2">
        <v>2</v>
      </c>
      <c r="D2030" s="3">
        <v>3</v>
      </c>
    </row>
    <row r="2031" spans="1:4" x14ac:dyDescent="0.25">
      <c r="A2031">
        <v>2030</v>
      </c>
      <c r="B2031" s="4">
        <v>1</v>
      </c>
      <c r="C2031" s="2">
        <v>2</v>
      </c>
      <c r="D2031" s="3">
        <v>3</v>
      </c>
    </row>
    <row r="2032" spans="1:4" x14ac:dyDescent="0.25">
      <c r="A2032">
        <v>2031</v>
      </c>
      <c r="B2032" s="4">
        <v>1</v>
      </c>
      <c r="C2032" s="2">
        <v>2</v>
      </c>
      <c r="D2032" s="3">
        <v>3</v>
      </c>
    </row>
    <row r="2033" spans="1:5" x14ac:dyDescent="0.25">
      <c r="A2033">
        <v>2032</v>
      </c>
      <c r="B2033" s="4">
        <v>1</v>
      </c>
      <c r="C2033" s="2">
        <v>2</v>
      </c>
      <c r="D2033" s="3">
        <v>3</v>
      </c>
      <c r="E2033" s="5">
        <v>4</v>
      </c>
    </row>
    <row r="2034" spans="1:5" x14ac:dyDescent="0.25">
      <c r="A2034">
        <v>2033</v>
      </c>
      <c r="B2034" s="4">
        <v>1</v>
      </c>
      <c r="C2034" s="2">
        <v>2</v>
      </c>
      <c r="D2034" s="3">
        <v>3</v>
      </c>
      <c r="E2034" s="5">
        <v>4</v>
      </c>
    </row>
    <row r="2035" spans="1:5" x14ac:dyDescent="0.25">
      <c r="A2035">
        <v>2034</v>
      </c>
      <c r="B2035" s="4">
        <v>1</v>
      </c>
      <c r="C2035" s="2">
        <v>2</v>
      </c>
      <c r="D2035" s="3">
        <v>3</v>
      </c>
      <c r="E2035" s="5">
        <v>4</v>
      </c>
    </row>
    <row r="2036" spans="1:5" x14ac:dyDescent="0.25">
      <c r="A2036">
        <v>2035</v>
      </c>
      <c r="B2036" s="4">
        <v>1</v>
      </c>
      <c r="E2036" s="5">
        <v>4</v>
      </c>
    </row>
    <row r="2037" spans="1:5" x14ac:dyDescent="0.25">
      <c r="A2037">
        <v>2036</v>
      </c>
      <c r="B2037" s="4">
        <v>1</v>
      </c>
      <c r="E2037" s="5">
        <v>4</v>
      </c>
    </row>
    <row r="2038" spans="1:5" x14ac:dyDescent="0.25">
      <c r="A2038">
        <v>2037</v>
      </c>
      <c r="B2038" s="4">
        <v>1</v>
      </c>
      <c r="E2038" s="5">
        <v>4</v>
      </c>
    </row>
    <row r="2039" spans="1:5" x14ac:dyDescent="0.25">
      <c r="A2039">
        <v>2038</v>
      </c>
      <c r="B2039" s="4">
        <v>1</v>
      </c>
      <c r="E2039" s="5">
        <v>4</v>
      </c>
    </row>
    <row r="2040" spans="1:5" x14ac:dyDescent="0.25">
      <c r="A2040">
        <v>2039</v>
      </c>
      <c r="B2040" s="4">
        <v>1</v>
      </c>
      <c r="E2040" s="5">
        <v>4</v>
      </c>
    </row>
    <row r="2041" spans="1:5" x14ac:dyDescent="0.25">
      <c r="A2041">
        <v>2040</v>
      </c>
      <c r="B2041" s="4">
        <v>1</v>
      </c>
      <c r="E2041" s="5">
        <v>4</v>
      </c>
    </row>
    <row r="2042" spans="1:5" x14ac:dyDescent="0.25">
      <c r="A2042">
        <v>2041</v>
      </c>
      <c r="B2042" s="4">
        <v>1</v>
      </c>
      <c r="E2042" s="5">
        <v>4</v>
      </c>
    </row>
    <row r="2043" spans="1:5" x14ac:dyDescent="0.25">
      <c r="A2043">
        <v>2042</v>
      </c>
      <c r="B2043" s="4">
        <v>1</v>
      </c>
      <c r="E2043" s="5">
        <v>4</v>
      </c>
    </row>
    <row r="2044" spans="1:5" x14ac:dyDescent="0.25">
      <c r="A2044">
        <v>2043</v>
      </c>
      <c r="B2044" s="4">
        <v>1</v>
      </c>
      <c r="E2044" s="5">
        <v>4</v>
      </c>
    </row>
    <row r="2045" spans="1:5" x14ac:dyDescent="0.25">
      <c r="A2045">
        <v>2044</v>
      </c>
      <c r="B2045" s="4">
        <v>1</v>
      </c>
      <c r="E2045" s="5">
        <v>4</v>
      </c>
    </row>
    <row r="2046" spans="1:5" x14ac:dyDescent="0.25">
      <c r="A2046">
        <v>2045</v>
      </c>
      <c r="B2046" s="4">
        <v>1</v>
      </c>
      <c r="E2046" s="5">
        <v>4</v>
      </c>
    </row>
    <row r="2047" spans="1:5" x14ac:dyDescent="0.25">
      <c r="A2047">
        <v>2046</v>
      </c>
      <c r="B2047" s="4">
        <v>1</v>
      </c>
      <c r="E2047" s="5">
        <v>4</v>
      </c>
    </row>
    <row r="2048" spans="1:5" x14ac:dyDescent="0.25">
      <c r="A2048">
        <v>2047</v>
      </c>
      <c r="B2048" s="4">
        <v>1</v>
      </c>
      <c r="E2048" s="5">
        <v>4</v>
      </c>
    </row>
    <row r="2049" spans="1:5" x14ac:dyDescent="0.25">
      <c r="A2049">
        <v>2048</v>
      </c>
      <c r="B2049" s="4">
        <v>1</v>
      </c>
      <c r="E2049" s="5">
        <v>4</v>
      </c>
    </row>
    <row r="2050" spans="1:5" x14ac:dyDescent="0.25">
      <c r="A2050">
        <v>2049</v>
      </c>
      <c r="C2050" s="2">
        <v>2</v>
      </c>
      <c r="D2050" s="3">
        <v>3</v>
      </c>
    </row>
    <row r="2051" spans="1:5" x14ac:dyDescent="0.25">
      <c r="A2051">
        <v>2050</v>
      </c>
      <c r="C2051" s="2">
        <v>2</v>
      </c>
      <c r="D2051" s="3">
        <v>3</v>
      </c>
    </row>
    <row r="2052" spans="1:5" x14ac:dyDescent="0.25">
      <c r="A2052">
        <v>2051</v>
      </c>
      <c r="C2052" s="2">
        <v>2</v>
      </c>
      <c r="D2052" s="3">
        <v>3</v>
      </c>
    </row>
    <row r="2053" spans="1:5" x14ac:dyDescent="0.25">
      <c r="A2053">
        <v>2052</v>
      </c>
      <c r="C2053" s="2">
        <v>2</v>
      </c>
      <c r="D2053" s="3">
        <v>3</v>
      </c>
    </row>
    <row r="2054" spans="1:5" x14ac:dyDescent="0.25">
      <c r="A2054">
        <v>2053</v>
      </c>
      <c r="C2054" s="2">
        <v>2</v>
      </c>
      <c r="D2054" s="3">
        <v>3</v>
      </c>
    </row>
    <row r="2055" spans="1:5" x14ac:dyDescent="0.25">
      <c r="A2055">
        <v>2054</v>
      </c>
      <c r="C2055" s="2">
        <v>2</v>
      </c>
      <c r="D2055" s="3">
        <v>3</v>
      </c>
    </row>
    <row r="2056" spans="1:5" x14ac:dyDescent="0.25">
      <c r="A2056">
        <v>2055</v>
      </c>
      <c r="C2056" s="2">
        <v>2</v>
      </c>
      <c r="D2056" s="3">
        <v>3</v>
      </c>
    </row>
    <row r="2057" spans="1:5" x14ac:dyDescent="0.25">
      <c r="A2057">
        <v>2056</v>
      </c>
      <c r="C2057" s="2">
        <v>2</v>
      </c>
      <c r="D2057" s="3">
        <v>3</v>
      </c>
    </row>
    <row r="2058" spans="1:5" x14ac:dyDescent="0.25">
      <c r="A2058">
        <v>2057</v>
      </c>
      <c r="C2058" s="2">
        <v>2</v>
      </c>
      <c r="D2058" s="3">
        <v>3</v>
      </c>
    </row>
    <row r="2059" spans="1:5" x14ac:dyDescent="0.25">
      <c r="A2059">
        <v>2058</v>
      </c>
      <c r="C2059" s="2">
        <v>2</v>
      </c>
      <c r="D2059" s="3">
        <v>3</v>
      </c>
    </row>
    <row r="2060" spans="1:5" x14ac:dyDescent="0.25">
      <c r="A2060">
        <v>2059</v>
      </c>
      <c r="C2060" s="2">
        <v>2</v>
      </c>
      <c r="D2060" s="3">
        <v>3</v>
      </c>
    </row>
    <row r="2061" spans="1:5" x14ac:dyDescent="0.25">
      <c r="A2061">
        <v>2060</v>
      </c>
      <c r="C2061" s="2">
        <v>2</v>
      </c>
      <c r="D2061" s="3">
        <v>3</v>
      </c>
    </row>
    <row r="2062" spans="1:5" x14ac:dyDescent="0.25">
      <c r="A2062">
        <v>2061</v>
      </c>
      <c r="C2062" s="2">
        <v>2</v>
      </c>
      <c r="D2062" s="3">
        <v>3</v>
      </c>
    </row>
    <row r="2063" spans="1:5" x14ac:dyDescent="0.25">
      <c r="A2063">
        <v>2062</v>
      </c>
      <c r="C2063" s="2">
        <v>2</v>
      </c>
      <c r="D2063" s="3">
        <v>3</v>
      </c>
    </row>
    <row r="2064" spans="1:5" x14ac:dyDescent="0.25">
      <c r="A2064">
        <v>2063</v>
      </c>
      <c r="C2064" s="2">
        <v>2</v>
      </c>
      <c r="D2064" s="3">
        <v>3</v>
      </c>
    </row>
    <row r="2065" spans="1:5" x14ac:dyDescent="0.25">
      <c r="A2065">
        <v>2064</v>
      </c>
      <c r="B2065" s="4">
        <v>1</v>
      </c>
      <c r="C2065" s="2">
        <v>2</v>
      </c>
      <c r="D2065" s="3">
        <v>3</v>
      </c>
    </row>
    <row r="2066" spans="1:5" x14ac:dyDescent="0.25">
      <c r="A2066">
        <v>2065</v>
      </c>
      <c r="B2066" s="4">
        <v>1</v>
      </c>
      <c r="C2066" s="2">
        <v>2</v>
      </c>
      <c r="D2066" s="3">
        <v>3</v>
      </c>
    </row>
    <row r="2067" spans="1:5" x14ac:dyDescent="0.25">
      <c r="A2067">
        <v>2066</v>
      </c>
      <c r="B2067" s="4">
        <v>1</v>
      </c>
      <c r="D2067" s="3">
        <v>3</v>
      </c>
      <c r="E2067" s="5">
        <v>4</v>
      </c>
    </row>
    <row r="2068" spans="1:5" x14ac:dyDescent="0.25">
      <c r="A2068">
        <v>2067</v>
      </c>
      <c r="B2068" s="4">
        <v>1</v>
      </c>
      <c r="D2068" s="3">
        <v>3</v>
      </c>
      <c r="E2068" s="5">
        <v>4</v>
      </c>
    </row>
    <row r="2069" spans="1:5" x14ac:dyDescent="0.25">
      <c r="A2069">
        <v>2068</v>
      </c>
      <c r="B2069" s="4">
        <v>1</v>
      </c>
      <c r="E2069" s="5">
        <v>4</v>
      </c>
    </row>
    <row r="2070" spans="1:5" x14ac:dyDescent="0.25">
      <c r="A2070">
        <v>2069</v>
      </c>
      <c r="B2070" s="4">
        <v>1</v>
      </c>
      <c r="E2070" s="5">
        <v>4</v>
      </c>
    </row>
    <row r="2071" spans="1:5" x14ac:dyDescent="0.25">
      <c r="A2071">
        <v>2070</v>
      </c>
      <c r="B2071" s="4">
        <v>1</v>
      </c>
      <c r="E2071" s="5">
        <v>4</v>
      </c>
    </row>
    <row r="2072" spans="1:5" x14ac:dyDescent="0.25">
      <c r="A2072">
        <v>2071</v>
      </c>
      <c r="B2072" s="4">
        <v>1</v>
      </c>
      <c r="E2072" s="5">
        <v>4</v>
      </c>
    </row>
    <row r="2073" spans="1:5" x14ac:dyDescent="0.25">
      <c r="A2073">
        <v>2072</v>
      </c>
      <c r="B2073" s="4">
        <v>1</v>
      </c>
      <c r="E2073" s="5">
        <v>4</v>
      </c>
    </row>
    <row r="2074" spans="1:5" x14ac:dyDescent="0.25">
      <c r="A2074">
        <v>2073</v>
      </c>
      <c r="B2074" s="4">
        <v>1</v>
      </c>
      <c r="E2074" s="5">
        <v>4</v>
      </c>
    </row>
    <row r="2075" spans="1:5" x14ac:dyDescent="0.25">
      <c r="A2075">
        <v>2074</v>
      </c>
      <c r="B2075" s="4">
        <v>1</v>
      </c>
      <c r="E2075" s="5">
        <v>4</v>
      </c>
    </row>
    <row r="2076" spans="1:5" x14ac:dyDescent="0.25">
      <c r="A2076">
        <v>2075</v>
      </c>
      <c r="B2076" s="4">
        <v>1</v>
      </c>
      <c r="E2076" s="5">
        <v>4</v>
      </c>
    </row>
    <row r="2077" spans="1:5" x14ac:dyDescent="0.25">
      <c r="A2077">
        <v>2076</v>
      </c>
      <c r="B2077" s="4">
        <v>1</v>
      </c>
      <c r="E2077" s="5">
        <v>4</v>
      </c>
    </row>
    <row r="2078" spans="1:5" x14ac:dyDescent="0.25">
      <c r="A2078">
        <v>2077</v>
      </c>
      <c r="B2078" s="4">
        <v>1</v>
      </c>
      <c r="E2078" s="5">
        <v>4</v>
      </c>
    </row>
    <row r="2079" spans="1:5" x14ac:dyDescent="0.25">
      <c r="A2079">
        <v>2078</v>
      </c>
      <c r="B2079" s="4">
        <v>1</v>
      </c>
      <c r="E2079" s="5">
        <v>4</v>
      </c>
    </row>
    <row r="2080" spans="1:5" x14ac:dyDescent="0.25">
      <c r="A2080">
        <v>2079</v>
      </c>
      <c r="B2080" s="4">
        <v>1</v>
      </c>
      <c r="E2080" s="5">
        <v>4</v>
      </c>
    </row>
    <row r="2081" spans="1:5" x14ac:dyDescent="0.25">
      <c r="A2081">
        <v>2080</v>
      </c>
      <c r="B2081" s="4">
        <v>1</v>
      </c>
      <c r="C2081" s="2">
        <v>2</v>
      </c>
      <c r="E2081" s="5">
        <v>4</v>
      </c>
    </row>
    <row r="2082" spans="1:5" x14ac:dyDescent="0.25">
      <c r="A2082">
        <v>2081</v>
      </c>
      <c r="B2082" s="4">
        <v>1</v>
      </c>
      <c r="C2082" s="2">
        <v>2</v>
      </c>
      <c r="E2082" s="5">
        <v>4</v>
      </c>
    </row>
    <row r="2083" spans="1:5" x14ac:dyDescent="0.25">
      <c r="A2083">
        <v>2082</v>
      </c>
      <c r="C2083" s="2">
        <v>2</v>
      </c>
      <c r="E2083" s="5">
        <v>4</v>
      </c>
    </row>
    <row r="2084" spans="1:5" x14ac:dyDescent="0.25">
      <c r="A2084">
        <v>2083</v>
      </c>
      <c r="C2084" s="2">
        <v>2</v>
      </c>
      <c r="D2084" s="3">
        <v>3</v>
      </c>
      <c r="E2084" s="5">
        <v>4</v>
      </c>
    </row>
    <row r="2085" spans="1:5" x14ac:dyDescent="0.25">
      <c r="A2085">
        <v>2084</v>
      </c>
      <c r="C2085" s="2">
        <v>2</v>
      </c>
      <c r="D2085" s="3">
        <v>3</v>
      </c>
    </row>
    <row r="2086" spans="1:5" x14ac:dyDescent="0.25">
      <c r="A2086">
        <v>2085</v>
      </c>
      <c r="C2086" s="2">
        <v>2</v>
      </c>
      <c r="D2086" s="3">
        <v>3</v>
      </c>
    </row>
    <row r="2087" spans="1:5" x14ac:dyDescent="0.25">
      <c r="A2087">
        <v>2086</v>
      </c>
      <c r="C2087" s="2">
        <v>2</v>
      </c>
      <c r="D2087" s="3">
        <v>3</v>
      </c>
    </row>
    <row r="2088" spans="1:5" x14ac:dyDescent="0.25">
      <c r="A2088">
        <v>2087</v>
      </c>
      <c r="C2088" s="2">
        <v>2</v>
      </c>
      <c r="D2088" s="3">
        <v>3</v>
      </c>
    </row>
    <row r="2089" spans="1:5" x14ac:dyDescent="0.25">
      <c r="A2089">
        <v>2088</v>
      </c>
      <c r="C2089" s="2">
        <v>2</v>
      </c>
      <c r="D2089" s="3">
        <v>3</v>
      </c>
    </row>
    <row r="2090" spans="1:5" x14ac:dyDescent="0.25">
      <c r="A2090">
        <v>2089</v>
      </c>
      <c r="C2090" s="2">
        <v>2</v>
      </c>
      <c r="D2090" s="3">
        <v>3</v>
      </c>
    </row>
    <row r="2091" spans="1:5" x14ac:dyDescent="0.25">
      <c r="A2091">
        <v>2090</v>
      </c>
      <c r="C2091" s="2">
        <v>2</v>
      </c>
      <c r="D2091" s="3">
        <v>3</v>
      </c>
    </row>
    <row r="2092" spans="1:5" x14ac:dyDescent="0.25">
      <c r="A2092">
        <v>2091</v>
      </c>
      <c r="C2092" s="2">
        <v>2</v>
      </c>
      <c r="D2092" s="3">
        <v>3</v>
      </c>
    </row>
    <row r="2093" spans="1:5" x14ac:dyDescent="0.25">
      <c r="A2093">
        <v>2092</v>
      </c>
      <c r="C2093" s="2">
        <v>2</v>
      </c>
      <c r="D2093" s="3">
        <v>3</v>
      </c>
    </row>
    <row r="2094" spans="1:5" x14ac:dyDescent="0.25">
      <c r="A2094">
        <v>2093</v>
      </c>
      <c r="C2094" s="2">
        <v>2</v>
      </c>
      <c r="D2094" s="3">
        <v>3</v>
      </c>
    </row>
    <row r="2095" spans="1:5" x14ac:dyDescent="0.25">
      <c r="A2095">
        <v>2094</v>
      </c>
      <c r="C2095" s="2">
        <v>2</v>
      </c>
      <c r="D2095" s="3">
        <v>3</v>
      </c>
    </row>
    <row r="2096" spans="1:5" x14ac:dyDescent="0.25">
      <c r="A2096">
        <v>2095</v>
      </c>
      <c r="C2096" s="2">
        <v>2</v>
      </c>
      <c r="D2096" s="3">
        <v>3</v>
      </c>
    </row>
    <row r="2097" spans="1:5" x14ac:dyDescent="0.25">
      <c r="A2097">
        <v>2096</v>
      </c>
      <c r="C2097" s="2">
        <v>2</v>
      </c>
      <c r="D2097" s="3">
        <v>3</v>
      </c>
    </row>
    <row r="2098" spans="1:5" x14ac:dyDescent="0.25">
      <c r="A2098">
        <v>2097</v>
      </c>
      <c r="B2098" s="4">
        <v>1</v>
      </c>
      <c r="C2098" s="2">
        <v>2</v>
      </c>
      <c r="D2098" s="3">
        <v>3</v>
      </c>
    </row>
    <row r="2099" spans="1:5" x14ac:dyDescent="0.25">
      <c r="A2099">
        <v>2098</v>
      </c>
      <c r="B2099" s="4">
        <v>1</v>
      </c>
      <c r="C2099" s="2">
        <v>2</v>
      </c>
      <c r="D2099" s="3">
        <v>3</v>
      </c>
    </row>
    <row r="2100" spans="1:5" x14ac:dyDescent="0.25">
      <c r="A2100">
        <v>2099</v>
      </c>
      <c r="B2100" s="4">
        <v>1</v>
      </c>
      <c r="D2100" s="3">
        <v>3</v>
      </c>
    </row>
    <row r="2101" spans="1:5" x14ac:dyDescent="0.25">
      <c r="A2101">
        <v>2100</v>
      </c>
      <c r="B2101" s="4">
        <v>1</v>
      </c>
      <c r="D2101" s="3">
        <v>3</v>
      </c>
      <c r="E2101" s="5">
        <v>4</v>
      </c>
    </row>
    <row r="2102" spans="1:5" x14ac:dyDescent="0.25">
      <c r="A2102">
        <v>2101</v>
      </c>
      <c r="B2102" s="4">
        <v>1</v>
      </c>
      <c r="E2102" s="5">
        <v>4</v>
      </c>
    </row>
    <row r="2103" spans="1:5" x14ac:dyDescent="0.25">
      <c r="A2103">
        <v>2102</v>
      </c>
      <c r="B2103" s="4">
        <v>1</v>
      </c>
      <c r="E2103" s="5">
        <v>4</v>
      </c>
    </row>
    <row r="2104" spans="1:5" x14ac:dyDescent="0.25">
      <c r="A2104">
        <v>2103</v>
      </c>
      <c r="B2104" s="4">
        <v>1</v>
      </c>
      <c r="E2104" s="5">
        <v>4</v>
      </c>
    </row>
    <row r="2105" spans="1:5" x14ac:dyDescent="0.25">
      <c r="A2105">
        <v>2104</v>
      </c>
      <c r="B2105" s="4">
        <v>1</v>
      </c>
      <c r="E2105" s="5">
        <v>4</v>
      </c>
    </row>
    <row r="2106" spans="1:5" x14ac:dyDescent="0.25">
      <c r="A2106">
        <v>2105</v>
      </c>
      <c r="B2106" s="4">
        <v>1</v>
      </c>
      <c r="E2106" s="5">
        <v>4</v>
      </c>
    </row>
    <row r="2107" spans="1:5" x14ac:dyDescent="0.25">
      <c r="A2107">
        <v>2106</v>
      </c>
      <c r="B2107" s="4">
        <v>1</v>
      </c>
      <c r="E2107" s="5">
        <v>4</v>
      </c>
    </row>
    <row r="2108" spans="1:5" x14ac:dyDescent="0.25">
      <c r="A2108">
        <v>2107</v>
      </c>
      <c r="B2108" s="4">
        <v>1</v>
      </c>
      <c r="E2108" s="5">
        <v>4</v>
      </c>
    </row>
    <row r="2109" spans="1:5" x14ac:dyDescent="0.25">
      <c r="A2109">
        <v>2108</v>
      </c>
      <c r="B2109" s="4">
        <v>1</v>
      </c>
      <c r="E2109" s="5">
        <v>4</v>
      </c>
    </row>
    <row r="2110" spans="1:5" x14ac:dyDescent="0.25">
      <c r="A2110">
        <v>2109</v>
      </c>
      <c r="B2110" s="4">
        <v>1</v>
      </c>
      <c r="E2110" s="5">
        <v>4</v>
      </c>
    </row>
    <row r="2111" spans="1:5" x14ac:dyDescent="0.25">
      <c r="A2111">
        <v>2110</v>
      </c>
      <c r="B2111" s="4">
        <v>1</v>
      </c>
      <c r="E2111" s="5">
        <v>4</v>
      </c>
    </row>
    <row r="2112" spans="1:5" x14ac:dyDescent="0.25">
      <c r="A2112">
        <v>2111</v>
      </c>
      <c r="B2112" s="4">
        <v>1</v>
      </c>
      <c r="E2112" s="5">
        <v>4</v>
      </c>
    </row>
    <row r="2113" spans="1:5" x14ac:dyDescent="0.25">
      <c r="A2113">
        <v>2112</v>
      </c>
      <c r="B2113" s="4">
        <v>1</v>
      </c>
      <c r="E2113" s="5">
        <v>4</v>
      </c>
    </row>
    <row r="2114" spans="1:5" x14ac:dyDescent="0.25">
      <c r="A2114">
        <v>2113</v>
      </c>
      <c r="B2114" s="4">
        <v>1</v>
      </c>
      <c r="E2114" s="5">
        <v>4</v>
      </c>
    </row>
    <row r="2115" spans="1:5" x14ac:dyDescent="0.25">
      <c r="A2115">
        <v>2114</v>
      </c>
      <c r="B2115" s="4">
        <v>1</v>
      </c>
      <c r="C2115" s="2">
        <v>2</v>
      </c>
      <c r="E2115" s="5">
        <v>4</v>
      </c>
    </row>
    <row r="2116" spans="1:5" x14ac:dyDescent="0.25">
      <c r="A2116">
        <v>2115</v>
      </c>
      <c r="C2116" s="2">
        <v>2</v>
      </c>
      <c r="D2116" s="3">
        <v>3</v>
      </c>
      <c r="E2116" s="5">
        <v>4</v>
      </c>
    </row>
    <row r="2117" spans="1:5" x14ac:dyDescent="0.25">
      <c r="A2117">
        <v>2116</v>
      </c>
      <c r="C2117" s="2">
        <v>2</v>
      </c>
      <c r="D2117" s="3">
        <v>3</v>
      </c>
      <c r="E2117" s="5">
        <v>4</v>
      </c>
    </row>
    <row r="2118" spans="1:5" x14ac:dyDescent="0.25">
      <c r="A2118">
        <v>2117</v>
      </c>
      <c r="C2118" s="2">
        <v>2</v>
      </c>
      <c r="D2118" s="3">
        <v>3</v>
      </c>
    </row>
    <row r="2119" spans="1:5" x14ac:dyDescent="0.25">
      <c r="A2119">
        <v>2118</v>
      </c>
      <c r="C2119" s="2">
        <v>2</v>
      </c>
      <c r="D2119" s="3">
        <v>3</v>
      </c>
    </row>
    <row r="2120" spans="1:5" x14ac:dyDescent="0.25">
      <c r="A2120">
        <v>2119</v>
      </c>
      <c r="C2120" s="2">
        <v>2</v>
      </c>
      <c r="D2120" s="3">
        <v>3</v>
      </c>
    </row>
    <row r="2121" spans="1:5" x14ac:dyDescent="0.25">
      <c r="A2121">
        <v>2120</v>
      </c>
      <c r="C2121" s="2">
        <v>2</v>
      </c>
      <c r="D2121" s="3">
        <v>3</v>
      </c>
    </row>
    <row r="2122" spans="1:5" x14ac:dyDescent="0.25">
      <c r="A2122">
        <v>2121</v>
      </c>
      <c r="C2122" s="2">
        <v>2</v>
      </c>
      <c r="D2122" s="3">
        <v>3</v>
      </c>
    </row>
    <row r="2123" spans="1:5" x14ac:dyDescent="0.25">
      <c r="A2123">
        <v>2122</v>
      </c>
      <c r="C2123" s="2">
        <v>2</v>
      </c>
      <c r="D2123" s="3">
        <v>3</v>
      </c>
    </row>
    <row r="2124" spans="1:5" x14ac:dyDescent="0.25">
      <c r="A2124">
        <v>2123</v>
      </c>
      <c r="C2124" s="2">
        <v>2</v>
      </c>
      <c r="D2124" s="3">
        <v>3</v>
      </c>
    </row>
    <row r="2125" spans="1:5" x14ac:dyDescent="0.25">
      <c r="A2125">
        <v>2124</v>
      </c>
      <c r="C2125" s="2">
        <v>2</v>
      </c>
      <c r="D2125" s="3">
        <v>3</v>
      </c>
    </row>
    <row r="2126" spans="1:5" x14ac:dyDescent="0.25">
      <c r="A2126">
        <v>2125</v>
      </c>
      <c r="C2126" s="2">
        <v>2</v>
      </c>
      <c r="D2126" s="3">
        <v>3</v>
      </c>
    </row>
    <row r="2127" spans="1:5" x14ac:dyDescent="0.25">
      <c r="A2127">
        <v>2126</v>
      </c>
      <c r="C2127" s="2">
        <v>2</v>
      </c>
      <c r="D2127" s="3">
        <v>3</v>
      </c>
    </row>
    <row r="2128" spans="1:5" x14ac:dyDescent="0.25">
      <c r="A2128">
        <v>2127</v>
      </c>
      <c r="C2128" s="2">
        <v>2</v>
      </c>
      <c r="D2128" s="3">
        <v>3</v>
      </c>
    </row>
    <row r="2129" spans="1:5" x14ac:dyDescent="0.25">
      <c r="A2129">
        <v>2128</v>
      </c>
      <c r="C2129" s="2">
        <v>2</v>
      </c>
      <c r="D2129" s="3">
        <v>3</v>
      </c>
    </row>
    <row r="2130" spans="1:5" x14ac:dyDescent="0.25">
      <c r="A2130">
        <v>2129</v>
      </c>
      <c r="C2130" s="2">
        <v>2</v>
      </c>
      <c r="D2130" s="3">
        <v>3</v>
      </c>
    </row>
    <row r="2131" spans="1:5" x14ac:dyDescent="0.25">
      <c r="A2131">
        <v>2130</v>
      </c>
      <c r="B2131" s="4">
        <v>1</v>
      </c>
      <c r="C2131" s="2">
        <v>2</v>
      </c>
      <c r="D2131" s="3">
        <v>3</v>
      </c>
    </row>
    <row r="2132" spans="1:5" x14ac:dyDescent="0.25">
      <c r="A2132">
        <v>2131</v>
      </c>
      <c r="B2132" s="4">
        <v>1</v>
      </c>
      <c r="C2132" s="2">
        <v>2</v>
      </c>
      <c r="D2132" s="3">
        <v>3</v>
      </c>
    </row>
    <row r="2133" spans="1:5" x14ac:dyDescent="0.25">
      <c r="A2133">
        <v>2132</v>
      </c>
      <c r="B2133" s="4">
        <v>1</v>
      </c>
      <c r="D2133" s="3">
        <v>3</v>
      </c>
      <c r="E2133" s="5">
        <v>4</v>
      </c>
    </row>
    <row r="2134" spans="1:5" x14ac:dyDescent="0.25">
      <c r="A2134">
        <v>2133</v>
      </c>
      <c r="B2134" s="4">
        <v>1</v>
      </c>
      <c r="D2134" s="3">
        <v>3</v>
      </c>
      <c r="E2134" s="5">
        <v>4</v>
      </c>
    </row>
    <row r="2135" spans="1:5" x14ac:dyDescent="0.25">
      <c r="A2135">
        <v>2134</v>
      </c>
      <c r="B2135" s="4">
        <v>1</v>
      </c>
      <c r="E2135" s="5">
        <v>4</v>
      </c>
    </row>
    <row r="2136" spans="1:5" x14ac:dyDescent="0.25">
      <c r="A2136">
        <v>2135</v>
      </c>
      <c r="B2136" s="4">
        <v>1</v>
      </c>
      <c r="E2136" s="5">
        <v>4</v>
      </c>
    </row>
    <row r="2137" spans="1:5" x14ac:dyDescent="0.25">
      <c r="A2137">
        <v>2136</v>
      </c>
      <c r="B2137" s="4">
        <v>1</v>
      </c>
      <c r="E2137" s="5">
        <v>4</v>
      </c>
    </row>
    <row r="2138" spans="1:5" x14ac:dyDescent="0.25">
      <c r="A2138">
        <v>2137</v>
      </c>
      <c r="B2138" s="4">
        <v>1</v>
      </c>
      <c r="E2138" s="5">
        <v>4</v>
      </c>
    </row>
    <row r="2139" spans="1:5" x14ac:dyDescent="0.25">
      <c r="A2139">
        <v>2138</v>
      </c>
      <c r="B2139" s="4">
        <v>1</v>
      </c>
      <c r="E2139" s="5">
        <v>4</v>
      </c>
    </row>
    <row r="2140" spans="1:5" x14ac:dyDescent="0.25">
      <c r="A2140">
        <v>2139</v>
      </c>
      <c r="B2140" s="4">
        <v>1</v>
      </c>
      <c r="E2140" s="5">
        <v>4</v>
      </c>
    </row>
    <row r="2141" spans="1:5" x14ac:dyDescent="0.25">
      <c r="A2141">
        <v>2140</v>
      </c>
      <c r="B2141" s="4">
        <v>1</v>
      </c>
      <c r="E2141" s="5">
        <v>4</v>
      </c>
    </row>
    <row r="2142" spans="1:5" x14ac:dyDescent="0.25">
      <c r="A2142">
        <v>2141</v>
      </c>
      <c r="B2142" s="4">
        <v>1</v>
      </c>
      <c r="E2142" s="5">
        <v>4</v>
      </c>
    </row>
    <row r="2143" spans="1:5" x14ac:dyDescent="0.25">
      <c r="A2143">
        <v>2142</v>
      </c>
      <c r="B2143" s="4">
        <v>1</v>
      </c>
      <c r="E2143" s="5">
        <v>4</v>
      </c>
    </row>
    <row r="2144" spans="1:5" x14ac:dyDescent="0.25">
      <c r="A2144">
        <v>2143</v>
      </c>
      <c r="B2144" s="4">
        <v>1</v>
      </c>
      <c r="E2144" s="5">
        <v>4</v>
      </c>
    </row>
    <row r="2145" spans="1:5" x14ac:dyDescent="0.25">
      <c r="A2145">
        <v>2144</v>
      </c>
      <c r="B2145" s="4">
        <v>1</v>
      </c>
      <c r="E2145" s="5">
        <v>4</v>
      </c>
    </row>
    <row r="2146" spans="1:5" x14ac:dyDescent="0.25">
      <c r="A2146">
        <v>2145</v>
      </c>
      <c r="B2146" s="4">
        <v>1</v>
      </c>
      <c r="C2146" s="2">
        <v>2</v>
      </c>
      <c r="E2146" s="5">
        <v>4</v>
      </c>
    </row>
    <row r="2147" spans="1:5" x14ac:dyDescent="0.25">
      <c r="A2147">
        <v>2146</v>
      </c>
      <c r="B2147" s="4">
        <v>1</v>
      </c>
      <c r="C2147" s="2">
        <v>2</v>
      </c>
      <c r="E2147" s="5">
        <v>4</v>
      </c>
    </row>
    <row r="2148" spans="1:5" x14ac:dyDescent="0.25">
      <c r="A2148">
        <v>2147</v>
      </c>
      <c r="B2148" s="4">
        <v>1</v>
      </c>
      <c r="C2148" s="2">
        <v>2</v>
      </c>
      <c r="E2148" s="5">
        <v>4</v>
      </c>
    </row>
    <row r="2149" spans="1:5" x14ac:dyDescent="0.25">
      <c r="A2149">
        <v>2148</v>
      </c>
      <c r="C2149" s="2">
        <v>2</v>
      </c>
      <c r="E2149" s="5">
        <v>4</v>
      </c>
    </row>
    <row r="2150" spans="1:5" x14ac:dyDescent="0.25">
      <c r="A2150">
        <v>2149</v>
      </c>
      <c r="C2150" s="2">
        <v>2</v>
      </c>
      <c r="D2150" s="3">
        <v>3</v>
      </c>
      <c r="E2150" s="5">
        <v>4</v>
      </c>
    </row>
    <row r="2151" spans="1:5" x14ac:dyDescent="0.25">
      <c r="A2151">
        <v>2150</v>
      </c>
      <c r="C2151" s="2">
        <v>2</v>
      </c>
      <c r="D2151" s="3">
        <v>3</v>
      </c>
    </row>
    <row r="2152" spans="1:5" x14ac:dyDescent="0.25">
      <c r="A2152">
        <v>2151</v>
      </c>
      <c r="C2152" s="2">
        <v>2</v>
      </c>
      <c r="D2152" s="3">
        <v>3</v>
      </c>
    </row>
    <row r="2153" spans="1:5" x14ac:dyDescent="0.25">
      <c r="A2153">
        <v>2152</v>
      </c>
      <c r="C2153" s="2">
        <v>2</v>
      </c>
      <c r="D2153" s="3">
        <v>3</v>
      </c>
    </row>
    <row r="2154" spans="1:5" x14ac:dyDescent="0.25">
      <c r="A2154">
        <v>2153</v>
      </c>
      <c r="C2154" s="2">
        <v>2</v>
      </c>
      <c r="D2154" s="3">
        <v>3</v>
      </c>
    </row>
    <row r="2155" spans="1:5" x14ac:dyDescent="0.25">
      <c r="A2155">
        <v>2154</v>
      </c>
      <c r="C2155" s="2">
        <v>2</v>
      </c>
      <c r="D2155" s="3">
        <v>3</v>
      </c>
    </row>
    <row r="2156" spans="1:5" x14ac:dyDescent="0.25">
      <c r="A2156">
        <v>2155</v>
      </c>
      <c r="C2156" s="2">
        <v>2</v>
      </c>
      <c r="D2156" s="3">
        <v>3</v>
      </c>
    </row>
    <row r="2157" spans="1:5" x14ac:dyDescent="0.25">
      <c r="A2157">
        <v>2156</v>
      </c>
      <c r="C2157" s="2">
        <v>2</v>
      </c>
      <c r="D2157" s="3">
        <v>3</v>
      </c>
    </row>
    <row r="2158" spans="1:5" x14ac:dyDescent="0.25">
      <c r="A2158">
        <v>2157</v>
      </c>
      <c r="C2158" s="2">
        <v>2</v>
      </c>
      <c r="D2158" s="3">
        <v>3</v>
      </c>
    </row>
    <row r="2159" spans="1:5" x14ac:dyDescent="0.25">
      <c r="A2159">
        <v>2158</v>
      </c>
      <c r="C2159" s="2">
        <v>2</v>
      </c>
      <c r="D2159" s="3">
        <v>3</v>
      </c>
    </row>
    <row r="2160" spans="1:5" x14ac:dyDescent="0.25">
      <c r="A2160">
        <v>2159</v>
      </c>
      <c r="C2160" s="2">
        <v>2</v>
      </c>
      <c r="D2160" s="3">
        <v>3</v>
      </c>
    </row>
    <row r="2161" spans="1:5" x14ac:dyDescent="0.25">
      <c r="A2161">
        <v>2160</v>
      </c>
      <c r="C2161" s="2">
        <v>2</v>
      </c>
      <c r="D2161" s="3">
        <v>3</v>
      </c>
    </row>
    <row r="2162" spans="1:5" x14ac:dyDescent="0.25">
      <c r="A2162">
        <v>2161</v>
      </c>
      <c r="D2162" s="3">
        <v>3</v>
      </c>
    </row>
    <row r="2163" spans="1:5" x14ac:dyDescent="0.25">
      <c r="A2163">
        <v>2162</v>
      </c>
      <c r="D2163" s="3">
        <v>3</v>
      </c>
    </row>
    <row r="2164" spans="1:5" x14ac:dyDescent="0.25">
      <c r="A2164">
        <v>2163</v>
      </c>
      <c r="B2164" s="4">
        <v>1</v>
      </c>
      <c r="D2164" s="3">
        <v>3</v>
      </c>
      <c r="E2164" s="5">
        <v>4</v>
      </c>
    </row>
    <row r="2165" spans="1:5" x14ac:dyDescent="0.25">
      <c r="A2165">
        <v>2164</v>
      </c>
      <c r="B2165" s="4">
        <v>1</v>
      </c>
      <c r="E2165" s="5">
        <v>4</v>
      </c>
    </row>
    <row r="2166" spans="1:5" x14ac:dyDescent="0.25">
      <c r="A2166">
        <v>2165</v>
      </c>
      <c r="B2166" s="4">
        <v>1</v>
      </c>
      <c r="E2166" s="5">
        <v>4</v>
      </c>
    </row>
    <row r="2167" spans="1:5" x14ac:dyDescent="0.25">
      <c r="A2167">
        <v>2166</v>
      </c>
      <c r="B2167" s="4">
        <v>1</v>
      </c>
      <c r="E2167" s="5">
        <v>4</v>
      </c>
    </row>
    <row r="2168" spans="1:5" x14ac:dyDescent="0.25">
      <c r="A2168">
        <v>2167</v>
      </c>
      <c r="B2168" s="4">
        <v>1</v>
      </c>
      <c r="E2168" s="5">
        <v>4</v>
      </c>
    </row>
    <row r="2169" spans="1:5" x14ac:dyDescent="0.25">
      <c r="A2169">
        <v>2168</v>
      </c>
      <c r="B2169" s="4">
        <v>1</v>
      </c>
      <c r="E2169" s="5">
        <v>4</v>
      </c>
    </row>
    <row r="2170" spans="1:5" x14ac:dyDescent="0.25">
      <c r="A2170">
        <v>2169</v>
      </c>
      <c r="B2170" s="4">
        <v>1</v>
      </c>
      <c r="E2170" s="5">
        <v>4</v>
      </c>
    </row>
    <row r="2171" spans="1:5" x14ac:dyDescent="0.25">
      <c r="A2171">
        <v>2170</v>
      </c>
      <c r="B2171" s="4">
        <v>1</v>
      </c>
      <c r="E2171" s="5">
        <v>4</v>
      </c>
    </row>
    <row r="2172" spans="1:5" x14ac:dyDescent="0.25">
      <c r="A2172">
        <v>2171</v>
      </c>
      <c r="B2172" s="4">
        <v>1</v>
      </c>
      <c r="E2172" s="5">
        <v>4</v>
      </c>
    </row>
    <row r="2173" spans="1:5" x14ac:dyDescent="0.25">
      <c r="A2173">
        <v>2172</v>
      </c>
      <c r="B2173" s="4">
        <v>1</v>
      </c>
      <c r="E2173" s="5">
        <v>4</v>
      </c>
    </row>
    <row r="2174" spans="1:5" x14ac:dyDescent="0.25">
      <c r="A2174">
        <v>2173</v>
      </c>
      <c r="B2174" s="4">
        <v>1</v>
      </c>
      <c r="E2174" s="5">
        <v>4</v>
      </c>
    </row>
    <row r="2175" spans="1:5" x14ac:dyDescent="0.25">
      <c r="A2175">
        <v>2174</v>
      </c>
      <c r="B2175" s="4">
        <v>1</v>
      </c>
      <c r="E2175" s="5">
        <v>4</v>
      </c>
    </row>
    <row r="2176" spans="1:5" x14ac:dyDescent="0.25">
      <c r="A2176">
        <v>2175</v>
      </c>
      <c r="B2176" s="4">
        <v>1</v>
      </c>
      <c r="E2176" s="5">
        <v>4</v>
      </c>
    </row>
    <row r="2177" spans="1:5" x14ac:dyDescent="0.25">
      <c r="A2177">
        <v>2176</v>
      </c>
      <c r="B2177" s="4">
        <v>1</v>
      </c>
      <c r="C2177" s="2">
        <v>2</v>
      </c>
      <c r="E2177" s="5">
        <v>4</v>
      </c>
    </row>
    <row r="2178" spans="1:5" x14ac:dyDescent="0.25">
      <c r="A2178">
        <v>2177</v>
      </c>
      <c r="B2178" s="4">
        <v>1</v>
      </c>
      <c r="C2178" s="2">
        <v>2</v>
      </c>
      <c r="E2178" s="5">
        <v>4</v>
      </c>
    </row>
    <row r="2179" spans="1:5" x14ac:dyDescent="0.25">
      <c r="A2179">
        <v>2178</v>
      </c>
      <c r="C2179" s="2">
        <v>2</v>
      </c>
      <c r="E2179" s="5">
        <v>4</v>
      </c>
    </row>
    <row r="2180" spans="1:5" x14ac:dyDescent="0.25">
      <c r="A2180">
        <v>2179</v>
      </c>
      <c r="C2180" s="2">
        <v>2</v>
      </c>
      <c r="E2180" s="5">
        <v>4</v>
      </c>
    </row>
    <row r="2181" spans="1:5" x14ac:dyDescent="0.25">
      <c r="A2181">
        <v>2180</v>
      </c>
      <c r="C2181" s="2">
        <v>2</v>
      </c>
      <c r="D2181" s="3">
        <v>3</v>
      </c>
    </row>
    <row r="2182" spans="1:5" x14ac:dyDescent="0.25">
      <c r="A2182">
        <v>2181</v>
      </c>
      <c r="C2182" s="2">
        <v>2</v>
      </c>
      <c r="D2182" s="3">
        <v>3</v>
      </c>
    </row>
    <row r="2183" spans="1:5" x14ac:dyDescent="0.25">
      <c r="A2183">
        <v>2182</v>
      </c>
      <c r="C2183" s="2">
        <v>2</v>
      </c>
      <c r="D2183" s="3">
        <v>3</v>
      </c>
    </row>
    <row r="2184" spans="1:5" x14ac:dyDescent="0.25">
      <c r="A2184">
        <v>2183</v>
      </c>
      <c r="C2184" s="2">
        <v>2</v>
      </c>
      <c r="D2184" s="3">
        <v>3</v>
      </c>
    </row>
    <row r="2185" spans="1:5" x14ac:dyDescent="0.25">
      <c r="A2185">
        <v>2184</v>
      </c>
      <c r="C2185" s="2">
        <v>2</v>
      </c>
      <c r="D2185" s="3">
        <v>3</v>
      </c>
    </row>
    <row r="2186" spans="1:5" x14ac:dyDescent="0.25">
      <c r="A2186">
        <v>2185</v>
      </c>
      <c r="C2186" s="2">
        <v>2</v>
      </c>
      <c r="D2186" s="3">
        <v>3</v>
      </c>
    </row>
    <row r="2187" spans="1:5" x14ac:dyDescent="0.25">
      <c r="A2187">
        <v>2186</v>
      </c>
      <c r="C2187" s="2">
        <v>2</v>
      </c>
      <c r="D2187" s="3">
        <v>3</v>
      </c>
    </row>
    <row r="2188" spans="1:5" x14ac:dyDescent="0.25">
      <c r="A2188">
        <v>2187</v>
      </c>
      <c r="C2188" s="2">
        <v>2</v>
      </c>
      <c r="D2188" s="3">
        <v>3</v>
      </c>
    </row>
    <row r="2189" spans="1:5" x14ac:dyDescent="0.25">
      <c r="A2189">
        <v>2188</v>
      </c>
      <c r="C2189" s="2">
        <v>2</v>
      </c>
      <c r="D2189" s="3">
        <v>3</v>
      </c>
    </row>
    <row r="2190" spans="1:5" x14ac:dyDescent="0.25">
      <c r="A2190">
        <v>2189</v>
      </c>
      <c r="C2190" s="2">
        <v>2</v>
      </c>
      <c r="D2190" s="3">
        <v>3</v>
      </c>
    </row>
    <row r="2191" spans="1:5" x14ac:dyDescent="0.25">
      <c r="A2191">
        <v>2190</v>
      </c>
      <c r="C2191" s="2">
        <v>2</v>
      </c>
      <c r="D2191" s="3">
        <v>3</v>
      </c>
    </row>
    <row r="2192" spans="1:5" x14ac:dyDescent="0.25">
      <c r="A2192">
        <v>2191</v>
      </c>
      <c r="C2192" s="2">
        <v>2</v>
      </c>
      <c r="D2192" s="3">
        <v>3</v>
      </c>
    </row>
    <row r="2193" spans="1:5" x14ac:dyDescent="0.25">
      <c r="A2193">
        <v>2192</v>
      </c>
      <c r="D2193" s="3">
        <v>3</v>
      </c>
    </row>
    <row r="2194" spans="1:5" x14ac:dyDescent="0.25">
      <c r="A2194">
        <v>2193</v>
      </c>
      <c r="B2194" s="4">
        <v>1</v>
      </c>
      <c r="D2194" s="3">
        <v>3</v>
      </c>
      <c r="E2194" s="5">
        <v>4</v>
      </c>
    </row>
    <row r="2195" spans="1:5" x14ac:dyDescent="0.25">
      <c r="A2195">
        <v>2194</v>
      </c>
      <c r="B2195" s="4">
        <v>1</v>
      </c>
      <c r="E2195" s="5">
        <v>4</v>
      </c>
    </row>
    <row r="2196" spans="1:5" x14ac:dyDescent="0.25">
      <c r="A2196">
        <v>2195</v>
      </c>
      <c r="B2196" s="4">
        <v>1</v>
      </c>
      <c r="E2196" s="5">
        <v>4</v>
      </c>
    </row>
    <row r="2197" spans="1:5" x14ac:dyDescent="0.25">
      <c r="A2197">
        <v>2196</v>
      </c>
      <c r="B2197" s="4">
        <v>1</v>
      </c>
      <c r="E2197" s="5">
        <v>4</v>
      </c>
    </row>
    <row r="2198" spans="1:5" x14ac:dyDescent="0.25">
      <c r="A2198">
        <v>2197</v>
      </c>
      <c r="B2198" s="4">
        <v>1</v>
      </c>
      <c r="E2198" s="5">
        <v>4</v>
      </c>
    </row>
    <row r="2199" spans="1:5" x14ac:dyDescent="0.25">
      <c r="A2199">
        <v>2198</v>
      </c>
      <c r="B2199" s="4">
        <v>1</v>
      </c>
      <c r="E2199" s="5">
        <v>4</v>
      </c>
    </row>
    <row r="2200" spans="1:5" x14ac:dyDescent="0.25">
      <c r="A2200">
        <v>2199</v>
      </c>
      <c r="B2200" s="4">
        <v>1</v>
      </c>
      <c r="E2200" s="5">
        <v>4</v>
      </c>
    </row>
    <row r="2201" spans="1:5" x14ac:dyDescent="0.25">
      <c r="A2201">
        <v>2200</v>
      </c>
      <c r="B2201" s="4">
        <v>1</v>
      </c>
      <c r="E2201" s="5">
        <v>4</v>
      </c>
    </row>
    <row r="2202" spans="1:5" x14ac:dyDescent="0.25">
      <c r="A2202">
        <v>2201</v>
      </c>
      <c r="B2202" s="4">
        <v>1</v>
      </c>
      <c r="E2202" s="5">
        <v>4</v>
      </c>
    </row>
    <row r="2203" spans="1:5" x14ac:dyDescent="0.25">
      <c r="A2203">
        <v>2202</v>
      </c>
      <c r="B2203" s="4">
        <v>1</v>
      </c>
      <c r="E2203" s="5">
        <v>4</v>
      </c>
    </row>
    <row r="2204" spans="1:5" x14ac:dyDescent="0.25">
      <c r="A2204">
        <v>2203</v>
      </c>
      <c r="B2204" s="4">
        <v>1</v>
      </c>
      <c r="E2204" s="5">
        <v>4</v>
      </c>
    </row>
    <row r="2205" spans="1:5" x14ac:dyDescent="0.25">
      <c r="A2205">
        <v>2204</v>
      </c>
      <c r="B2205" s="4">
        <v>1</v>
      </c>
      <c r="E2205" s="5">
        <v>4</v>
      </c>
    </row>
    <row r="2206" spans="1:5" x14ac:dyDescent="0.25">
      <c r="A2206">
        <v>2205</v>
      </c>
      <c r="B2206" s="4">
        <v>1</v>
      </c>
      <c r="E2206" s="5">
        <v>4</v>
      </c>
    </row>
    <row r="2207" spans="1:5" x14ac:dyDescent="0.25">
      <c r="A2207">
        <v>2206</v>
      </c>
      <c r="B2207" s="4">
        <v>1</v>
      </c>
      <c r="E2207" s="5">
        <v>4</v>
      </c>
    </row>
    <row r="2208" spans="1:5" x14ac:dyDescent="0.25">
      <c r="A2208">
        <v>2207</v>
      </c>
      <c r="B2208" s="4">
        <v>1</v>
      </c>
      <c r="C2208" s="2">
        <v>2</v>
      </c>
      <c r="E2208" s="5">
        <v>4</v>
      </c>
    </row>
    <row r="2209" spans="1:5" x14ac:dyDescent="0.25">
      <c r="A2209">
        <v>2208</v>
      </c>
      <c r="B2209" s="4">
        <v>1</v>
      </c>
      <c r="C2209" s="2">
        <v>2</v>
      </c>
      <c r="E2209" s="5">
        <v>4</v>
      </c>
    </row>
    <row r="2210" spans="1:5" x14ac:dyDescent="0.25">
      <c r="A2210">
        <v>2209</v>
      </c>
      <c r="C2210" s="2">
        <v>2</v>
      </c>
      <c r="E2210" s="5">
        <v>4</v>
      </c>
    </row>
    <row r="2211" spans="1:5" x14ac:dyDescent="0.25">
      <c r="A2211">
        <v>2210</v>
      </c>
      <c r="C2211" s="2">
        <v>2</v>
      </c>
    </row>
    <row r="2212" spans="1:5" x14ac:dyDescent="0.25">
      <c r="A2212">
        <v>2211</v>
      </c>
      <c r="C2212" s="2">
        <v>2</v>
      </c>
      <c r="D2212" s="3">
        <v>3</v>
      </c>
    </row>
    <row r="2213" spans="1:5" x14ac:dyDescent="0.25">
      <c r="A2213">
        <v>2212</v>
      </c>
      <c r="C2213" s="2">
        <v>2</v>
      </c>
      <c r="D2213" s="3">
        <v>3</v>
      </c>
    </row>
    <row r="2214" spans="1:5" x14ac:dyDescent="0.25">
      <c r="A2214">
        <v>2213</v>
      </c>
      <c r="C2214" s="2">
        <v>2</v>
      </c>
      <c r="D2214" s="3">
        <v>3</v>
      </c>
    </row>
    <row r="2215" spans="1:5" x14ac:dyDescent="0.25">
      <c r="A2215">
        <v>2214</v>
      </c>
      <c r="C2215" s="2">
        <v>2</v>
      </c>
      <c r="D2215" s="3">
        <v>3</v>
      </c>
    </row>
    <row r="2216" spans="1:5" x14ac:dyDescent="0.25">
      <c r="A2216">
        <v>2215</v>
      </c>
      <c r="C2216" s="2">
        <v>2</v>
      </c>
      <c r="D2216" s="3">
        <v>3</v>
      </c>
    </row>
    <row r="2217" spans="1:5" x14ac:dyDescent="0.25">
      <c r="A2217">
        <v>2216</v>
      </c>
      <c r="C2217" s="2">
        <v>2</v>
      </c>
      <c r="D2217" s="3">
        <v>3</v>
      </c>
    </row>
    <row r="2218" spans="1:5" x14ac:dyDescent="0.25">
      <c r="A2218">
        <v>2217</v>
      </c>
      <c r="C2218" s="2">
        <v>2</v>
      </c>
      <c r="D2218" s="3">
        <v>3</v>
      </c>
    </row>
    <row r="2219" spans="1:5" x14ac:dyDescent="0.25">
      <c r="A2219">
        <v>2218</v>
      </c>
      <c r="C2219" s="2">
        <v>2</v>
      </c>
      <c r="D2219" s="3">
        <v>3</v>
      </c>
    </row>
    <row r="2220" spans="1:5" x14ac:dyDescent="0.25">
      <c r="A2220">
        <v>2219</v>
      </c>
      <c r="C2220" s="2">
        <v>2</v>
      </c>
      <c r="D2220" s="3">
        <v>3</v>
      </c>
    </row>
    <row r="2221" spans="1:5" x14ac:dyDescent="0.25">
      <c r="A2221">
        <v>2220</v>
      </c>
      <c r="C2221" s="2">
        <v>2</v>
      </c>
      <c r="D2221" s="3">
        <v>3</v>
      </c>
    </row>
    <row r="2222" spans="1:5" x14ac:dyDescent="0.25">
      <c r="A2222">
        <v>2221</v>
      </c>
      <c r="C2222" s="2">
        <v>2</v>
      </c>
      <c r="D2222" s="3">
        <v>3</v>
      </c>
    </row>
    <row r="2223" spans="1:5" x14ac:dyDescent="0.25">
      <c r="A2223">
        <v>2222</v>
      </c>
      <c r="E2223" s="5">
        <v>4</v>
      </c>
    </row>
    <row r="2224" spans="1:5" x14ac:dyDescent="0.25">
      <c r="A2224">
        <v>2223</v>
      </c>
      <c r="E2224" s="5">
        <v>4</v>
      </c>
    </row>
    <row r="2225" spans="1:5" x14ac:dyDescent="0.25">
      <c r="A2225">
        <v>2224</v>
      </c>
      <c r="B2225" s="4">
        <v>1</v>
      </c>
      <c r="E2225" s="5">
        <v>4</v>
      </c>
    </row>
    <row r="2226" spans="1:5" x14ac:dyDescent="0.25">
      <c r="A2226">
        <v>2225</v>
      </c>
      <c r="B2226" s="4">
        <v>1</v>
      </c>
      <c r="E2226" s="5">
        <v>4</v>
      </c>
    </row>
    <row r="2227" spans="1:5" x14ac:dyDescent="0.25">
      <c r="A2227">
        <v>2226</v>
      </c>
      <c r="B2227" s="4">
        <v>1</v>
      </c>
      <c r="E2227" s="5">
        <v>4</v>
      </c>
    </row>
    <row r="2228" spans="1:5" x14ac:dyDescent="0.25">
      <c r="A2228">
        <v>2227</v>
      </c>
      <c r="B2228" s="4">
        <v>1</v>
      </c>
      <c r="E2228" s="5">
        <v>4</v>
      </c>
    </row>
    <row r="2229" spans="1:5" x14ac:dyDescent="0.25">
      <c r="A2229">
        <v>2228</v>
      </c>
      <c r="B2229" s="4">
        <v>1</v>
      </c>
      <c r="E2229" s="5">
        <v>4</v>
      </c>
    </row>
    <row r="2230" spans="1:5" x14ac:dyDescent="0.25">
      <c r="A2230">
        <v>2229</v>
      </c>
      <c r="B2230" s="4">
        <v>1</v>
      </c>
      <c r="E2230" s="5">
        <v>4</v>
      </c>
    </row>
    <row r="2231" spans="1:5" x14ac:dyDescent="0.25">
      <c r="A2231">
        <v>2230</v>
      </c>
      <c r="B2231" s="4">
        <v>1</v>
      </c>
      <c r="E2231" s="5">
        <v>4</v>
      </c>
    </row>
    <row r="2232" spans="1:5" x14ac:dyDescent="0.25">
      <c r="A2232">
        <v>2231</v>
      </c>
      <c r="B2232" s="4">
        <v>1</v>
      </c>
      <c r="E2232" s="5">
        <v>4</v>
      </c>
    </row>
    <row r="2233" spans="1:5" x14ac:dyDescent="0.25">
      <c r="A2233">
        <v>2232</v>
      </c>
      <c r="B2233" s="4">
        <v>1</v>
      </c>
      <c r="E2233" s="5">
        <v>4</v>
      </c>
    </row>
    <row r="2234" spans="1:5" x14ac:dyDescent="0.25">
      <c r="A2234">
        <v>2233</v>
      </c>
      <c r="B2234" s="4">
        <v>1</v>
      </c>
      <c r="E2234" s="5">
        <v>4</v>
      </c>
    </row>
    <row r="2235" spans="1:5" x14ac:dyDescent="0.25">
      <c r="A2235">
        <v>2234</v>
      </c>
      <c r="B2235" s="4">
        <v>1</v>
      </c>
      <c r="E2235" s="5">
        <v>4</v>
      </c>
    </row>
    <row r="2236" spans="1:5" x14ac:dyDescent="0.25">
      <c r="A2236">
        <v>2235</v>
      </c>
      <c r="B2236" s="4">
        <v>1</v>
      </c>
      <c r="C2236" s="2">
        <v>2</v>
      </c>
      <c r="E2236" s="5">
        <v>4</v>
      </c>
    </row>
    <row r="2237" spans="1:5" x14ac:dyDescent="0.25">
      <c r="A2237">
        <v>2236</v>
      </c>
      <c r="B2237" s="4">
        <v>1</v>
      </c>
      <c r="C2237" s="2">
        <v>2</v>
      </c>
      <c r="E2237" s="5">
        <v>4</v>
      </c>
    </row>
    <row r="2238" spans="1:5" x14ac:dyDescent="0.25">
      <c r="A2238">
        <v>2237</v>
      </c>
      <c r="B2238" s="4">
        <v>1</v>
      </c>
      <c r="C2238" s="2">
        <v>2</v>
      </c>
      <c r="E2238" s="5">
        <v>4</v>
      </c>
    </row>
    <row r="2239" spans="1:5" x14ac:dyDescent="0.25">
      <c r="A2239">
        <v>2238</v>
      </c>
      <c r="B2239" s="4">
        <v>1</v>
      </c>
      <c r="C2239" s="2">
        <v>2</v>
      </c>
      <c r="E2239" s="5">
        <v>4</v>
      </c>
    </row>
    <row r="2240" spans="1:5" x14ac:dyDescent="0.25">
      <c r="A2240">
        <v>2239</v>
      </c>
      <c r="C2240" s="2">
        <v>2</v>
      </c>
      <c r="D2240" s="3">
        <v>3</v>
      </c>
    </row>
    <row r="2241" spans="1:5" x14ac:dyDescent="0.25">
      <c r="A2241">
        <v>2240</v>
      </c>
      <c r="C2241" s="2">
        <v>2</v>
      </c>
      <c r="D2241" s="3">
        <v>3</v>
      </c>
    </row>
    <row r="2242" spans="1:5" x14ac:dyDescent="0.25">
      <c r="A2242">
        <v>2241</v>
      </c>
      <c r="C2242" s="2">
        <v>2</v>
      </c>
      <c r="D2242" s="3">
        <v>3</v>
      </c>
    </row>
    <row r="2243" spans="1:5" x14ac:dyDescent="0.25">
      <c r="A2243">
        <v>2242</v>
      </c>
      <c r="C2243" s="2">
        <v>2</v>
      </c>
      <c r="D2243" s="3">
        <v>3</v>
      </c>
    </row>
    <row r="2244" spans="1:5" x14ac:dyDescent="0.25">
      <c r="A2244">
        <v>2243</v>
      </c>
      <c r="C2244" s="2">
        <v>2</v>
      </c>
      <c r="D2244" s="3">
        <v>3</v>
      </c>
    </row>
    <row r="2245" spans="1:5" x14ac:dyDescent="0.25">
      <c r="A2245">
        <v>2244</v>
      </c>
      <c r="C2245" s="2">
        <v>2</v>
      </c>
      <c r="D2245" s="3">
        <v>3</v>
      </c>
    </row>
    <row r="2246" spans="1:5" x14ac:dyDescent="0.25">
      <c r="A2246">
        <v>2245</v>
      </c>
      <c r="C2246" s="2">
        <v>2</v>
      </c>
      <c r="D2246" s="3">
        <v>3</v>
      </c>
    </row>
    <row r="2247" spans="1:5" x14ac:dyDescent="0.25">
      <c r="A2247">
        <v>2246</v>
      </c>
      <c r="C2247" s="2">
        <v>2</v>
      </c>
      <c r="D2247" s="3">
        <v>3</v>
      </c>
    </row>
    <row r="2248" spans="1:5" x14ac:dyDescent="0.25">
      <c r="A2248">
        <v>2247</v>
      </c>
      <c r="C2248" s="2">
        <v>2</v>
      </c>
      <c r="D2248" s="3">
        <v>3</v>
      </c>
    </row>
    <row r="2249" spans="1:5" x14ac:dyDescent="0.25">
      <c r="A2249">
        <v>2248</v>
      </c>
      <c r="C2249" s="2">
        <v>2</v>
      </c>
      <c r="D2249" s="3">
        <v>3</v>
      </c>
    </row>
    <row r="2250" spans="1:5" x14ac:dyDescent="0.25">
      <c r="A2250">
        <v>2249</v>
      </c>
      <c r="C2250" s="2">
        <v>2</v>
      </c>
      <c r="D2250" s="3">
        <v>3</v>
      </c>
    </row>
    <row r="2251" spans="1:5" x14ac:dyDescent="0.25">
      <c r="A2251">
        <v>2250</v>
      </c>
      <c r="C2251" s="2">
        <v>2</v>
      </c>
      <c r="D2251" s="3">
        <v>3</v>
      </c>
    </row>
    <row r="2252" spans="1:5" x14ac:dyDescent="0.25">
      <c r="A2252">
        <v>2251</v>
      </c>
      <c r="B2252" s="4">
        <v>1</v>
      </c>
      <c r="D2252" s="3">
        <v>3</v>
      </c>
    </row>
    <row r="2253" spans="1:5" x14ac:dyDescent="0.25">
      <c r="A2253">
        <v>2252</v>
      </c>
      <c r="B2253" s="4">
        <v>1</v>
      </c>
      <c r="E2253" s="5">
        <v>4</v>
      </c>
    </row>
    <row r="2254" spans="1:5" x14ac:dyDescent="0.25">
      <c r="A2254">
        <v>2253</v>
      </c>
      <c r="B2254" s="4">
        <v>1</v>
      </c>
      <c r="E2254" s="5">
        <v>4</v>
      </c>
    </row>
    <row r="2255" spans="1:5" x14ac:dyDescent="0.25">
      <c r="A2255">
        <v>2254</v>
      </c>
      <c r="B2255" s="4">
        <v>1</v>
      </c>
      <c r="E2255" s="5">
        <v>4</v>
      </c>
    </row>
    <row r="2256" spans="1:5" x14ac:dyDescent="0.25">
      <c r="A2256">
        <v>2255</v>
      </c>
      <c r="B2256" s="4">
        <v>1</v>
      </c>
      <c r="E2256" s="5">
        <v>4</v>
      </c>
    </row>
    <row r="2257" spans="1:5" x14ac:dyDescent="0.25">
      <c r="A2257">
        <v>2256</v>
      </c>
      <c r="B2257" s="4">
        <v>1</v>
      </c>
      <c r="E2257" s="5">
        <v>4</v>
      </c>
    </row>
    <row r="2258" spans="1:5" x14ac:dyDescent="0.25">
      <c r="A2258">
        <v>2257</v>
      </c>
      <c r="B2258" s="4">
        <v>1</v>
      </c>
      <c r="E2258" s="5">
        <v>4</v>
      </c>
    </row>
    <row r="2259" spans="1:5" x14ac:dyDescent="0.25">
      <c r="A2259">
        <v>2258</v>
      </c>
      <c r="B2259" s="4">
        <v>1</v>
      </c>
      <c r="E2259" s="5">
        <v>4</v>
      </c>
    </row>
    <row r="2260" spans="1:5" x14ac:dyDescent="0.25">
      <c r="A2260">
        <v>2259</v>
      </c>
      <c r="B2260" s="4">
        <v>1</v>
      </c>
      <c r="E2260" s="5">
        <v>4</v>
      </c>
    </row>
    <row r="2261" spans="1:5" x14ac:dyDescent="0.25">
      <c r="A2261">
        <v>2260</v>
      </c>
      <c r="B2261" s="4">
        <v>1</v>
      </c>
      <c r="E2261" s="5">
        <v>4</v>
      </c>
    </row>
    <row r="2262" spans="1:5" x14ac:dyDescent="0.25">
      <c r="A2262">
        <v>2261</v>
      </c>
      <c r="B2262" s="4">
        <v>1</v>
      </c>
      <c r="E2262" s="5">
        <v>4</v>
      </c>
    </row>
    <row r="2263" spans="1:5" x14ac:dyDescent="0.25">
      <c r="A2263">
        <v>2262</v>
      </c>
      <c r="B2263" s="4">
        <v>1</v>
      </c>
      <c r="E2263" s="5">
        <v>4</v>
      </c>
    </row>
    <row r="2264" spans="1:5" x14ac:dyDescent="0.25">
      <c r="A2264">
        <v>2263</v>
      </c>
      <c r="B2264" s="4">
        <v>1</v>
      </c>
      <c r="E2264" s="5">
        <v>4</v>
      </c>
    </row>
    <row r="2265" spans="1:5" x14ac:dyDescent="0.25">
      <c r="A2265">
        <v>2264</v>
      </c>
      <c r="B2265" s="4">
        <v>1</v>
      </c>
      <c r="E2265" s="5">
        <v>4</v>
      </c>
    </row>
    <row r="2266" spans="1:5" x14ac:dyDescent="0.25">
      <c r="A2266">
        <v>2265</v>
      </c>
      <c r="B2266" s="4">
        <v>1</v>
      </c>
      <c r="C2266" s="2">
        <v>2</v>
      </c>
      <c r="E2266" s="5">
        <v>4</v>
      </c>
    </row>
    <row r="2267" spans="1:5" x14ac:dyDescent="0.25">
      <c r="A2267">
        <v>2266</v>
      </c>
      <c r="C2267" s="2">
        <v>2</v>
      </c>
      <c r="E2267" s="5">
        <v>4</v>
      </c>
    </row>
    <row r="2268" spans="1:5" x14ac:dyDescent="0.25">
      <c r="A2268">
        <v>2267</v>
      </c>
      <c r="C2268" s="2">
        <v>2</v>
      </c>
      <c r="E2268" s="5">
        <v>4</v>
      </c>
    </row>
    <row r="2269" spans="1:5" x14ac:dyDescent="0.25">
      <c r="A2269">
        <v>2268</v>
      </c>
      <c r="C2269" s="2">
        <v>2</v>
      </c>
      <c r="E2269" s="5">
        <v>4</v>
      </c>
    </row>
    <row r="2270" spans="1:5" x14ac:dyDescent="0.25">
      <c r="A2270">
        <v>2269</v>
      </c>
      <c r="C2270" s="2">
        <v>2</v>
      </c>
      <c r="D2270" s="3">
        <v>3</v>
      </c>
    </row>
    <row r="2271" spans="1:5" x14ac:dyDescent="0.25">
      <c r="A2271">
        <v>2270</v>
      </c>
      <c r="C2271" s="2">
        <v>2</v>
      </c>
      <c r="D2271" s="3">
        <v>3</v>
      </c>
    </row>
    <row r="2272" spans="1:5" x14ac:dyDescent="0.25">
      <c r="A2272">
        <v>2271</v>
      </c>
      <c r="C2272" s="2">
        <v>2</v>
      </c>
      <c r="D2272" s="3">
        <v>3</v>
      </c>
    </row>
    <row r="2273" spans="1:5" x14ac:dyDescent="0.25">
      <c r="A2273">
        <v>2272</v>
      </c>
      <c r="C2273" s="2">
        <v>2</v>
      </c>
      <c r="D2273" s="3">
        <v>3</v>
      </c>
    </row>
    <row r="2274" spans="1:5" x14ac:dyDescent="0.25">
      <c r="A2274">
        <v>2273</v>
      </c>
      <c r="C2274" s="2">
        <v>2</v>
      </c>
      <c r="D2274" s="3">
        <v>3</v>
      </c>
    </row>
    <row r="2275" spans="1:5" x14ac:dyDescent="0.25">
      <c r="A2275">
        <v>2274</v>
      </c>
      <c r="C2275" s="2">
        <v>2</v>
      </c>
      <c r="D2275" s="3">
        <v>3</v>
      </c>
    </row>
    <row r="2276" spans="1:5" x14ac:dyDescent="0.25">
      <c r="A2276">
        <v>2275</v>
      </c>
      <c r="C2276" s="2">
        <v>2</v>
      </c>
      <c r="D2276" s="3">
        <v>3</v>
      </c>
    </row>
    <row r="2277" spans="1:5" x14ac:dyDescent="0.25">
      <c r="A2277">
        <v>2276</v>
      </c>
      <c r="C2277" s="2">
        <v>2</v>
      </c>
      <c r="D2277" s="3">
        <v>3</v>
      </c>
    </row>
    <row r="2278" spans="1:5" x14ac:dyDescent="0.25">
      <c r="A2278">
        <v>2277</v>
      </c>
      <c r="C2278" s="2">
        <v>2</v>
      </c>
      <c r="D2278" s="3">
        <v>3</v>
      </c>
    </row>
    <row r="2279" spans="1:5" x14ac:dyDescent="0.25">
      <c r="A2279">
        <v>2278</v>
      </c>
      <c r="C2279" s="2">
        <v>2</v>
      </c>
      <c r="D2279" s="3">
        <v>3</v>
      </c>
    </row>
    <row r="2280" spans="1:5" x14ac:dyDescent="0.25">
      <c r="A2280">
        <v>2279</v>
      </c>
      <c r="C2280" s="2">
        <v>2</v>
      </c>
      <c r="D2280" s="3">
        <v>3</v>
      </c>
    </row>
    <row r="2281" spans="1:5" x14ac:dyDescent="0.25">
      <c r="A2281">
        <v>2280</v>
      </c>
      <c r="B2281" s="4">
        <v>1</v>
      </c>
      <c r="C2281" s="2">
        <v>2</v>
      </c>
      <c r="D2281" s="3">
        <v>3</v>
      </c>
    </row>
    <row r="2282" spans="1:5" x14ac:dyDescent="0.25">
      <c r="A2282">
        <v>2281</v>
      </c>
      <c r="B2282" s="4">
        <v>1</v>
      </c>
      <c r="C2282" s="2">
        <v>2</v>
      </c>
      <c r="D2282" s="3">
        <v>3</v>
      </c>
    </row>
    <row r="2283" spans="1:5" x14ac:dyDescent="0.25">
      <c r="A2283">
        <v>2282</v>
      </c>
      <c r="B2283" s="4">
        <v>1</v>
      </c>
      <c r="D2283" s="3">
        <v>3</v>
      </c>
    </row>
    <row r="2284" spans="1:5" x14ac:dyDescent="0.25">
      <c r="A2284">
        <v>2283</v>
      </c>
      <c r="B2284" s="4">
        <v>1</v>
      </c>
      <c r="D2284" s="3">
        <v>3</v>
      </c>
    </row>
    <row r="2285" spans="1:5" x14ac:dyDescent="0.25">
      <c r="A2285">
        <v>2284</v>
      </c>
      <c r="B2285" s="4">
        <v>1</v>
      </c>
      <c r="D2285" s="3">
        <v>3</v>
      </c>
      <c r="E2285" s="5">
        <v>4</v>
      </c>
    </row>
    <row r="2286" spans="1:5" x14ac:dyDescent="0.25">
      <c r="A2286">
        <v>2285</v>
      </c>
      <c r="B2286" s="4">
        <v>1</v>
      </c>
      <c r="E2286" s="5">
        <v>4</v>
      </c>
    </row>
    <row r="2287" spans="1:5" x14ac:dyDescent="0.25">
      <c r="A2287">
        <v>2286</v>
      </c>
      <c r="B2287" s="4">
        <v>1</v>
      </c>
      <c r="E2287" s="5">
        <v>4</v>
      </c>
    </row>
    <row r="2288" spans="1:5" x14ac:dyDescent="0.25">
      <c r="A2288">
        <v>2287</v>
      </c>
      <c r="B2288" s="4">
        <v>1</v>
      </c>
      <c r="E2288" s="5">
        <v>4</v>
      </c>
    </row>
    <row r="2289" spans="1:5" x14ac:dyDescent="0.25">
      <c r="A2289">
        <v>2288</v>
      </c>
      <c r="B2289" s="4">
        <v>1</v>
      </c>
      <c r="E2289" s="5">
        <v>4</v>
      </c>
    </row>
    <row r="2290" spans="1:5" x14ac:dyDescent="0.25">
      <c r="A2290">
        <v>2289</v>
      </c>
      <c r="B2290" s="4">
        <v>1</v>
      </c>
      <c r="E2290" s="5">
        <v>4</v>
      </c>
    </row>
    <row r="2291" spans="1:5" x14ac:dyDescent="0.25">
      <c r="A2291">
        <v>2290</v>
      </c>
      <c r="B2291" s="4">
        <v>1</v>
      </c>
      <c r="E2291" s="5">
        <v>4</v>
      </c>
    </row>
    <row r="2292" spans="1:5" x14ac:dyDescent="0.25">
      <c r="A2292">
        <v>2291</v>
      </c>
      <c r="B2292" s="4">
        <v>1</v>
      </c>
      <c r="E2292" s="5">
        <v>4</v>
      </c>
    </row>
    <row r="2293" spans="1:5" x14ac:dyDescent="0.25">
      <c r="A2293">
        <v>2292</v>
      </c>
      <c r="B2293" s="4">
        <v>1</v>
      </c>
      <c r="E2293" s="5">
        <v>4</v>
      </c>
    </row>
    <row r="2294" spans="1:5" x14ac:dyDescent="0.25">
      <c r="A2294">
        <v>2293</v>
      </c>
      <c r="B2294" s="4">
        <v>1</v>
      </c>
      <c r="E2294" s="5">
        <v>4</v>
      </c>
    </row>
    <row r="2295" spans="1:5" x14ac:dyDescent="0.25">
      <c r="A2295">
        <v>2294</v>
      </c>
      <c r="B2295" s="4">
        <v>1</v>
      </c>
      <c r="E2295" s="5">
        <v>4</v>
      </c>
    </row>
    <row r="2296" spans="1:5" x14ac:dyDescent="0.25">
      <c r="A2296">
        <v>2295</v>
      </c>
      <c r="B2296" s="4">
        <v>1</v>
      </c>
      <c r="E2296" s="5">
        <v>4</v>
      </c>
    </row>
    <row r="2297" spans="1:5" x14ac:dyDescent="0.25">
      <c r="A2297">
        <v>2296</v>
      </c>
      <c r="B2297" s="4">
        <v>1</v>
      </c>
      <c r="E2297" s="5">
        <v>4</v>
      </c>
    </row>
    <row r="2298" spans="1:5" x14ac:dyDescent="0.25">
      <c r="A2298">
        <v>2297</v>
      </c>
      <c r="B2298" s="4">
        <v>1</v>
      </c>
      <c r="E2298" s="5">
        <v>4</v>
      </c>
    </row>
    <row r="2299" spans="1:5" x14ac:dyDescent="0.25">
      <c r="A2299">
        <v>2298</v>
      </c>
      <c r="B2299" s="4">
        <v>1</v>
      </c>
      <c r="C2299" s="2">
        <v>2</v>
      </c>
      <c r="E2299" s="5">
        <v>4</v>
      </c>
    </row>
    <row r="2300" spans="1:5" x14ac:dyDescent="0.25">
      <c r="A2300">
        <v>2299</v>
      </c>
      <c r="C2300" s="2">
        <v>2</v>
      </c>
    </row>
    <row r="2301" spans="1:5" x14ac:dyDescent="0.25">
      <c r="A2301">
        <v>2300</v>
      </c>
      <c r="C2301" s="2">
        <v>2</v>
      </c>
      <c r="D2301" s="3">
        <v>3</v>
      </c>
    </row>
    <row r="2302" spans="1:5" x14ac:dyDescent="0.25">
      <c r="A2302">
        <v>2301</v>
      </c>
      <c r="C2302" s="2">
        <v>2</v>
      </c>
      <c r="D2302" s="3">
        <v>3</v>
      </c>
    </row>
    <row r="2303" spans="1:5" x14ac:dyDescent="0.25">
      <c r="A2303">
        <v>2302</v>
      </c>
      <c r="C2303" s="2">
        <v>2</v>
      </c>
      <c r="D2303" s="3">
        <v>3</v>
      </c>
    </row>
    <row r="2304" spans="1:5" x14ac:dyDescent="0.25">
      <c r="A2304">
        <v>2303</v>
      </c>
      <c r="C2304" s="2">
        <v>2</v>
      </c>
      <c r="D2304" s="3">
        <v>3</v>
      </c>
    </row>
    <row r="2305" spans="1:5" x14ac:dyDescent="0.25">
      <c r="A2305">
        <v>2304</v>
      </c>
      <c r="C2305" s="2">
        <v>2</v>
      </c>
      <c r="D2305" s="3">
        <v>3</v>
      </c>
    </row>
    <row r="2306" spans="1:5" x14ac:dyDescent="0.25">
      <c r="A2306">
        <v>2305</v>
      </c>
      <c r="C2306" s="2">
        <v>2</v>
      </c>
      <c r="D2306" s="3">
        <v>3</v>
      </c>
    </row>
    <row r="2307" spans="1:5" x14ac:dyDescent="0.25">
      <c r="A2307">
        <v>2306</v>
      </c>
      <c r="C2307" s="2">
        <v>2</v>
      </c>
      <c r="D2307" s="3">
        <v>3</v>
      </c>
    </row>
    <row r="2308" spans="1:5" x14ac:dyDescent="0.25">
      <c r="A2308">
        <v>2307</v>
      </c>
      <c r="C2308" s="2">
        <v>2</v>
      </c>
      <c r="D2308" s="3">
        <v>3</v>
      </c>
    </row>
    <row r="2309" spans="1:5" x14ac:dyDescent="0.25">
      <c r="A2309">
        <v>2308</v>
      </c>
      <c r="C2309" s="2">
        <v>2</v>
      </c>
      <c r="D2309" s="3">
        <v>3</v>
      </c>
    </row>
    <row r="2310" spans="1:5" x14ac:dyDescent="0.25">
      <c r="A2310">
        <v>2309</v>
      </c>
      <c r="C2310" s="2">
        <v>2</v>
      </c>
      <c r="D2310" s="3">
        <v>3</v>
      </c>
    </row>
    <row r="2311" spans="1:5" x14ac:dyDescent="0.25">
      <c r="A2311">
        <v>2310</v>
      </c>
      <c r="C2311" s="2">
        <v>2</v>
      </c>
      <c r="D2311" s="3">
        <v>3</v>
      </c>
    </row>
    <row r="2312" spans="1:5" x14ac:dyDescent="0.25">
      <c r="A2312">
        <v>2311</v>
      </c>
      <c r="C2312" s="2">
        <v>2</v>
      </c>
      <c r="D2312" s="3">
        <v>3</v>
      </c>
    </row>
    <row r="2313" spans="1:5" x14ac:dyDescent="0.25">
      <c r="A2313">
        <v>2312</v>
      </c>
      <c r="B2313" s="4">
        <v>1</v>
      </c>
      <c r="C2313" s="2">
        <v>2</v>
      </c>
      <c r="D2313" s="3">
        <v>3</v>
      </c>
    </row>
    <row r="2314" spans="1:5" x14ac:dyDescent="0.25">
      <c r="A2314">
        <v>2313</v>
      </c>
      <c r="B2314" s="4">
        <v>1</v>
      </c>
      <c r="C2314" s="2">
        <v>2</v>
      </c>
      <c r="D2314" s="3">
        <v>3</v>
      </c>
    </row>
    <row r="2315" spans="1:5" x14ac:dyDescent="0.25">
      <c r="A2315">
        <v>2314</v>
      </c>
      <c r="B2315" s="4">
        <v>1</v>
      </c>
      <c r="C2315" s="2">
        <v>2</v>
      </c>
      <c r="D2315" s="3">
        <v>3</v>
      </c>
    </row>
    <row r="2316" spans="1:5" x14ac:dyDescent="0.25">
      <c r="A2316">
        <v>2315</v>
      </c>
      <c r="B2316" s="4">
        <v>1</v>
      </c>
      <c r="D2316" s="3">
        <v>3</v>
      </c>
    </row>
    <row r="2317" spans="1:5" x14ac:dyDescent="0.25">
      <c r="A2317">
        <v>2316</v>
      </c>
      <c r="B2317" s="4">
        <v>1</v>
      </c>
      <c r="D2317" s="3">
        <v>3</v>
      </c>
      <c r="E2317" s="5">
        <v>4</v>
      </c>
    </row>
    <row r="2318" spans="1:5" x14ac:dyDescent="0.25">
      <c r="A2318">
        <v>2317</v>
      </c>
      <c r="B2318" s="4">
        <v>1</v>
      </c>
      <c r="E2318" s="5">
        <v>4</v>
      </c>
    </row>
    <row r="2319" spans="1:5" x14ac:dyDescent="0.25">
      <c r="A2319">
        <v>2318</v>
      </c>
      <c r="B2319" s="4">
        <v>1</v>
      </c>
      <c r="E2319" s="5">
        <v>4</v>
      </c>
    </row>
    <row r="2320" spans="1:5" x14ac:dyDescent="0.25">
      <c r="A2320">
        <v>2319</v>
      </c>
      <c r="B2320" s="4">
        <v>1</v>
      </c>
      <c r="E2320" s="5">
        <v>4</v>
      </c>
    </row>
    <row r="2321" spans="1:5" x14ac:dyDescent="0.25">
      <c r="A2321">
        <v>2320</v>
      </c>
      <c r="B2321" s="4">
        <v>1</v>
      </c>
      <c r="E2321" s="5">
        <v>4</v>
      </c>
    </row>
    <row r="2322" spans="1:5" x14ac:dyDescent="0.25">
      <c r="A2322">
        <v>2321</v>
      </c>
      <c r="B2322" s="4">
        <v>1</v>
      </c>
      <c r="E2322" s="5">
        <v>4</v>
      </c>
    </row>
    <row r="2323" spans="1:5" x14ac:dyDescent="0.25">
      <c r="A2323">
        <v>2322</v>
      </c>
      <c r="B2323" s="4">
        <v>1</v>
      </c>
      <c r="E2323" s="5">
        <v>4</v>
      </c>
    </row>
    <row r="2324" spans="1:5" x14ac:dyDescent="0.25">
      <c r="A2324">
        <v>2323</v>
      </c>
      <c r="B2324" s="4">
        <v>1</v>
      </c>
      <c r="E2324" s="5">
        <v>4</v>
      </c>
    </row>
    <row r="2325" spans="1:5" x14ac:dyDescent="0.25">
      <c r="A2325">
        <v>2324</v>
      </c>
      <c r="B2325" s="4">
        <v>1</v>
      </c>
      <c r="E2325" s="5">
        <v>4</v>
      </c>
    </row>
    <row r="2326" spans="1:5" x14ac:dyDescent="0.25">
      <c r="A2326">
        <v>2325</v>
      </c>
      <c r="B2326" s="4">
        <v>1</v>
      </c>
      <c r="E2326" s="5">
        <v>4</v>
      </c>
    </row>
    <row r="2327" spans="1:5" x14ac:dyDescent="0.25">
      <c r="A2327">
        <v>2326</v>
      </c>
      <c r="B2327" s="4">
        <v>1</v>
      </c>
      <c r="E2327" s="5">
        <v>4</v>
      </c>
    </row>
    <row r="2328" spans="1:5" x14ac:dyDescent="0.25">
      <c r="A2328">
        <v>2327</v>
      </c>
      <c r="B2328" s="4">
        <v>1</v>
      </c>
      <c r="E2328" s="5">
        <v>4</v>
      </c>
    </row>
    <row r="2329" spans="1:5" x14ac:dyDescent="0.25">
      <c r="A2329">
        <v>2328</v>
      </c>
      <c r="B2329" s="4">
        <v>1</v>
      </c>
      <c r="C2329" s="2">
        <v>2</v>
      </c>
      <c r="E2329" s="5">
        <v>4</v>
      </c>
    </row>
    <row r="2330" spans="1:5" x14ac:dyDescent="0.25">
      <c r="A2330">
        <v>2329</v>
      </c>
      <c r="B2330" s="4">
        <v>1</v>
      </c>
      <c r="C2330" s="2">
        <v>2</v>
      </c>
      <c r="E2330" s="5">
        <v>4</v>
      </c>
    </row>
    <row r="2331" spans="1:5" x14ac:dyDescent="0.25">
      <c r="A2331">
        <v>2330</v>
      </c>
      <c r="C2331" s="2">
        <v>2</v>
      </c>
      <c r="E2331" s="5">
        <v>4</v>
      </c>
    </row>
    <row r="2332" spans="1:5" x14ac:dyDescent="0.25">
      <c r="A2332">
        <v>2331</v>
      </c>
      <c r="C2332" s="2">
        <v>2</v>
      </c>
      <c r="E2332" s="5">
        <v>4</v>
      </c>
    </row>
    <row r="2333" spans="1:5" x14ac:dyDescent="0.25">
      <c r="A2333">
        <v>2332</v>
      </c>
      <c r="C2333" s="2">
        <v>2</v>
      </c>
      <c r="D2333" s="3">
        <v>3</v>
      </c>
      <c r="E2333" s="5">
        <v>4</v>
      </c>
    </row>
    <row r="2334" spans="1:5" x14ac:dyDescent="0.25">
      <c r="A2334">
        <v>2333</v>
      </c>
      <c r="C2334" s="2">
        <v>2</v>
      </c>
      <c r="D2334" s="3">
        <v>3</v>
      </c>
      <c r="E2334" s="5">
        <v>4</v>
      </c>
    </row>
    <row r="2335" spans="1:5" x14ac:dyDescent="0.25">
      <c r="A2335">
        <v>2334</v>
      </c>
      <c r="C2335" s="2">
        <v>2</v>
      </c>
      <c r="D2335" s="3">
        <v>3</v>
      </c>
      <c r="E2335" s="5">
        <v>4</v>
      </c>
    </row>
    <row r="2336" spans="1:5" x14ac:dyDescent="0.25">
      <c r="A2336">
        <v>2335</v>
      </c>
      <c r="C2336" s="2">
        <v>2</v>
      </c>
      <c r="D2336" s="3">
        <v>3</v>
      </c>
    </row>
    <row r="2337" spans="1:5" x14ac:dyDescent="0.25">
      <c r="A2337">
        <v>2336</v>
      </c>
      <c r="C2337" s="2">
        <v>2</v>
      </c>
      <c r="D2337" s="3">
        <v>3</v>
      </c>
    </row>
    <row r="2338" spans="1:5" x14ac:dyDescent="0.25">
      <c r="A2338">
        <v>2337</v>
      </c>
      <c r="C2338" s="2">
        <v>2</v>
      </c>
      <c r="D2338" s="3">
        <v>3</v>
      </c>
    </row>
    <row r="2339" spans="1:5" x14ac:dyDescent="0.25">
      <c r="A2339">
        <v>2338</v>
      </c>
      <c r="C2339" s="2">
        <v>2</v>
      </c>
      <c r="D2339" s="3">
        <v>3</v>
      </c>
    </row>
    <row r="2340" spans="1:5" x14ac:dyDescent="0.25">
      <c r="A2340">
        <v>2339</v>
      </c>
      <c r="C2340" s="2">
        <v>2</v>
      </c>
      <c r="D2340" s="3">
        <v>3</v>
      </c>
    </row>
    <row r="2341" spans="1:5" x14ac:dyDescent="0.25">
      <c r="A2341">
        <v>2340</v>
      </c>
      <c r="C2341" s="2">
        <v>2</v>
      </c>
      <c r="D2341" s="3">
        <v>3</v>
      </c>
    </row>
    <row r="2342" spans="1:5" x14ac:dyDescent="0.25">
      <c r="A2342">
        <v>2341</v>
      </c>
      <c r="C2342" s="2">
        <v>2</v>
      </c>
      <c r="D2342" s="3">
        <v>3</v>
      </c>
    </row>
    <row r="2343" spans="1:5" x14ac:dyDescent="0.25">
      <c r="A2343">
        <v>2342</v>
      </c>
      <c r="C2343" s="2">
        <v>2</v>
      </c>
      <c r="D2343" s="3">
        <v>3</v>
      </c>
    </row>
    <row r="2344" spans="1:5" x14ac:dyDescent="0.25">
      <c r="A2344">
        <v>2343</v>
      </c>
      <c r="C2344" s="2">
        <v>2</v>
      </c>
      <c r="D2344" s="3">
        <v>3</v>
      </c>
    </row>
    <row r="2345" spans="1:5" x14ac:dyDescent="0.25">
      <c r="A2345">
        <v>2344</v>
      </c>
      <c r="B2345" s="4">
        <v>1</v>
      </c>
      <c r="C2345" s="2">
        <v>2</v>
      </c>
      <c r="D2345" s="3">
        <v>3</v>
      </c>
    </row>
    <row r="2346" spans="1:5" x14ac:dyDescent="0.25">
      <c r="A2346">
        <v>2345</v>
      </c>
      <c r="B2346" s="4">
        <v>1</v>
      </c>
      <c r="C2346" s="2">
        <v>2</v>
      </c>
      <c r="D2346" s="3">
        <v>3</v>
      </c>
    </row>
    <row r="2347" spans="1:5" x14ac:dyDescent="0.25">
      <c r="A2347">
        <v>2346</v>
      </c>
      <c r="B2347" s="4">
        <v>1</v>
      </c>
      <c r="C2347" s="2">
        <v>2</v>
      </c>
      <c r="D2347" s="3">
        <v>3</v>
      </c>
    </row>
    <row r="2348" spans="1:5" x14ac:dyDescent="0.25">
      <c r="A2348">
        <v>2347</v>
      </c>
      <c r="B2348" s="4">
        <v>1</v>
      </c>
      <c r="C2348" s="2">
        <v>2</v>
      </c>
      <c r="D2348" s="3">
        <v>3</v>
      </c>
    </row>
    <row r="2349" spans="1:5" x14ac:dyDescent="0.25">
      <c r="A2349">
        <v>2348</v>
      </c>
      <c r="B2349" s="4">
        <v>1</v>
      </c>
      <c r="D2349" s="3">
        <v>3</v>
      </c>
      <c r="E2349" s="5">
        <v>4</v>
      </c>
    </row>
    <row r="2350" spans="1:5" x14ac:dyDescent="0.25">
      <c r="A2350">
        <v>2349</v>
      </c>
      <c r="B2350" s="4">
        <v>1</v>
      </c>
      <c r="D2350" s="3">
        <v>3</v>
      </c>
      <c r="E2350" s="5">
        <v>4</v>
      </c>
    </row>
    <row r="2351" spans="1:5" x14ac:dyDescent="0.25">
      <c r="A2351">
        <v>2350</v>
      </c>
      <c r="B2351" s="4">
        <v>1</v>
      </c>
      <c r="D2351" s="3">
        <v>3</v>
      </c>
      <c r="E2351" s="5">
        <v>4</v>
      </c>
    </row>
    <row r="2352" spans="1:5" x14ac:dyDescent="0.25">
      <c r="A2352">
        <v>2351</v>
      </c>
      <c r="B2352" s="4">
        <v>1</v>
      </c>
      <c r="D2352" s="3">
        <v>3</v>
      </c>
      <c r="E2352" s="5">
        <v>4</v>
      </c>
    </row>
    <row r="2353" spans="1:6" x14ac:dyDescent="0.25">
      <c r="A2353">
        <v>2352</v>
      </c>
      <c r="B2353" s="4">
        <v>1</v>
      </c>
      <c r="D2353" s="3">
        <v>3</v>
      </c>
      <c r="E2353" s="5">
        <v>4</v>
      </c>
    </row>
    <row r="2354" spans="1:6" x14ac:dyDescent="0.25">
      <c r="A2354">
        <v>2353</v>
      </c>
      <c r="B2354" s="4">
        <v>1</v>
      </c>
      <c r="E2354" s="5">
        <v>4</v>
      </c>
    </row>
    <row r="2355" spans="1:6" x14ac:dyDescent="0.25">
      <c r="A2355">
        <v>2354</v>
      </c>
      <c r="B2355" s="4">
        <v>1</v>
      </c>
      <c r="E2355" s="5">
        <v>4</v>
      </c>
      <c r="F2355" t="s">
        <v>22</v>
      </c>
    </row>
    <row r="2356" spans="1:6" x14ac:dyDescent="0.25">
      <c r="A2356">
        <v>2355</v>
      </c>
    </row>
    <row r="2357" spans="1:6" x14ac:dyDescent="0.25">
      <c r="A2357">
        <v>2356</v>
      </c>
      <c r="F2357" t="s">
        <v>22</v>
      </c>
    </row>
    <row r="2358" spans="1:6" x14ac:dyDescent="0.25">
      <c r="A2358">
        <v>2357</v>
      </c>
      <c r="B2358" s="4">
        <v>1</v>
      </c>
    </row>
    <row r="2359" spans="1:6" x14ac:dyDescent="0.25">
      <c r="A2359">
        <v>2358</v>
      </c>
      <c r="B2359" s="4">
        <v>1</v>
      </c>
    </row>
    <row r="2360" spans="1:6" x14ac:dyDescent="0.25">
      <c r="A2360">
        <v>2359</v>
      </c>
      <c r="B2360" s="4">
        <v>1</v>
      </c>
    </row>
    <row r="2361" spans="1:6" x14ac:dyDescent="0.25">
      <c r="A2361">
        <v>2360</v>
      </c>
      <c r="B2361" s="4">
        <v>1</v>
      </c>
    </row>
    <row r="2362" spans="1:6" x14ac:dyDescent="0.25">
      <c r="A2362">
        <v>2361</v>
      </c>
      <c r="B2362" s="4">
        <v>1</v>
      </c>
    </row>
    <row r="2363" spans="1:6" x14ac:dyDescent="0.25">
      <c r="A2363">
        <v>2362</v>
      </c>
      <c r="B2363" s="4">
        <v>1</v>
      </c>
    </row>
    <row r="2364" spans="1:6" x14ac:dyDescent="0.25">
      <c r="A2364">
        <v>2363</v>
      </c>
      <c r="B2364" s="4">
        <v>1</v>
      </c>
    </row>
    <row r="2365" spans="1:6" x14ac:dyDescent="0.25">
      <c r="A2365">
        <v>2364</v>
      </c>
      <c r="B2365" s="4">
        <v>1</v>
      </c>
    </row>
    <row r="2366" spans="1:6" x14ac:dyDescent="0.25">
      <c r="A2366">
        <v>2365</v>
      </c>
      <c r="B2366" s="4">
        <v>1</v>
      </c>
    </row>
    <row r="2367" spans="1:6" x14ac:dyDescent="0.25">
      <c r="A2367">
        <v>2366</v>
      </c>
      <c r="B2367" s="4">
        <v>1</v>
      </c>
    </row>
    <row r="2368" spans="1:6" x14ac:dyDescent="0.25">
      <c r="A2368">
        <v>2367</v>
      </c>
      <c r="B2368" s="4">
        <v>1</v>
      </c>
      <c r="E2368" s="5">
        <v>4</v>
      </c>
    </row>
    <row r="2369" spans="1:5" x14ac:dyDescent="0.25">
      <c r="A2369">
        <v>2368</v>
      </c>
      <c r="B2369" s="4">
        <v>1</v>
      </c>
      <c r="E2369" s="5">
        <v>4</v>
      </c>
    </row>
    <row r="2370" spans="1:5" x14ac:dyDescent="0.25">
      <c r="A2370">
        <v>2369</v>
      </c>
      <c r="B2370" s="4">
        <v>1</v>
      </c>
      <c r="E2370" s="5">
        <v>4</v>
      </c>
    </row>
    <row r="2371" spans="1:5" x14ac:dyDescent="0.25">
      <c r="A2371">
        <v>2370</v>
      </c>
      <c r="B2371" s="4">
        <v>1</v>
      </c>
      <c r="E2371" s="5">
        <v>4</v>
      </c>
    </row>
    <row r="2372" spans="1:5" x14ac:dyDescent="0.25">
      <c r="A2372">
        <v>2371</v>
      </c>
      <c r="B2372" s="4">
        <v>1</v>
      </c>
      <c r="E2372" s="5">
        <v>4</v>
      </c>
    </row>
    <row r="2373" spans="1:5" x14ac:dyDescent="0.25">
      <c r="A2373">
        <v>2372</v>
      </c>
      <c r="B2373" s="4">
        <v>1</v>
      </c>
      <c r="E2373" s="5">
        <v>4</v>
      </c>
    </row>
    <row r="2374" spans="1:5" x14ac:dyDescent="0.25">
      <c r="A2374">
        <v>2373</v>
      </c>
      <c r="B2374" s="4">
        <v>1</v>
      </c>
      <c r="E2374" s="5">
        <v>4</v>
      </c>
    </row>
    <row r="2375" spans="1:5" x14ac:dyDescent="0.25">
      <c r="A2375">
        <v>2374</v>
      </c>
      <c r="B2375" s="4">
        <v>1</v>
      </c>
      <c r="E2375" s="5">
        <v>4</v>
      </c>
    </row>
    <row r="2376" spans="1:5" x14ac:dyDescent="0.25">
      <c r="A2376">
        <v>2375</v>
      </c>
      <c r="B2376" s="4">
        <v>1</v>
      </c>
      <c r="C2376" s="2">
        <v>2</v>
      </c>
      <c r="E2376" s="5">
        <v>4</v>
      </c>
    </row>
    <row r="2377" spans="1:5" x14ac:dyDescent="0.25">
      <c r="A2377">
        <v>2376</v>
      </c>
      <c r="B2377" s="4">
        <v>1</v>
      </c>
      <c r="C2377" s="2">
        <v>2</v>
      </c>
      <c r="E2377" s="5">
        <v>4</v>
      </c>
    </row>
    <row r="2378" spans="1:5" x14ac:dyDescent="0.25">
      <c r="A2378">
        <v>2377</v>
      </c>
      <c r="B2378" s="4">
        <v>1</v>
      </c>
      <c r="C2378" s="2">
        <v>2</v>
      </c>
      <c r="E2378" s="5">
        <v>4</v>
      </c>
    </row>
    <row r="2379" spans="1:5" x14ac:dyDescent="0.25">
      <c r="A2379">
        <v>2378</v>
      </c>
      <c r="B2379" s="4">
        <v>1</v>
      </c>
      <c r="C2379" s="2">
        <v>2</v>
      </c>
      <c r="E2379" s="5">
        <v>4</v>
      </c>
    </row>
    <row r="2380" spans="1:5" x14ac:dyDescent="0.25">
      <c r="A2380">
        <v>2379</v>
      </c>
      <c r="C2380" s="2">
        <v>2</v>
      </c>
      <c r="E2380" s="5">
        <v>4</v>
      </c>
    </row>
    <row r="2381" spans="1:5" x14ac:dyDescent="0.25">
      <c r="A2381">
        <v>2380</v>
      </c>
      <c r="C2381" s="2">
        <v>2</v>
      </c>
      <c r="E2381" s="5">
        <v>4</v>
      </c>
    </row>
    <row r="2382" spans="1:5" x14ac:dyDescent="0.25">
      <c r="A2382">
        <v>2381</v>
      </c>
      <c r="C2382" s="2">
        <v>2</v>
      </c>
      <c r="E2382" s="5">
        <v>4</v>
      </c>
    </row>
    <row r="2383" spans="1:5" x14ac:dyDescent="0.25">
      <c r="A2383">
        <v>2382</v>
      </c>
      <c r="C2383" s="2">
        <v>2</v>
      </c>
      <c r="E2383" s="5">
        <v>4</v>
      </c>
    </row>
    <row r="2384" spans="1:5" x14ac:dyDescent="0.25">
      <c r="A2384">
        <v>2383</v>
      </c>
      <c r="C2384" s="2">
        <v>2</v>
      </c>
      <c r="E2384" s="5">
        <v>4</v>
      </c>
    </row>
    <row r="2385" spans="1:5" x14ac:dyDescent="0.25">
      <c r="A2385">
        <v>2384</v>
      </c>
      <c r="C2385" s="2">
        <v>2</v>
      </c>
      <c r="E2385" s="5">
        <v>4</v>
      </c>
    </row>
    <row r="2386" spans="1:5" x14ac:dyDescent="0.25">
      <c r="A2386">
        <v>2385</v>
      </c>
      <c r="C2386" s="2">
        <v>2</v>
      </c>
      <c r="E2386" s="5">
        <v>4</v>
      </c>
    </row>
    <row r="2387" spans="1:5" x14ac:dyDescent="0.25">
      <c r="A2387">
        <v>2386</v>
      </c>
      <c r="C2387" s="2">
        <v>2</v>
      </c>
      <c r="E2387" s="5">
        <v>4</v>
      </c>
    </row>
    <row r="2388" spans="1:5" x14ac:dyDescent="0.25">
      <c r="A2388">
        <v>2387</v>
      </c>
      <c r="C2388" s="2">
        <v>2</v>
      </c>
      <c r="E2388" s="5">
        <v>4</v>
      </c>
    </row>
    <row r="2389" spans="1:5" x14ac:dyDescent="0.25">
      <c r="A2389">
        <v>2388</v>
      </c>
      <c r="C2389" s="2">
        <v>2</v>
      </c>
      <c r="D2389" s="3">
        <v>3</v>
      </c>
      <c r="E2389" s="5">
        <v>4</v>
      </c>
    </row>
    <row r="2390" spans="1:5" x14ac:dyDescent="0.25">
      <c r="A2390">
        <v>2389</v>
      </c>
      <c r="C2390" s="2">
        <v>2</v>
      </c>
      <c r="D2390" s="3">
        <v>3</v>
      </c>
      <c r="E2390" s="5">
        <v>4</v>
      </c>
    </row>
    <row r="2391" spans="1:5" x14ac:dyDescent="0.25">
      <c r="A2391">
        <v>2390</v>
      </c>
      <c r="C2391" s="2">
        <v>2</v>
      </c>
      <c r="D2391" s="3">
        <v>3</v>
      </c>
    </row>
    <row r="2392" spans="1:5" x14ac:dyDescent="0.25">
      <c r="A2392">
        <v>2391</v>
      </c>
      <c r="C2392" s="2">
        <v>2</v>
      </c>
      <c r="D2392" s="3">
        <v>3</v>
      </c>
    </row>
    <row r="2393" spans="1:5" x14ac:dyDescent="0.25">
      <c r="A2393">
        <v>2392</v>
      </c>
      <c r="C2393" s="2">
        <v>2</v>
      </c>
      <c r="D2393" s="3">
        <v>3</v>
      </c>
    </row>
    <row r="2394" spans="1:5" x14ac:dyDescent="0.25">
      <c r="A2394">
        <v>2393</v>
      </c>
      <c r="B2394" s="4">
        <v>1</v>
      </c>
      <c r="C2394" s="2">
        <v>2</v>
      </c>
      <c r="D2394" s="3">
        <v>3</v>
      </c>
    </row>
    <row r="2395" spans="1:5" x14ac:dyDescent="0.25">
      <c r="A2395">
        <v>2394</v>
      </c>
      <c r="B2395" s="4">
        <v>1</v>
      </c>
      <c r="C2395" s="2">
        <v>2</v>
      </c>
      <c r="D2395" s="3">
        <v>3</v>
      </c>
    </row>
    <row r="2396" spans="1:5" x14ac:dyDescent="0.25">
      <c r="A2396">
        <v>2395</v>
      </c>
      <c r="B2396" s="4">
        <v>1</v>
      </c>
      <c r="D2396" s="3">
        <v>3</v>
      </c>
    </row>
    <row r="2397" spans="1:5" x14ac:dyDescent="0.25">
      <c r="A2397">
        <v>2396</v>
      </c>
      <c r="B2397" s="4">
        <v>1</v>
      </c>
      <c r="D2397" s="3">
        <v>3</v>
      </c>
    </row>
    <row r="2398" spans="1:5" x14ac:dyDescent="0.25">
      <c r="A2398">
        <v>2397</v>
      </c>
      <c r="B2398" s="4">
        <v>1</v>
      </c>
      <c r="D2398" s="3">
        <v>3</v>
      </c>
    </row>
    <row r="2399" spans="1:5" x14ac:dyDescent="0.25">
      <c r="A2399">
        <v>2398</v>
      </c>
      <c r="B2399" s="4">
        <v>1</v>
      </c>
      <c r="D2399" s="3">
        <v>3</v>
      </c>
    </row>
    <row r="2400" spans="1:5" x14ac:dyDescent="0.25">
      <c r="A2400">
        <v>2399</v>
      </c>
      <c r="B2400" s="4">
        <v>1</v>
      </c>
      <c r="D2400" s="3">
        <v>3</v>
      </c>
    </row>
    <row r="2401" spans="1:5" x14ac:dyDescent="0.25">
      <c r="A2401">
        <v>2400</v>
      </c>
      <c r="B2401" s="4">
        <v>1</v>
      </c>
      <c r="D2401" s="3">
        <v>3</v>
      </c>
    </row>
    <row r="2402" spans="1:5" x14ac:dyDescent="0.25">
      <c r="A2402">
        <v>2401</v>
      </c>
      <c r="B2402" s="4">
        <v>1</v>
      </c>
      <c r="D2402" s="3">
        <v>3</v>
      </c>
    </row>
    <row r="2403" spans="1:5" x14ac:dyDescent="0.25">
      <c r="A2403">
        <v>2402</v>
      </c>
      <c r="B2403" s="4">
        <v>1</v>
      </c>
      <c r="D2403" s="3">
        <v>3</v>
      </c>
      <c r="E2403" s="5">
        <v>4</v>
      </c>
    </row>
    <row r="2404" spans="1:5" x14ac:dyDescent="0.25">
      <c r="A2404">
        <v>2403</v>
      </c>
      <c r="B2404" s="4">
        <v>1</v>
      </c>
      <c r="D2404" s="3">
        <v>3</v>
      </c>
      <c r="E2404" s="5">
        <v>4</v>
      </c>
    </row>
    <row r="2405" spans="1:5" x14ac:dyDescent="0.25">
      <c r="A2405">
        <v>2404</v>
      </c>
      <c r="B2405" s="4">
        <v>1</v>
      </c>
      <c r="D2405" s="3">
        <v>3</v>
      </c>
      <c r="E2405" s="5">
        <v>4</v>
      </c>
    </row>
    <row r="2406" spans="1:5" x14ac:dyDescent="0.25">
      <c r="A2406">
        <v>2405</v>
      </c>
      <c r="B2406" s="4">
        <v>1</v>
      </c>
      <c r="C2406" s="2">
        <v>2</v>
      </c>
      <c r="D2406" s="3">
        <v>3</v>
      </c>
      <c r="E2406" s="5">
        <v>4</v>
      </c>
    </row>
    <row r="2407" spans="1:5" x14ac:dyDescent="0.25">
      <c r="A2407">
        <v>2406</v>
      </c>
      <c r="B2407" s="4">
        <v>1</v>
      </c>
      <c r="C2407" s="2">
        <v>2</v>
      </c>
      <c r="D2407" s="3">
        <v>3</v>
      </c>
      <c r="E2407" s="5">
        <v>4</v>
      </c>
    </row>
    <row r="2408" spans="1:5" x14ac:dyDescent="0.25">
      <c r="A2408">
        <v>2407</v>
      </c>
      <c r="B2408" s="4">
        <v>1</v>
      </c>
      <c r="C2408" s="2">
        <v>2</v>
      </c>
      <c r="E2408" s="5">
        <v>4</v>
      </c>
    </row>
    <row r="2409" spans="1:5" x14ac:dyDescent="0.25">
      <c r="A2409">
        <v>2408</v>
      </c>
      <c r="B2409" s="4">
        <v>1</v>
      </c>
      <c r="C2409" s="2">
        <v>2</v>
      </c>
      <c r="E2409" s="5">
        <v>4</v>
      </c>
    </row>
    <row r="2410" spans="1:5" x14ac:dyDescent="0.25">
      <c r="A2410">
        <v>2409</v>
      </c>
      <c r="B2410" s="4">
        <v>1</v>
      </c>
      <c r="C2410" s="2">
        <v>2</v>
      </c>
      <c r="E2410" s="5">
        <v>4</v>
      </c>
    </row>
    <row r="2411" spans="1:5" x14ac:dyDescent="0.25">
      <c r="A2411">
        <v>2410</v>
      </c>
      <c r="B2411" s="4">
        <v>1</v>
      </c>
      <c r="C2411" s="2">
        <v>2</v>
      </c>
      <c r="E2411" s="5">
        <v>4</v>
      </c>
    </row>
    <row r="2412" spans="1:5" x14ac:dyDescent="0.25">
      <c r="A2412">
        <v>2411</v>
      </c>
      <c r="B2412" s="4">
        <v>1</v>
      </c>
      <c r="C2412" s="2">
        <v>2</v>
      </c>
      <c r="E2412" s="5">
        <v>4</v>
      </c>
    </row>
    <row r="2413" spans="1:5" x14ac:dyDescent="0.25">
      <c r="A2413">
        <v>2412</v>
      </c>
      <c r="C2413" s="2">
        <v>2</v>
      </c>
      <c r="E2413" s="5">
        <v>4</v>
      </c>
    </row>
    <row r="2414" spans="1:5" x14ac:dyDescent="0.25">
      <c r="A2414">
        <v>2413</v>
      </c>
      <c r="C2414" s="2">
        <v>2</v>
      </c>
      <c r="E2414" s="5">
        <v>4</v>
      </c>
    </row>
    <row r="2415" spans="1:5" x14ac:dyDescent="0.25">
      <c r="A2415">
        <v>2414</v>
      </c>
      <c r="C2415" s="2">
        <v>2</v>
      </c>
      <c r="E2415" s="5">
        <v>4</v>
      </c>
    </row>
    <row r="2416" spans="1:5" x14ac:dyDescent="0.25">
      <c r="A2416">
        <v>2415</v>
      </c>
      <c r="C2416" s="2">
        <v>2</v>
      </c>
      <c r="E2416" s="5">
        <v>4</v>
      </c>
    </row>
    <row r="2417" spans="1:5" x14ac:dyDescent="0.25">
      <c r="A2417">
        <v>2416</v>
      </c>
      <c r="C2417" s="2">
        <v>2</v>
      </c>
      <c r="E2417" s="5">
        <v>4</v>
      </c>
    </row>
    <row r="2418" spans="1:5" x14ac:dyDescent="0.25">
      <c r="A2418">
        <v>2417</v>
      </c>
      <c r="C2418" s="2">
        <v>2</v>
      </c>
      <c r="E2418" s="5">
        <v>4</v>
      </c>
    </row>
    <row r="2419" spans="1:5" x14ac:dyDescent="0.25">
      <c r="A2419">
        <v>2418</v>
      </c>
      <c r="C2419" s="2">
        <v>2</v>
      </c>
      <c r="E2419" s="5">
        <v>4</v>
      </c>
    </row>
    <row r="2420" spans="1:5" x14ac:dyDescent="0.25">
      <c r="A2420">
        <v>2419</v>
      </c>
      <c r="C2420" s="2">
        <v>2</v>
      </c>
      <c r="E2420" s="5">
        <v>4</v>
      </c>
    </row>
    <row r="2421" spans="1:5" x14ac:dyDescent="0.25">
      <c r="A2421">
        <v>2420</v>
      </c>
      <c r="C2421" s="2">
        <v>2</v>
      </c>
      <c r="E2421" s="5">
        <v>4</v>
      </c>
    </row>
    <row r="2422" spans="1:5" x14ac:dyDescent="0.25">
      <c r="A2422">
        <v>2421</v>
      </c>
      <c r="C2422" s="2">
        <v>2</v>
      </c>
      <c r="E2422" s="5">
        <v>4</v>
      </c>
    </row>
    <row r="2423" spans="1:5" x14ac:dyDescent="0.25">
      <c r="A2423">
        <v>2422</v>
      </c>
      <c r="B2423" s="4">
        <v>1</v>
      </c>
      <c r="C2423" s="2">
        <v>2</v>
      </c>
      <c r="E2423" s="5">
        <v>4</v>
      </c>
    </row>
    <row r="2424" spans="1:5" x14ac:dyDescent="0.25">
      <c r="A2424">
        <v>2423</v>
      </c>
      <c r="B2424" s="4">
        <v>1</v>
      </c>
      <c r="C2424" s="2">
        <v>2</v>
      </c>
      <c r="D2424" s="3">
        <v>3</v>
      </c>
      <c r="E2424" s="5">
        <v>4</v>
      </c>
    </row>
    <row r="2425" spans="1:5" x14ac:dyDescent="0.25">
      <c r="A2425">
        <v>2424</v>
      </c>
      <c r="B2425" s="4">
        <v>1</v>
      </c>
      <c r="C2425" s="2">
        <v>2</v>
      </c>
      <c r="D2425" s="3">
        <v>3</v>
      </c>
    </row>
    <row r="2426" spans="1:5" x14ac:dyDescent="0.25">
      <c r="A2426">
        <v>2425</v>
      </c>
      <c r="B2426" s="4">
        <v>1</v>
      </c>
      <c r="D2426" s="3">
        <v>3</v>
      </c>
    </row>
    <row r="2427" spans="1:5" x14ac:dyDescent="0.25">
      <c r="A2427">
        <v>2426</v>
      </c>
      <c r="B2427" s="4">
        <v>1</v>
      </c>
      <c r="D2427" s="3">
        <v>3</v>
      </c>
    </row>
    <row r="2428" spans="1:5" x14ac:dyDescent="0.25">
      <c r="A2428">
        <v>2427</v>
      </c>
      <c r="B2428" s="4">
        <v>1</v>
      </c>
      <c r="D2428" s="3">
        <v>3</v>
      </c>
    </row>
    <row r="2429" spans="1:5" x14ac:dyDescent="0.25">
      <c r="A2429">
        <v>2428</v>
      </c>
      <c r="B2429" s="4">
        <v>1</v>
      </c>
      <c r="D2429" s="3">
        <v>3</v>
      </c>
    </row>
    <row r="2430" spans="1:5" x14ac:dyDescent="0.25">
      <c r="A2430">
        <v>2429</v>
      </c>
      <c r="B2430" s="4">
        <v>1</v>
      </c>
      <c r="D2430" s="3">
        <v>3</v>
      </c>
    </row>
    <row r="2431" spans="1:5" x14ac:dyDescent="0.25">
      <c r="A2431">
        <v>2430</v>
      </c>
      <c r="B2431" s="4">
        <v>1</v>
      </c>
      <c r="D2431" s="3">
        <v>3</v>
      </c>
    </row>
    <row r="2432" spans="1:5" x14ac:dyDescent="0.25">
      <c r="A2432">
        <v>2431</v>
      </c>
      <c r="B2432" s="4">
        <v>1</v>
      </c>
      <c r="D2432" s="3">
        <v>3</v>
      </c>
    </row>
    <row r="2433" spans="1:5" x14ac:dyDescent="0.25">
      <c r="A2433">
        <v>2432</v>
      </c>
      <c r="B2433" s="4">
        <v>1</v>
      </c>
      <c r="D2433" s="3">
        <v>3</v>
      </c>
    </row>
    <row r="2434" spans="1:5" x14ac:dyDescent="0.25">
      <c r="A2434">
        <v>2433</v>
      </c>
      <c r="B2434" s="4">
        <v>1</v>
      </c>
      <c r="D2434" s="3">
        <v>3</v>
      </c>
    </row>
    <row r="2435" spans="1:5" x14ac:dyDescent="0.25">
      <c r="A2435">
        <v>2434</v>
      </c>
      <c r="B2435" s="4">
        <v>1</v>
      </c>
      <c r="D2435" s="3">
        <v>3</v>
      </c>
    </row>
    <row r="2436" spans="1:5" x14ac:dyDescent="0.25">
      <c r="A2436">
        <v>2435</v>
      </c>
      <c r="B2436" s="4">
        <v>1</v>
      </c>
      <c r="D2436" s="3">
        <v>3</v>
      </c>
    </row>
    <row r="2437" spans="1:5" x14ac:dyDescent="0.25">
      <c r="A2437">
        <v>2436</v>
      </c>
      <c r="B2437" s="4">
        <v>1</v>
      </c>
      <c r="D2437" s="3">
        <v>3</v>
      </c>
    </row>
    <row r="2438" spans="1:5" x14ac:dyDescent="0.25">
      <c r="A2438">
        <v>2437</v>
      </c>
      <c r="B2438" s="4">
        <v>1</v>
      </c>
      <c r="D2438" s="3">
        <v>3</v>
      </c>
    </row>
    <row r="2439" spans="1:5" x14ac:dyDescent="0.25">
      <c r="A2439">
        <v>2438</v>
      </c>
      <c r="B2439" s="4">
        <v>1</v>
      </c>
      <c r="D2439" s="3">
        <v>3</v>
      </c>
    </row>
    <row r="2440" spans="1:5" x14ac:dyDescent="0.25">
      <c r="A2440">
        <v>2439</v>
      </c>
      <c r="B2440" s="4">
        <v>1</v>
      </c>
      <c r="C2440" s="2">
        <v>2</v>
      </c>
    </row>
    <row r="2441" spans="1:5" x14ac:dyDescent="0.25">
      <c r="A2441">
        <v>2440</v>
      </c>
      <c r="B2441" s="4">
        <v>1</v>
      </c>
      <c r="C2441" s="2">
        <v>2</v>
      </c>
    </row>
    <row r="2442" spans="1:5" x14ac:dyDescent="0.25">
      <c r="A2442">
        <v>2441</v>
      </c>
      <c r="B2442" s="4">
        <v>1</v>
      </c>
      <c r="C2442" s="2">
        <v>2</v>
      </c>
      <c r="E2442" s="5">
        <v>4</v>
      </c>
    </row>
    <row r="2443" spans="1:5" x14ac:dyDescent="0.25">
      <c r="A2443">
        <v>2442</v>
      </c>
      <c r="C2443" s="2">
        <v>2</v>
      </c>
      <c r="E2443" s="5">
        <v>4</v>
      </c>
    </row>
    <row r="2444" spans="1:5" x14ac:dyDescent="0.25">
      <c r="A2444">
        <v>2443</v>
      </c>
      <c r="C2444" s="2">
        <v>2</v>
      </c>
      <c r="E2444" s="5">
        <v>4</v>
      </c>
    </row>
    <row r="2445" spans="1:5" x14ac:dyDescent="0.25">
      <c r="A2445">
        <v>2444</v>
      </c>
      <c r="C2445" s="2">
        <v>2</v>
      </c>
      <c r="E2445" s="5">
        <v>4</v>
      </c>
    </row>
    <row r="2446" spans="1:5" x14ac:dyDescent="0.25">
      <c r="A2446">
        <v>2445</v>
      </c>
      <c r="C2446" s="2">
        <v>2</v>
      </c>
      <c r="E2446" s="5">
        <v>4</v>
      </c>
    </row>
    <row r="2447" spans="1:5" x14ac:dyDescent="0.25">
      <c r="A2447">
        <v>2446</v>
      </c>
      <c r="C2447" s="2">
        <v>2</v>
      </c>
      <c r="E2447" s="5">
        <v>4</v>
      </c>
    </row>
    <row r="2448" spans="1:5" x14ac:dyDescent="0.25">
      <c r="A2448">
        <v>2447</v>
      </c>
      <c r="C2448" s="2">
        <v>2</v>
      </c>
      <c r="E2448" s="5">
        <v>4</v>
      </c>
    </row>
    <row r="2449" spans="1:5" x14ac:dyDescent="0.25">
      <c r="A2449">
        <v>2448</v>
      </c>
      <c r="C2449" s="2">
        <v>2</v>
      </c>
      <c r="E2449" s="5">
        <v>4</v>
      </c>
    </row>
    <row r="2450" spans="1:5" x14ac:dyDescent="0.25">
      <c r="A2450">
        <v>2449</v>
      </c>
      <c r="C2450" s="2">
        <v>2</v>
      </c>
      <c r="E2450" s="5">
        <v>4</v>
      </c>
    </row>
    <row r="2451" spans="1:5" x14ac:dyDescent="0.25">
      <c r="A2451">
        <v>2450</v>
      </c>
      <c r="C2451" s="2">
        <v>2</v>
      </c>
      <c r="E2451" s="5">
        <v>4</v>
      </c>
    </row>
    <row r="2452" spans="1:5" x14ac:dyDescent="0.25">
      <c r="A2452">
        <v>2451</v>
      </c>
      <c r="C2452" s="2">
        <v>2</v>
      </c>
      <c r="E2452" s="5">
        <v>4</v>
      </c>
    </row>
    <row r="2453" spans="1:5" x14ac:dyDescent="0.25">
      <c r="A2453">
        <v>2452</v>
      </c>
      <c r="C2453" s="2">
        <v>2</v>
      </c>
      <c r="E2453" s="5">
        <v>4</v>
      </c>
    </row>
    <row r="2454" spans="1:5" x14ac:dyDescent="0.25">
      <c r="A2454">
        <v>2453</v>
      </c>
      <c r="C2454" s="2">
        <v>2</v>
      </c>
      <c r="D2454" s="3">
        <v>3</v>
      </c>
      <c r="E2454" s="5">
        <v>4</v>
      </c>
    </row>
    <row r="2455" spans="1:5" x14ac:dyDescent="0.25">
      <c r="A2455">
        <v>2454</v>
      </c>
      <c r="C2455" s="2">
        <v>2</v>
      </c>
      <c r="D2455" s="3">
        <v>3</v>
      </c>
      <c r="E2455" s="5">
        <v>4</v>
      </c>
    </row>
    <row r="2456" spans="1:5" x14ac:dyDescent="0.25">
      <c r="A2456">
        <v>2455</v>
      </c>
      <c r="B2456" s="4">
        <v>1</v>
      </c>
      <c r="C2456" s="2">
        <v>2</v>
      </c>
      <c r="D2456" s="3">
        <v>3</v>
      </c>
      <c r="E2456" s="5">
        <v>4</v>
      </c>
    </row>
    <row r="2457" spans="1:5" x14ac:dyDescent="0.25">
      <c r="A2457">
        <v>2456</v>
      </c>
      <c r="B2457" s="4">
        <v>1</v>
      </c>
      <c r="D2457" s="3">
        <v>3</v>
      </c>
      <c r="E2457" s="5">
        <v>4</v>
      </c>
    </row>
    <row r="2458" spans="1:5" x14ac:dyDescent="0.25">
      <c r="A2458">
        <v>2457</v>
      </c>
      <c r="B2458" s="4">
        <v>1</v>
      </c>
      <c r="D2458" s="3">
        <v>3</v>
      </c>
      <c r="E2458" s="5">
        <v>4</v>
      </c>
    </row>
    <row r="2459" spans="1:5" x14ac:dyDescent="0.25">
      <c r="A2459">
        <v>2458</v>
      </c>
      <c r="B2459" s="4">
        <v>1</v>
      </c>
      <c r="D2459" s="3">
        <v>3</v>
      </c>
    </row>
    <row r="2460" spans="1:5" x14ac:dyDescent="0.25">
      <c r="A2460">
        <v>2459</v>
      </c>
      <c r="B2460" s="4">
        <v>1</v>
      </c>
      <c r="D2460" s="3">
        <v>3</v>
      </c>
    </row>
    <row r="2461" spans="1:5" x14ac:dyDescent="0.25">
      <c r="A2461">
        <v>2460</v>
      </c>
      <c r="B2461" s="4">
        <v>1</v>
      </c>
      <c r="D2461" s="3">
        <v>3</v>
      </c>
    </row>
    <row r="2462" spans="1:5" x14ac:dyDescent="0.25">
      <c r="A2462">
        <v>2461</v>
      </c>
      <c r="B2462" s="4">
        <v>1</v>
      </c>
      <c r="D2462" s="3">
        <v>3</v>
      </c>
    </row>
    <row r="2463" spans="1:5" x14ac:dyDescent="0.25">
      <c r="A2463">
        <v>2462</v>
      </c>
      <c r="B2463" s="4">
        <v>1</v>
      </c>
      <c r="D2463" s="3">
        <v>3</v>
      </c>
    </row>
    <row r="2464" spans="1:5" x14ac:dyDescent="0.25">
      <c r="A2464">
        <v>2463</v>
      </c>
      <c r="B2464" s="4">
        <v>1</v>
      </c>
      <c r="D2464" s="3">
        <v>3</v>
      </c>
    </row>
    <row r="2465" spans="1:5" x14ac:dyDescent="0.25">
      <c r="A2465">
        <v>2464</v>
      </c>
      <c r="B2465" s="4">
        <v>1</v>
      </c>
      <c r="D2465" s="3">
        <v>3</v>
      </c>
    </row>
    <row r="2466" spans="1:5" x14ac:dyDescent="0.25">
      <c r="A2466">
        <v>2465</v>
      </c>
      <c r="B2466" s="4">
        <v>1</v>
      </c>
      <c r="D2466" s="3">
        <v>3</v>
      </c>
    </row>
    <row r="2467" spans="1:5" x14ac:dyDescent="0.25">
      <c r="A2467">
        <v>2466</v>
      </c>
      <c r="B2467" s="4">
        <v>1</v>
      </c>
      <c r="D2467" s="3">
        <v>3</v>
      </c>
    </row>
    <row r="2468" spans="1:5" x14ac:dyDescent="0.25">
      <c r="A2468">
        <v>2467</v>
      </c>
      <c r="B2468" s="4">
        <v>1</v>
      </c>
      <c r="D2468" s="3">
        <v>3</v>
      </c>
    </row>
    <row r="2469" spans="1:5" x14ac:dyDescent="0.25">
      <c r="A2469">
        <v>2468</v>
      </c>
      <c r="B2469" s="4">
        <v>1</v>
      </c>
      <c r="D2469" s="3">
        <v>3</v>
      </c>
    </row>
    <row r="2470" spans="1:5" x14ac:dyDescent="0.25">
      <c r="A2470">
        <v>2469</v>
      </c>
      <c r="B2470" s="4">
        <v>1</v>
      </c>
      <c r="D2470" s="3">
        <v>3</v>
      </c>
    </row>
    <row r="2471" spans="1:5" x14ac:dyDescent="0.25">
      <c r="A2471">
        <v>2470</v>
      </c>
      <c r="B2471" s="4">
        <v>1</v>
      </c>
      <c r="C2471" s="2">
        <v>2</v>
      </c>
      <c r="E2471" s="5">
        <v>4</v>
      </c>
    </row>
    <row r="2472" spans="1:5" x14ac:dyDescent="0.25">
      <c r="A2472">
        <v>2471</v>
      </c>
      <c r="B2472" s="4">
        <v>1</v>
      </c>
      <c r="C2472" s="2">
        <v>2</v>
      </c>
      <c r="E2472" s="5">
        <v>4</v>
      </c>
    </row>
    <row r="2473" spans="1:5" x14ac:dyDescent="0.25">
      <c r="A2473">
        <v>2472</v>
      </c>
      <c r="B2473" s="4">
        <v>1</v>
      </c>
      <c r="C2473" s="2">
        <v>2</v>
      </c>
      <c r="E2473" s="5">
        <v>4</v>
      </c>
    </row>
    <row r="2474" spans="1:5" x14ac:dyDescent="0.25">
      <c r="A2474">
        <v>2473</v>
      </c>
      <c r="C2474" s="2">
        <v>2</v>
      </c>
      <c r="E2474" s="5">
        <v>4</v>
      </c>
    </row>
    <row r="2475" spans="1:5" x14ac:dyDescent="0.25">
      <c r="A2475">
        <v>2474</v>
      </c>
      <c r="C2475" s="2">
        <v>2</v>
      </c>
      <c r="E2475" s="5">
        <v>4</v>
      </c>
    </row>
    <row r="2476" spans="1:5" x14ac:dyDescent="0.25">
      <c r="A2476">
        <v>2475</v>
      </c>
      <c r="C2476" s="2">
        <v>2</v>
      </c>
      <c r="E2476" s="5">
        <v>4</v>
      </c>
    </row>
    <row r="2477" spans="1:5" x14ac:dyDescent="0.25">
      <c r="A2477">
        <v>2476</v>
      </c>
      <c r="C2477" s="2">
        <v>2</v>
      </c>
      <c r="E2477" s="5">
        <v>4</v>
      </c>
    </row>
    <row r="2478" spans="1:5" x14ac:dyDescent="0.25">
      <c r="A2478">
        <v>2477</v>
      </c>
      <c r="C2478" s="2">
        <v>2</v>
      </c>
      <c r="E2478" s="5">
        <v>4</v>
      </c>
    </row>
    <row r="2479" spans="1:5" x14ac:dyDescent="0.25">
      <c r="A2479">
        <v>2478</v>
      </c>
      <c r="C2479" s="2">
        <v>2</v>
      </c>
      <c r="E2479" s="5">
        <v>4</v>
      </c>
    </row>
    <row r="2480" spans="1:5" x14ac:dyDescent="0.25">
      <c r="A2480">
        <v>2479</v>
      </c>
      <c r="C2480" s="2">
        <v>2</v>
      </c>
      <c r="E2480" s="5">
        <v>4</v>
      </c>
    </row>
    <row r="2481" spans="1:5" x14ac:dyDescent="0.25">
      <c r="A2481">
        <v>2480</v>
      </c>
      <c r="C2481" s="2">
        <v>2</v>
      </c>
      <c r="E2481" s="5">
        <v>4</v>
      </c>
    </row>
    <row r="2482" spans="1:5" x14ac:dyDescent="0.25">
      <c r="A2482">
        <v>2481</v>
      </c>
      <c r="C2482" s="2">
        <v>2</v>
      </c>
      <c r="E2482" s="5">
        <v>4</v>
      </c>
    </row>
    <row r="2483" spans="1:5" x14ac:dyDescent="0.25">
      <c r="A2483">
        <v>2482</v>
      </c>
      <c r="C2483" s="2">
        <v>2</v>
      </c>
      <c r="E2483" s="5">
        <v>4</v>
      </c>
    </row>
    <row r="2484" spans="1:5" x14ac:dyDescent="0.25">
      <c r="A2484">
        <v>2483</v>
      </c>
      <c r="C2484" s="2">
        <v>2</v>
      </c>
      <c r="E2484" s="5">
        <v>4</v>
      </c>
    </row>
    <row r="2485" spans="1:5" x14ac:dyDescent="0.25">
      <c r="A2485">
        <v>2484</v>
      </c>
      <c r="C2485" s="2">
        <v>2</v>
      </c>
      <c r="E2485" s="5">
        <v>4</v>
      </c>
    </row>
    <row r="2486" spans="1:5" x14ac:dyDescent="0.25">
      <c r="A2486">
        <v>2485</v>
      </c>
      <c r="C2486" s="2">
        <v>2</v>
      </c>
      <c r="E2486" s="5">
        <v>4</v>
      </c>
    </row>
    <row r="2487" spans="1:5" x14ac:dyDescent="0.25">
      <c r="A2487">
        <v>2486</v>
      </c>
      <c r="C2487" s="2">
        <v>2</v>
      </c>
      <c r="E2487" s="5">
        <v>4</v>
      </c>
    </row>
    <row r="2488" spans="1:5" x14ac:dyDescent="0.25">
      <c r="A2488">
        <v>2487</v>
      </c>
      <c r="B2488" s="4">
        <v>1</v>
      </c>
      <c r="C2488" s="2">
        <v>2</v>
      </c>
      <c r="D2488" s="3">
        <v>3</v>
      </c>
    </row>
    <row r="2489" spans="1:5" x14ac:dyDescent="0.25">
      <c r="A2489">
        <v>2488</v>
      </c>
      <c r="B2489" s="4">
        <v>1</v>
      </c>
      <c r="D2489" s="3">
        <v>3</v>
      </c>
    </row>
    <row r="2490" spans="1:5" x14ac:dyDescent="0.25">
      <c r="A2490">
        <v>2489</v>
      </c>
      <c r="B2490" s="4">
        <v>1</v>
      </c>
      <c r="D2490" s="3">
        <v>3</v>
      </c>
    </row>
    <row r="2491" spans="1:5" x14ac:dyDescent="0.25">
      <c r="A2491">
        <v>2490</v>
      </c>
      <c r="B2491" s="4">
        <v>1</v>
      </c>
      <c r="D2491" s="3">
        <v>3</v>
      </c>
    </row>
    <row r="2492" spans="1:5" x14ac:dyDescent="0.25">
      <c r="A2492">
        <v>2491</v>
      </c>
      <c r="B2492" s="4">
        <v>1</v>
      </c>
      <c r="D2492" s="3">
        <v>3</v>
      </c>
    </row>
    <row r="2493" spans="1:5" x14ac:dyDescent="0.25">
      <c r="A2493">
        <v>2492</v>
      </c>
      <c r="B2493" s="4">
        <v>1</v>
      </c>
      <c r="D2493" s="3">
        <v>3</v>
      </c>
    </row>
    <row r="2494" spans="1:5" x14ac:dyDescent="0.25">
      <c r="A2494">
        <v>2493</v>
      </c>
      <c r="B2494" s="4">
        <v>1</v>
      </c>
      <c r="D2494" s="3">
        <v>3</v>
      </c>
    </row>
    <row r="2495" spans="1:5" x14ac:dyDescent="0.25">
      <c r="A2495">
        <v>2494</v>
      </c>
      <c r="B2495" s="4">
        <v>1</v>
      </c>
      <c r="D2495" s="3">
        <v>3</v>
      </c>
    </row>
    <row r="2496" spans="1:5" x14ac:dyDescent="0.25">
      <c r="A2496">
        <v>2495</v>
      </c>
      <c r="B2496" s="4">
        <v>1</v>
      </c>
      <c r="D2496" s="3">
        <v>3</v>
      </c>
    </row>
    <row r="2497" spans="1:5" x14ac:dyDescent="0.25">
      <c r="A2497">
        <v>2496</v>
      </c>
      <c r="B2497" s="4">
        <v>1</v>
      </c>
      <c r="D2497" s="3">
        <v>3</v>
      </c>
    </row>
    <row r="2498" spans="1:5" x14ac:dyDescent="0.25">
      <c r="A2498">
        <v>2497</v>
      </c>
      <c r="B2498" s="4">
        <v>1</v>
      </c>
      <c r="D2498" s="3">
        <v>3</v>
      </c>
    </row>
    <row r="2499" spans="1:5" x14ac:dyDescent="0.25">
      <c r="A2499">
        <v>2498</v>
      </c>
      <c r="B2499" s="4">
        <v>1</v>
      </c>
      <c r="D2499" s="3">
        <v>3</v>
      </c>
      <c r="E2499" s="5">
        <v>4</v>
      </c>
    </row>
    <row r="2500" spans="1:5" x14ac:dyDescent="0.25">
      <c r="A2500">
        <v>2499</v>
      </c>
      <c r="B2500" s="4">
        <v>1</v>
      </c>
      <c r="D2500" s="3">
        <v>3</v>
      </c>
      <c r="E2500" s="5">
        <v>4</v>
      </c>
    </row>
    <row r="2501" spans="1:5" x14ac:dyDescent="0.25">
      <c r="A2501">
        <v>2500</v>
      </c>
      <c r="B2501" s="4">
        <v>1</v>
      </c>
      <c r="C2501" s="2">
        <v>2</v>
      </c>
      <c r="D2501" s="3">
        <v>3</v>
      </c>
      <c r="E2501" s="5">
        <v>4</v>
      </c>
    </row>
    <row r="2502" spans="1:5" x14ac:dyDescent="0.25">
      <c r="A2502">
        <v>2501</v>
      </c>
      <c r="B2502" s="4">
        <v>1</v>
      </c>
      <c r="C2502" s="2">
        <v>2</v>
      </c>
      <c r="E2502" s="5">
        <v>4</v>
      </c>
    </row>
    <row r="2503" spans="1:5" x14ac:dyDescent="0.25">
      <c r="A2503">
        <v>2502</v>
      </c>
      <c r="B2503" s="4">
        <v>1</v>
      </c>
      <c r="C2503" s="2">
        <v>2</v>
      </c>
      <c r="E2503" s="5">
        <v>4</v>
      </c>
    </row>
    <row r="2504" spans="1:5" x14ac:dyDescent="0.25">
      <c r="A2504">
        <v>2503</v>
      </c>
      <c r="C2504" s="2">
        <v>2</v>
      </c>
      <c r="E2504" s="5">
        <v>4</v>
      </c>
    </row>
    <row r="2505" spans="1:5" x14ac:dyDescent="0.25">
      <c r="A2505">
        <v>2504</v>
      </c>
      <c r="C2505" s="2">
        <v>2</v>
      </c>
      <c r="E2505" s="5">
        <v>4</v>
      </c>
    </row>
    <row r="2506" spans="1:5" x14ac:dyDescent="0.25">
      <c r="A2506">
        <v>2505</v>
      </c>
      <c r="C2506" s="2">
        <v>2</v>
      </c>
      <c r="E2506" s="5">
        <v>4</v>
      </c>
    </row>
    <row r="2507" spans="1:5" x14ac:dyDescent="0.25">
      <c r="A2507">
        <v>2506</v>
      </c>
      <c r="C2507" s="2">
        <v>2</v>
      </c>
      <c r="E2507" s="5">
        <v>4</v>
      </c>
    </row>
    <row r="2508" spans="1:5" x14ac:dyDescent="0.25">
      <c r="A2508">
        <v>2507</v>
      </c>
      <c r="C2508" s="2">
        <v>2</v>
      </c>
      <c r="E2508" s="5">
        <v>4</v>
      </c>
    </row>
    <row r="2509" spans="1:5" x14ac:dyDescent="0.25">
      <c r="A2509">
        <v>2508</v>
      </c>
      <c r="C2509" s="2">
        <v>2</v>
      </c>
      <c r="E2509" s="5">
        <v>4</v>
      </c>
    </row>
    <row r="2510" spans="1:5" x14ac:dyDescent="0.25">
      <c r="A2510">
        <v>2509</v>
      </c>
      <c r="C2510" s="2">
        <v>2</v>
      </c>
      <c r="E2510" s="5">
        <v>4</v>
      </c>
    </row>
    <row r="2511" spans="1:5" x14ac:dyDescent="0.25">
      <c r="A2511">
        <v>2510</v>
      </c>
      <c r="C2511" s="2">
        <v>2</v>
      </c>
      <c r="E2511" s="5">
        <v>4</v>
      </c>
    </row>
    <row r="2512" spans="1:5" x14ac:dyDescent="0.25">
      <c r="A2512">
        <v>2511</v>
      </c>
      <c r="C2512" s="2">
        <v>2</v>
      </c>
      <c r="E2512" s="5">
        <v>4</v>
      </c>
    </row>
    <row r="2513" spans="1:5" x14ac:dyDescent="0.25">
      <c r="A2513">
        <v>2512</v>
      </c>
      <c r="C2513" s="2">
        <v>2</v>
      </c>
      <c r="E2513" s="5">
        <v>4</v>
      </c>
    </row>
    <row r="2514" spans="1:5" x14ac:dyDescent="0.25">
      <c r="A2514">
        <v>2513</v>
      </c>
      <c r="C2514" s="2">
        <v>2</v>
      </c>
      <c r="E2514" s="5">
        <v>4</v>
      </c>
    </row>
    <row r="2515" spans="1:5" x14ac:dyDescent="0.25">
      <c r="A2515">
        <v>2514</v>
      </c>
      <c r="C2515" s="2">
        <v>2</v>
      </c>
      <c r="E2515" s="5">
        <v>4</v>
      </c>
    </row>
    <row r="2516" spans="1:5" x14ac:dyDescent="0.25">
      <c r="A2516">
        <v>2515</v>
      </c>
      <c r="C2516" s="2">
        <v>2</v>
      </c>
      <c r="E2516" s="5">
        <v>4</v>
      </c>
    </row>
    <row r="2517" spans="1:5" x14ac:dyDescent="0.25">
      <c r="A2517">
        <v>2516</v>
      </c>
      <c r="B2517" s="4">
        <v>1</v>
      </c>
      <c r="C2517" s="2">
        <v>2</v>
      </c>
      <c r="D2517" s="3">
        <v>3</v>
      </c>
      <c r="E2517" s="5">
        <v>4</v>
      </c>
    </row>
    <row r="2518" spans="1:5" x14ac:dyDescent="0.25">
      <c r="A2518">
        <v>2517</v>
      </c>
      <c r="B2518" s="4">
        <v>1</v>
      </c>
      <c r="C2518" s="2">
        <v>2</v>
      </c>
      <c r="D2518" s="3">
        <v>3</v>
      </c>
      <c r="E2518" s="5">
        <v>4</v>
      </c>
    </row>
    <row r="2519" spans="1:5" x14ac:dyDescent="0.25">
      <c r="A2519">
        <v>2518</v>
      </c>
      <c r="B2519" s="4">
        <v>1</v>
      </c>
      <c r="D2519" s="3">
        <v>3</v>
      </c>
      <c r="E2519" s="5">
        <v>4</v>
      </c>
    </row>
    <row r="2520" spans="1:5" x14ac:dyDescent="0.25">
      <c r="A2520">
        <v>2519</v>
      </c>
      <c r="B2520" s="4">
        <v>1</v>
      </c>
      <c r="D2520" s="3">
        <v>3</v>
      </c>
    </row>
    <row r="2521" spans="1:5" x14ac:dyDescent="0.25">
      <c r="A2521">
        <v>2520</v>
      </c>
      <c r="B2521" s="4">
        <v>1</v>
      </c>
      <c r="D2521" s="3">
        <v>3</v>
      </c>
    </row>
    <row r="2522" spans="1:5" x14ac:dyDescent="0.25">
      <c r="A2522">
        <v>2521</v>
      </c>
      <c r="B2522" s="4">
        <v>1</v>
      </c>
      <c r="D2522" s="3">
        <v>3</v>
      </c>
    </row>
    <row r="2523" spans="1:5" x14ac:dyDescent="0.25">
      <c r="A2523">
        <v>2522</v>
      </c>
      <c r="B2523" s="4">
        <v>1</v>
      </c>
      <c r="D2523" s="3">
        <v>3</v>
      </c>
    </row>
    <row r="2524" spans="1:5" x14ac:dyDescent="0.25">
      <c r="A2524">
        <v>2523</v>
      </c>
      <c r="B2524" s="4">
        <v>1</v>
      </c>
      <c r="D2524" s="3">
        <v>3</v>
      </c>
    </row>
    <row r="2525" spans="1:5" x14ac:dyDescent="0.25">
      <c r="A2525">
        <v>2524</v>
      </c>
      <c r="B2525" s="4">
        <v>1</v>
      </c>
      <c r="D2525" s="3">
        <v>3</v>
      </c>
    </row>
    <row r="2526" spans="1:5" x14ac:dyDescent="0.25">
      <c r="A2526">
        <v>2525</v>
      </c>
      <c r="B2526" s="4">
        <v>1</v>
      </c>
      <c r="D2526" s="3">
        <v>3</v>
      </c>
    </row>
    <row r="2527" spans="1:5" x14ac:dyDescent="0.25">
      <c r="A2527">
        <v>2526</v>
      </c>
      <c r="B2527" s="4">
        <v>1</v>
      </c>
      <c r="D2527" s="3">
        <v>3</v>
      </c>
    </row>
    <row r="2528" spans="1:5" x14ac:dyDescent="0.25">
      <c r="A2528">
        <v>2527</v>
      </c>
      <c r="B2528" s="4">
        <v>1</v>
      </c>
      <c r="D2528" s="3">
        <v>3</v>
      </c>
    </row>
    <row r="2529" spans="1:5" x14ac:dyDescent="0.25">
      <c r="A2529">
        <v>2528</v>
      </c>
      <c r="B2529" s="4">
        <v>1</v>
      </c>
      <c r="D2529" s="3">
        <v>3</v>
      </c>
    </row>
    <row r="2530" spans="1:5" x14ac:dyDescent="0.25">
      <c r="A2530">
        <v>2529</v>
      </c>
      <c r="B2530" s="4">
        <v>1</v>
      </c>
      <c r="D2530" s="3">
        <v>3</v>
      </c>
    </row>
    <row r="2531" spans="1:5" x14ac:dyDescent="0.25">
      <c r="A2531">
        <v>2530</v>
      </c>
      <c r="B2531" s="4">
        <v>1</v>
      </c>
      <c r="D2531" s="3">
        <v>3</v>
      </c>
    </row>
    <row r="2532" spans="1:5" x14ac:dyDescent="0.25">
      <c r="A2532">
        <v>2531</v>
      </c>
      <c r="B2532" s="4">
        <v>1</v>
      </c>
      <c r="C2532" s="2">
        <v>2</v>
      </c>
      <c r="D2532" s="3">
        <v>3</v>
      </c>
    </row>
    <row r="2533" spans="1:5" x14ac:dyDescent="0.25">
      <c r="A2533">
        <v>2532</v>
      </c>
      <c r="B2533" s="4">
        <v>1</v>
      </c>
      <c r="C2533" s="2">
        <v>2</v>
      </c>
      <c r="D2533" s="3">
        <v>3</v>
      </c>
    </row>
    <row r="2534" spans="1:5" x14ac:dyDescent="0.25">
      <c r="A2534">
        <v>2533</v>
      </c>
      <c r="B2534" s="4">
        <v>1</v>
      </c>
      <c r="C2534" s="2">
        <v>2</v>
      </c>
    </row>
    <row r="2535" spans="1:5" x14ac:dyDescent="0.25">
      <c r="A2535">
        <v>2534</v>
      </c>
      <c r="C2535" s="2">
        <v>2</v>
      </c>
      <c r="E2535" s="5">
        <v>4</v>
      </c>
    </row>
    <row r="2536" spans="1:5" x14ac:dyDescent="0.25">
      <c r="A2536">
        <v>2535</v>
      </c>
      <c r="C2536" s="2">
        <v>2</v>
      </c>
      <c r="E2536" s="5">
        <v>4</v>
      </c>
    </row>
    <row r="2537" spans="1:5" x14ac:dyDescent="0.25">
      <c r="A2537">
        <v>2536</v>
      </c>
      <c r="C2537" s="2">
        <v>2</v>
      </c>
      <c r="E2537" s="5">
        <v>4</v>
      </c>
    </row>
    <row r="2538" spans="1:5" x14ac:dyDescent="0.25">
      <c r="A2538">
        <v>2537</v>
      </c>
      <c r="C2538" s="2">
        <v>2</v>
      </c>
      <c r="E2538" s="5">
        <v>4</v>
      </c>
    </row>
    <row r="2539" spans="1:5" x14ac:dyDescent="0.25">
      <c r="A2539">
        <v>2538</v>
      </c>
      <c r="C2539" s="2">
        <v>2</v>
      </c>
      <c r="E2539" s="5">
        <v>4</v>
      </c>
    </row>
    <row r="2540" spans="1:5" x14ac:dyDescent="0.25">
      <c r="A2540">
        <v>2539</v>
      </c>
      <c r="C2540" s="2">
        <v>2</v>
      </c>
      <c r="E2540" s="5">
        <v>4</v>
      </c>
    </row>
    <row r="2541" spans="1:5" x14ac:dyDescent="0.25">
      <c r="A2541">
        <v>2540</v>
      </c>
      <c r="C2541" s="2">
        <v>2</v>
      </c>
      <c r="E2541" s="5">
        <v>4</v>
      </c>
    </row>
    <row r="2542" spans="1:5" x14ac:dyDescent="0.25">
      <c r="A2542">
        <v>2541</v>
      </c>
      <c r="C2542" s="2">
        <v>2</v>
      </c>
      <c r="E2542" s="5">
        <v>4</v>
      </c>
    </row>
    <row r="2543" spans="1:5" x14ac:dyDescent="0.25">
      <c r="A2543">
        <v>2542</v>
      </c>
      <c r="C2543" s="2">
        <v>2</v>
      </c>
      <c r="E2543" s="5">
        <v>4</v>
      </c>
    </row>
    <row r="2544" spans="1:5" x14ac:dyDescent="0.25">
      <c r="A2544">
        <v>2543</v>
      </c>
      <c r="C2544" s="2">
        <v>2</v>
      </c>
      <c r="E2544" s="5">
        <v>4</v>
      </c>
    </row>
    <row r="2545" spans="1:5" x14ac:dyDescent="0.25">
      <c r="A2545">
        <v>2544</v>
      </c>
      <c r="B2545" s="4">
        <v>1</v>
      </c>
      <c r="C2545" s="2">
        <v>2</v>
      </c>
      <c r="E2545" s="5">
        <v>4</v>
      </c>
    </row>
    <row r="2546" spans="1:5" x14ac:dyDescent="0.25">
      <c r="A2546">
        <v>2545</v>
      </c>
      <c r="B2546" s="4">
        <v>1</v>
      </c>
      <c r="C2546" s="2">
        <v>2</v>
      </c>
      <c r="E2546" s="5">
        <v>4</v>
      </c>
    </row>
    <row r="2547" spans="1:5" x14ac:dyDescent="0.25">
      <c r="A2547">
        <v>2546</v>
      </c>
      <c r="B2547" s="4">
        <v>1</v>
      </c>
      <c r="C2547" s="2">
        <v>2</v>
      </c>
      <c r="E2547" s="5">
        <v>4</v>
      </c>
    </row>
    <row r="2548" spans="1:5" x14ac:dyDescent="0.25">
      <c r="A2548">
        <v>2547</v>
      </c>
      <c r="B2548" s="4">
        <v>1</v>
      </c>
      <c r="C2548" s="2">
        <v>2</v>
      </c>
      <c r="E2548" s="5">
        <v>4</v>
      </c>
    </row>
    <row r="2549" spans="1:5" x14ac:dyDescent="0.25">
      <c r="A2549">
        <v>2548</v>
      </c>
      <c r="B2549" s="4">
        <v>1</v>
      </c>
      <c r="C2549" s="2">
        <v>2</v>
      </c>
      <c r="D2549" s="3">
        <v>3</v>
      </c>
      <c r="E2549" s="5">
        <v>4</v>
      </c>
    </row>
    <row r="2550" spans="1:5" x14ac:dyDescent="0.25">
      <c r="A2550">
        <v>2549</v>
      </c>
      <c r="B2550" s="4">
        <v>1</v>
      </c>
      <c r="D2550" s="3">
        <v>3</v>
      </c>
      <c r="E2550" s="5">
        <v>4</v>
      </c>
    </row>
    <row r="2551" spans="1:5" x14ac:dyDescent="0.25">
      <c r="A2551">
        <v>2550</v>
      </c>
      <c r="B2551" s="4">
        <v>1</v>
      </c>
      <c r="D2551" s="3">
        <v>3</v>
      </c>
      <c r="E2551" s="5">
        <v>4</v>
      </c>
    </row>
    <row r="2552" spans="1:5" x14ac:dyDescent="0.25">
      <c r="A2552">
        <v>2551</v>
      </c>
      <c r="B2552" s="4">
        <v>1</v>
      </c>
      <c r="D2552" s="3">
        <v>3</v>
      </c>
      <c r="E2552" s="5">
        <v>4</v>
      </c>
    </row>
    <row r="2553" spans="1:5" x14ac:dyDescent="0.25">
      <c r="A2553">
        <v>2552</v>
      </c>
      <c r="B2553" s="4">
        <v>1</v>
      </c>
      <c r="D2553" s="3">
        <v>3</v>
      </c>
      <c r="E2553" s="5">
        <v>4</v>
      </c>
    </row>
    <row r="2554" spans="1:5" x14ac:dyDescent="0.25">
      <c r="A2554">
        <v>2553</v>
      </c>
      <c r="B2554" s="4">
        <v>1</v>
      </c>
      <c r="D2554" s="3">
        <v>3</v>
      </c>
    </row>
    <row r="2555" spans="1:5" x14ac:dyDescent="0.25">
      <c r="A2555">
        <v>2554</v>
      </c>
      <c r="B2555" s="4">
        <v>1</v>
      </c>
      <c r="D2555" s="3">
        <v>3</v>
      </c>
    </row>
    <row r="2556" spans="1:5" x14ac:dyDescent="0.25">
      <c r="A2556">
        <v>2555</v>
      </c>
      <c r="B2556" s="4">
        <v>1</v>
      </c>
      <c r="D2556" s="3">
        <v>3</v>
      </c>
    </row>
    <row r="2557" spans="1:5" x14ac:dyDescent="0.25">
      <c r="A2557">
        <v>2556</v>
      </c>
      <c r="B2557" s="4">
        <v>1</v>
      </c>
      <c r="D2557" s="3">
        <v>3</v>
      </c>
    </row>
    <row r="2558" spans="1:5" x14ac:dyDescent="0.25">
      <c r="A2558">
        <v>2557</v>
      </c>
      <c r="B2558" s="4">
        <v>1</v>
      </c>
      <c r="D2558" s="3">
        <v>3</v>
      </c>
    </row>
    <row r="2559" spans="1:5" x14ac:dyDescent="0.25">
      <c r="A2559">
        <v>2558</v>
      </c>
      <c r="B2559" s="4">
        <v>1</v>
      </c>
      <c r="D2559" s="3">
        <v>3</v>
      </c>
    </row>
    <row r="2560" spans="1:5" x14ac:dyDescent="0.25">
      <c r="A2560">
        <v>2559</v>
      </c>
      <c r="B2560" s="4">
        <v>1</v>
      </c>
      <c r="C2560" s="2">
        <v>2</v>
      </c>
      <c r="D2560" s="3">
        <v>3</v>
      </c>
    </row>
    <row r="2561" spans="1:5" x14ac:dyDescent="0.25">
      <c r="A2561">
        <v>2560</v>
      </c>
      <c r="B2561" s="4">
        <v>1</v>
      </c>
      <c r="C2561" s="2">
        <v>2</v>
      </c>
      <c r="D2561" s="3">
        <v>3</v>
      </c>
    </row>
    <row r="2562" spans="1:5" x14ac:dyDescent="0.25">
      <c r="A2562">
        <v>2561</v>
      </c>
      <c r="B2562" s="4">
        <v>1</v>
      </c>
      <c r="C2562" s="2">
        <v>2</v>
      </c>
      <c r="D2562" s="3">
        <v>3</v>
      </c>
    </row>
    <row r="2563" spans="1:5" x14ac:dyDescent="0.25">
      <c r="A2563">
        <v>2562</v>
      </c>
      <c r="C2563" s="2">
        <v>2</v>
      </c>
      <c r="D2563" s="3">
        <v>3</v>
      </c>
    </row>
    <row r="2564" spans="1:5" x14ac:dyDescent="0.25">
      <c r="A2564">
        <v>2563</v>
      </c>
      <c r="C2564" s="2">
        <v>2</v>
      </c>
      <c r="D2564" s="3">
        <v>3</v>
      </c>
    </row>
    <row r="2565" spans="1:5" x14ac:dyDescent="0.25">
      <c r="A2565">
        <v>2564</v>
      </c>
      <c r="C2565" s="2">
        <v>2</v>
      </c>
      <c r="D2565" s="3">
        <v>3</v>
      </c>
    </row>
    <row r="2566" spans="1:5" x14ac:dyDescent="0.25">
      <c r="A2566">
        <v>2565</v>
      </c>
      <c r="C2566" s="2">
        <v>2</v>
      </c>
      <c r="D2566" s="3">
        <v>3</v>
      </c>
    </row>
    <row r="2567" spans="1:5" x14ac:dyDescent="0.25">
      <c r="A2567">
        <v>2566</v>
      </c>
      <c r="C2567" s="2">
        <v>2</v>
      </c>
      <c r="E2567" s="5">
        <v>4</v>
      </c>
    </row>
    <row r="2568" spans="1:5" x14ac:dyDescent="0.25">
      <c r="A2568">
        <v>2567</v>
      </c>
      <c r="C2568" s="2">
        <v>2</v>
      </c>
      <c r="E2568" s="5">
        <v>4</v>
      </c>
    </row>
    <row r="2569" spans="1:5" x14ac:dyDescent="0.25">
      <c r="A2569">
        <v>2568</v>
      </c>
      <c r="C2569" s="2">
        <v>2</v>
      </c>
      <c r="E2569" s="5">
        <v>4</v>
      </c>
    </row>
    <row r="2570" spans="1:5" x14ac:dyDescent="0.25">
      <c r="A2570">
        <v>2569</v>
      </c>
      <c r="C2570" s="2">
        <v>2</v>
      </c>
      <c r="E2570" s="5">
        <v>4</v>
      </c>
    </row>
    <row r="2571" spans="1:5" x14ac:dyDescent="0.25">
      <c r="A2571">
        <v>2570</v>
      </c>
      <c r="C2571" s="2">
        <v>2</v>
      </c>
      <c r="E2571" s="5">
        <v>4</v>
      </c>
    </row>
    <row r="2572" spans="1:5" x14ac:dyDescent="0.25">
      <c r="A2572">
        <v>2571</v>
      </c>
      <c r="C2572" s="2">
        <v>2</v>
      </c>
      <c r="E2572" s="5">
        <v>4</v>
      </c>
    </row>
    <row r="2573" spans="1:5" x14ac:dyDescent="0.25">
      <c r="A2573">
        <v>2572</v>
      </c>
      <c r="C2573" s="2">
        <v>2</v>
      </c>
      <c r="E2573" s="5">
        <v>4</v>
      </c>
    </row>
    <row r="2574" spans="1:5" x14ac:dyDescent="0.25">
      <c r="A2574">
        <v>2573</v>
      </c>
      <c r="C2574" s="2">
        <v>2</v>
      </c>
      <c r="E2574" s="5">
        <v>4</v>
      </c>
    </row>
    <row r="2575" spans="1:5" x14ac:dyDescent="0.25">
      <c r="A2575">
        <v>2574</v>
      </c>
      <c r="C2575" s="2">
        <v>2</v>
      </c>
      <c r="E2575" s="5">
        <v>4</v>
      </c>
    </row>
    <row r="2576" spans="1:5" x14ac:dyDescent="0.25">
      <c r="A2576">
        <v>2575</v>
      </c>
      <c r="C2576" s="2">
        <v>2</v>
      </c>
      <c r="E2576" s="5">
        <v>4</v>
      </c>
    </row>
    <row r="2577" spans="1:5" x14ac:dyDescent="0.25">
      <c r="A2577">
        <v>2576</v>
      </c>
      <c r="B2577" s="4">
        <v>1</v>
      </c>
      <c r="C2577" s="2">
        <v>2</v>
      </c>
      <c r="E2577" s="5">
        <v>4</v>
      </c>
    </row>
    <row r="2578" spans="1:5" x14ac:dyDescent="0.25">
      <c r="A2578">
        <v>2577</v>
      </c>
      <c r="B2578" s="4">
        <v>1</v>
      </c>
      <c r="E2578" s="5">
        <v>4</v>
      </c>
    </row>
    <row r="2579" spans="1:5" x14ac:dyDescent="0.25">
      <c r="A2579">
        <v>2578</v>
      </c>
      <c r="B2579" s="4">
        <v>1</v>
      </c>
      <c r="E2579" s="5">
        <v>4</v>
      </c>
    </row>
    <row r="2580" spans="1:5" x14ac:dyDescent="0.25">
      <c r="A2580">
        <v>2579</v>
      </c>
      <c r="B2580" s="4">
        <v>1</v>
      </c>
      <c r="E2580" s="5">
        <v>4</v>
      </c>
    </row>
    <row r="2581" spans="1:5" x14ac:dyDescent="0.25">
      <c r="A2581">
        <v>2580</v>
      </c>
      <c r="B2581" s="4">
        <v>1</v>
      </c>
      <c r="E2581" s="5">
        <v>4</v>
      </c>
    </row>
    <row r="2582" spans="1:5" x14ac:dyDescent="0.25">
      <c r="A2582">
        <v>2581</v>
      </c>
      <c r="B2582" s="4">
        <v>1</v>
      </c>
      <c r="E2582" s="5">
        <v>4</v>
      </c>
    </row>
    <row r="2583" spans="1:5" x14ac:dyDescent="0.25">
      <c r="A2583">
        <v>2582</v>
      </c>
      <c r="B2583" s="4">
        <v>1</v>
      </c>
      <c r="E2583" s="5">
        <v>4</v>
      </c>
    </row>
    <row r="2584" spans="1:5" x14ac:dyDescent="0.25">
      <c r="A2584">
        <v>2583</v>
      </c>
      <c r="B2584" s="4">
        <v>1</v>
      </c>
      <c r="D2584" s="3">
        <v>3</v>
      </c>
      <c r="E2584" s="5">
        <v>4</v>
      </c>
    </row>
    <row r="2585" spans="1:5" x14ac:dyDescent="0.25">
      <c r="A2585">
        <v>2584</v>
      </c>
      <c r="B2585" s="4">
        <v>1</v>
      </c>
      <c r="D2585" s="3">
        <v>3</v>
      </c>
      <c r="E2585" s="5">
        <v>4</v>
      </c>
    </row>
    <row r="2586" spans="1:5" x14ac:dyDescent="0.25">
      <c r="A2586">
        <v>2585</v>
      </c>
      <c r="B2586" s="4">
        <v>1</v>
      </c>
      <c r="D2586" s="3">
        <v>3</v>
      </c>
      <c r="E2586" s="5">
        <v>4</v>
      </c>
    </row>
    <row r="2587" spans="1:5" x14ac:dyDescent="0.25">
      <c r="A2587">
        <v>2586</v>
      </c>
      <c r="B2587" s="4">
        <v>1</v>
      </c>
      <c r="D2587" s="3">
        <v>3</v>
      </c>
      <c r="E2587" s="5">
        <v>4</v>
      </c>
    </row>
    <row r="2588" spans="1:5" x14ac:dyDescent="0.25">
      <c r="A2588">
        <v>2587</v>
      </c>
      <c r="B2588" s="4">
        <v>1</v>
      </c>
      <c r="D2588" s="3">
        <v>3</v>
      </c>
    </row>
    <row r="2589" spans="1:5" x14ac:dyDescent="0.25">
      <c r="A2589">
        <v>2588</v>
      </c>
      <c r="B2589" s="4">
        <v>1</v>
      </c>
      <c r="D2589" s="3">
        <v>3</v>
      </c>
    </row>
    <row r="2590" spans="1:5" x14ac:dyDescent="0.25">
      <c r="A2590">
        <v>2589</v>
      </c>
      <c r="B2590" s="4">
        <v>1</v>
      </c>
      <c r="C2590" s="2">
        <v>2</v>
      </c>
      <c r="D2590" s="3">
        <v>3</v>
      </c>
    </row>
    <row r="2591" spans="1:5" x14ac:dyDescent="0.25">
      <c r="A2591">
        <v>2590</v>
      </c>
      <c r="B2591" s="4">
        <v>1</v>
      </c>
      <c r="C2591" s="2">
        <v>2</v>
      </c>
      <c r="D2591" s="3">
        <v>3</v>
      </c>
    </row>
    <row r="2592" spans="1:5" x14ac:dyDescent="0.25">
      <c r="A2592">
        <v>2591</v>
      </c>
      <c r="B2592" s="4">
        <v>1</v>
      </c>
      <c r="C2592" s="2">
        <v>2</v>
      </c>
      <c r="D2592" s="3">
        <v>3</v>
      </c>
    </row>
    <row r="2593" spans="1:8" x14ac:dyDescent="0.25">
      <c r="A2593">
        <v>2592</v>
      </c>
      <c r="B2593" s="4">
        <v>1</v>
      </c>
      <c r="C2593" s="2">
        <v>2</v>
      </c>
      <c r="D2593" s="3">
        <v>3</v>
      </c>
    </row>
    <row r="2594" spans="1:8" x14ac:dyDescent="0.25">
      <c r="A2594">
        <v>2593</v>
      </c>
      <c r="B2594" s="4">
        <v>1</v>
      </c>
      <c r="C2594" s="2">
        <v>2</v>
      </c>
      <c r="D2594" s="3">
        <v>3</v>
      </c>
    </row>
    <row r="2595" spans="1:8" x14ac:dyDescent="0.25">
      <c r="A2595">
        <v>2594</v>
      </c>
      <c r="C2595" s="2">
        <v>2</v>
      </c>
      <c r="D2595" s="3">
        <v>3</v>
      </c>
    </row>
    <row r="2596" spans="1:8" x14ac:dyDescent="0.25">
      <c r="A2596">
        <v>2595</v>
      </c>
      <c r="C2596" s="2">
        <v>2</v>
      </c>
      <c r="D2596" s="3">
        <v>3</v>
      </c>
    </row>
    <row r="2597" spans="1:8" x14ac:dyDescent="0.25">
      <c r="A2597">
        <v>2596</v>
      </c>
      <c r="C2597" s="2">
        <v>2</v>
      </c>
      <c r="D2597" s="3">
        <v>3</v>
      </c>
    </row>
    <row r="2598" spans="1:8" x14ac:dyDescent="0.25">
      <c r="A2598">
        <v>2597</v>
      </c>
      <c r="C2598" s="2">
        <v>2</v>
      </c>
      <c r="D2598" s="3">
        <v>3</v>
      </c>
    </row>
    <row r="2599" spans="1:8" x14ac:dyDescent="0.25">
      <c r="A2599">
        <v>2598</v>
      </c>
      <c r="C2599" s="2">
        <v>2</v>
      </c>
      <c r="D2599" s="3">
        <v>3</v>
      </c>
    </row>
    <row r="2600" spans="1:8" x14ac:dyDescent="0.25">
      <c r="A2600">
        <v>2599</v>
      </c>
      <c r="C2600" s="2">
        <v>2</v>
      </c>
    </row>
    <row r="2601" spans="1:8" x14ac:dyDescent="0.25">
      <c r="A2601">
        <v>2600</v>
      </c>
      <c r="C2601" s="2">
        <v>2</v>
      </c>
    </row>
    <row r="2602" spans="1:8" x14ac:dyDescent="0.25">
      <c r="A2602">
        <v>2601</v>
      </c>
      <c r="C2602" s="2">
        <v>2</v>
      </c>
    </row>
    <row r="2603" spans="1:8" x14ac:dyDescent="0.25">
      <c r="A2603">
        <v>2602</v>
      </c>
      <c r="C2603" s="2">
        <v>2</v>
      </c>
    </row>
    <row r="2604" spans="1:8" x14ac:dyDescent="0.25">
      <c r="A2604">
        <v>2603</v>
      </c>
      <c r="C2604" s="2">
        <v>2</v>
      </c>
    </row>
    <row r="2605" spans="1:8" x14ac:dyDescent="0.25">
      <c r="A2605">
        <v>2604</v>
      </c>
      <c r="C2605" s="2">
        <v>2</v>
      </c>
      <c r="H2605" s="5" t="s">
        <v>233</v>
      </c>
    </row>
    <row r="2606" spans="1:8" x14ac:dyDescent="0.25">
      <c r="A2606">
        <v>2605</v>
      </c>
      <c r="C2606" s="2">
        <v>2</v>
      </c>
      <c r="H2606" s="5" t="s">
        <v>233</v>
      </c>
    </row>
    <row r="2607" spans="1:8" x14ac:dyDescent="0.25">
      <c r="A2607">
        <v>2606</v>
      </c>
      <c r="B2607" s="4">
        <v>1</v>
      </c>
      <c r="C2607" s="2">
        <v>2</v>
      </c>
      <c r="H2607" s="5" t="s">
        <v>233</v>
      </c>
    </row>
    <row r="2608" spans="1:8" x14ac:dyDescent="0.25">
      <c r="A2608">
        <v>2607</v>
      </c>
      <c r="B2608" s="4">
        <v>1</v>
      </c>
      <c r="C2608" s="2">
        <v>2</v>
      </c>
      <c r="H2608" s="5" t="s">
        <v>233</v>
      </c>
    </row>
    <row r="2609" spans="1:8" x14ac:dyDescent="0.25">
      <c r="A2609">
        <v>2608</v>
      </c>
      <c r="B2609" s="4">
        <v>1</v>
      </c>
      <c r="C2609" s="2">
        <v>2</v>
      </c>
      <c r="H2609" s="5" t="s">
        <v>233</v>
      </c>
    </row>
    <row r="2610" spans="1:8" x14ac:dyDescent="0.25">
      <c r="A2610">
        <v>2609</v>
      </c>
      <c r="B2610" s="4">
        <v>1</v>
      </c>
      <c r="H2610" s="5" t="s">
        <v>233</v>
      </c>
    </row>
    <row r="2611" spans="1:8" x14ac:dyDescent="0.25">
      <c r="A2611">
        <v>2610</v>
      </c>
      <c r="B2611" s="4">
        <v>1</v>
      </c>
      <c r="H2611" s="5" t="s">
        <v>233</v>
      </c>
    </row>
    <row r="2612" spans="1:8" x14ac:dyDescent="0.25">
      <c r="A2612">
        <v>2611</v>
      </c>
      <c r="B2612" s="4">
        <v>1</v>
      </c>
      <c r="D2612" s="3">
        <v>3</v>
      </c>
      <c r="H2612" s="5" t="s">
        <v>233</v>
      </c>
    </row>
    <row r="2613" spans="1:8" x14ac:dyDescent="0.25">
      <c r="A2613">
        <v>2612</v>
      </c>
      <c r="B2613" s="4">
        <v>1</v>
      </c>
      <c r="D2613" s="3">
        <v>3</v>
      </c>
      <c r="H2613" s="5" t="s">
        <v>233</v>
      </c>
    </row>
    <row r="2614" spans="1:8" x14ac:dyDescent="0.25">
      <c r="A2614">
        <v>2613</v>
      </c>
      <c r="B2614" s="4">
        <v>1</v>
      </c>
      <c r="D2614" s="3">
        <v>3</v>
      </c>
      <c r="H2614" s="5" t="s">
        <v>233</v>
      </c>
    </row>
    <row r="2615" spans="1:8" x14ac:dyDescent="0.25">
      <c r="A2615">
        <v>2614</v>
      </c>
      <c r="B2615" s="4">
        <v>1</v>
      </c>
      <c r="D2615" s="3">
        <v>3</v>
      </c>
      <c r="H2615" s="5" t="s">
        <v>233</v>
      </c>
    </row>
    <row r="2616" spans="1:8" x14ac:dyDescent="0.25">
      <c r="A2616">
        <v>2615</v>
      </c>
      <c r="B2616" s="4">
        <v>1</v>
      </c>
      <c r="D2616" s="3">
        <v>3</v>
      </c>
      <c r="H2616" s="5" t="s">
        <v>233</v>
      </c>
    </row>
    <row r="2617" spans="1:8" x14ac:dyDescent="0.25">
      <c r="A2617">
        <v>2616</v>
      </c>
      <c r="B2617" s="4">
        <v>1</v>
      </c>
      <c r="D2617" s="3">
        <v>3</v>
      </c>
      <c r="H2617" s="5" t="s">
        <v>233</v>
      </c>
    </row>
    <row r="2618" spans="1:8" x14ac:dyDescent="0.25">
      <c r="A2618">
        <v>2617</v>
      </c>
      <c r="B2618" s="4">
        <v>1</v>
      </c>
      <c r="D2618" s="3">
        <v>3</v>
      </c>
      <c r="H2618" s="5" t="s">
        <v>233</v>
      </c>
    </row>
    <row r="2619" spans="1:8" x14ac:dyDescent="0.25">
      <c r="A2619">
        <v>2618</v>
      </c>
      <c r="B2619" s="4">
        <v>1</v>
      </c>
      <c r="D2619" s="3">
        <v>3</v>
      </c>
      <c r="H2619" s="5" t="s">
        <v>233</v>
      </c>
    </row>
    <row r="2620" spans="1:8" x14ac:dyDescent="0.25">
      <c r="A2620">
        <v>2619</v>
      </c>
      <c r="B2620" s="4">
        <v>1</v>
      </c>
      <c r="D2620" s="3">
        <v>3</v>
      </c>
      <c r="H2620" s="5" t="s">
        <v>233</v>
      </c>
    </row>
    <row r="2621" spans="1:8" x14ac:dyDescent="0.25">
      <c r="A2621">
        <v>2620</v>
      </c>
      <c r="B2621" s="4">
        <v>1</v>
      </c>
      <c r="D2621" s="3">
        <v>3</v>
      </c>
      <c r="H2621" s="5" t="s">
        <v>233</v>
      </c>
    </row>
    <row r="2622" spans="1:8" x14ac:dyDescent="0.25">
      <c r="A2622">
        <v>2621</v>
      </c>
      <c r="B2622" s="4">
        <v>1</v>
      </c>
      <c r="D2622" s="3">
        <v>3</v>
      </c>
    </row>
    <row r="2623" spans="1:8" x14ac:dyDescent="0.25">
      <c r="A2623">
        <v>2622</v>
      </c>
      <c r="B2623" s="4">
        <v>1</v>
      </c>
      <c r="C2623" s="2">
        <v>2</v>
      </c>
      <c r="D2623" s="3">
        <v>3</v>
      </c>
    </row>
    <row r="2624" spans="1:8" x14ac:dyDescent="0.25">
      <c r="A2624">
        <v>2623</v>
      </c>
      <c r="B2624" s="4">
        <v>1</v>
      </c>
      <c r="C2624" s="2">
        <v>2</v>
      </c>
      <c r="D2624" s="3">
        <v>3</v>
      </c>
    </row>
    <row r="2625" spans="1:5" x14ac:dyDescent="0.25">
      <c r="A2625">
        <v>2624</v>
      </c>
      <c r="B2625" s="4">
        <v>1</v>
      </c>
      <c r="C2625" s="2">
        <v>2</v>
      </c>
      <c r="D2625" s="3">
        <v>3</v>
      </c>
    </row>
    <row r="2626" spans="1:5" x14ac:dyDescent="0.25">
      <c r="A2626">
        <v>2625</v>
      </c>
      <c r="B2626" s="4">
        <v>1</v>
      </c>
      <c r="C2626" s="2">
        <v>2</v>
      </c>
      <c r="D2626" s="3">
        <v>3</v>
      </c>
    </row>
    <row r="2627" spans="1:5" x14ac:dyDescent="0.25">
      <c r="A2627">
        <v>2626</v>
      </c>
      <c r="B2627" s="4">
        <v>1</v>
      </c>
      <c r="C2627" s="2">
        <v>2</v>
      </c>
      <c r="D2627" s="3">
        <v>3</v>
      </c>
    </row>
    <row r="2628" spans="1:5" x14ac:dyDescent="0.25">
      <c r="A2628">
        <v>2627</v>
      </c>
      <c r="B2628" s="4">
        <v>1</v>
      </c>
      <c r="C2628" s="2">
        <v>2</v>
      </c>
      <c r="D2628" s="3">
        <v>3</v>
      </c>
    </row>
    <row r="2629" spans="1:5" x14ac:dyDescent="0.25">
      <c r="A2629">
        <v>2628</v>
      </c>
      <c r="B2629" s="4">
        <v>1</v>
      </c>
      <c r="C2629" s="2">
        <v>2</v>
      </c>
      <c r="D2629" s="3">
        <v>3</v>
      </c>
    </row>
    <row r="2630" spans="1:5" x14ac:dyDescent="0.25">
      <c r="A2630">
        <v>2629</v>
      </c>
      <c r="C2630" s="2">
        <v>2</v>
      </c>
      <c r="D2630" s="3">
        <v>3</v>
      </c>
    </row>
    <row r="2631" spans="1:5" x14ac:dyDescent="0.25">
      <c r="A2631">
        <v>2630</v>
      </c>
      <c r="C2631" s="2">
        <v>2</v>
      </c>
      <c r="D2631" s="3">
        <v>3</v>
      </c>
    </row>
    <row r="2632" spans="1:5" x14ac:dyDescent="0.25">
      <c r="A2632">
        <v>2631</v>
      </c>
      <c r="C2632" s="2">
        <v>2</v>
      </c>
      <c r="D2632" s="3">
        <v>3</v>
      </c>
    </row>
    <row r="2633" spans="1:5" x14ac:dyDescent="0.25">
      <c r="A2633">
        <v>2632</v>
      </c>
      <c r="C2633" s="2">
        <v>2</v>
      </c>
      <c r="D2633" s="3">
        <v>3</v>
      </c>
    </row>
    <row r="2634" spans="1:5" x14ac:dyDescent="0.25">
      <c r="A2634">
        <v>2633</v>
      </c>
      <c r="C2634" s="2">
        <v>2</v>
      </c>
      <c r="D2634" s="3">
        <v>3</v>
      </c>
      <c r="E2634" s="5">
        <v>4</v>
      </c>
    </row>
    <row r="2635" spans="1:5" x14ac:dyDescent="0.25">
      <c r="A2635">
        <v>2634</v>
      </c>
      <c r="C2635" s="2">
        <v>2</v>
      </c>
      <c r="D2635" s="3">
        <v>3</v>
      </c>
      <c r="E2635" s="5">
        <v>4</v>
      </c>
    </row>
    <row r="2636" spans="1:5" x14ac:dyDescent="0.25">
      <c r="A2636">
        <v>2635</v>
      </c>
      <c r="C2636" s="2">
        <v>2</v>
      </c>
      <c r="D2636" s="3">
        <v>3</v>
      </c>
      <c r="E2636" s="5">
        <v>4</v>
      </c>
    </row>
    <row r="2637" spans="1:5" x14ac:dyDescent="0.25">
      <c r="A2637">
        <v>2636</v>
      </c>
      <c r="C2637" s="2">
        <v>2</v>
      </c>
      <c r="D2637" s="3">
        <v>3</v>
      </c>
      <c r="E2637" s="5">
        <v>4</v>
      </c>
    </row>
    <row r="2638" spans="1:5" x14ac:dyDescent="0.25">
      <c r="A2638">
        <v>2637</v>
      </c>
      <c r="C2638" s="2">
        <v>2</v>
      </c>
      <c r="E2638" s="5">
        <v>4</v>
      </c>
    </row>
    <row r="2639" spans="1:5" x14ac:dyDescent="0.25">
      <c r="A2639">
        <v>2638</v>
      </c>
      <c r="C2639" s="2">
        <v>2</v>
      </c>
      <c r="E2639" s="5">
        <v>4</v>
      </c>
    </row>
    <row r="2640" spans="1:5" x14ac:dyDescent="0.25">
      <c r="A2640">
        <v>2639</v>
      </c>
      <c r="C2640" s="2">
        <v>2</v>
      </c>
      <c r="E2640" s="5">
        <v>4</v>
      </c>
    </row>
    <row r="2641" spans="1:5" x14ac:dyDescent="0.25">
      <c r="A2641">
        <v>2640</v>
      </c>
      <c r="B2641" s="4">
        <v>1</v>
      </c>
      <c r="C2641" s="2">
        <v>2</v>
      </c>
      <c r="E2641" s="5">
        <v>4</v>
      </c>
    </row>
    <row r="2642" spans="1:5" x14ac:dyDescent="0.25">
      <c r="A2642">
        <v>2641</v>
      </c>
      <c r="B2642" s="4">
        <v>1</v>
      </c>
      <c r="C2642" s="2">
        <v>2</v>
      </c>
      <c r="E2642" s="5">
        <v>4</v>
      </c>
    </row>
    <row r="2643" spans="1:5" x14ac:dyDescent="0.25">
      <c r="A2643">
        <v>2642</v>
      </c>
      <c r="B2643" s="4">
        <v>1</v>
      </c>
      <c r="C2643" s="2">
        <v>2</v>
      </c>
      <c r="E2643" s="5">
        <v>4</v>
      </c>
    </row>
    <row r="2644" spans="1:5" x14ac:dyDescent="0.25">
      <c r="A2644">
        <v>2643</v>
      </c>
      <c r="B2644" s="4">
        <v>1</v>
      </c>
      <c r="C2644" s="2">
        <v>2</v>
      </c>
      <c r="E2644" s="5">
        <v>4</v>
      </c>
    </row>
    <row r="2645" spans="1:5" x14ac:dyDescent="0.25">
      <c r="A2645">
        <v>2644</v>
      </c>
      <c r="B2645" s="4">
        <v>1</v>
      </c>
      <c r="E2645" s="5">
        <v>4</v>
      </c>
    </row>
    <row r="2646" spans="1:5" x14ac:dyDescent="0.25">
      <c r="A2646">
        <v>2645</v>
      </c>
      <c r="B2646" s="4">
        <v>1</v>
      </c>
      <c r="E2646" s="5">
        <v>4</v>
      </c>
    </row>
    <row r="2647" spans="1:5" x14ac:dyDescent="0.25">
      <c r="A2647">
        <v>2646</v>
      </c>
      <c r="B2647" s="4">
        <v>1</v>
      </c>
      <c r="E2647" s="5">
        <v>4</v>
      </c>
    </row>
    <row r="2648" spans="1:5" x14ac:dyDescent="0.25">
      <c r="A2648">
        <v>2647</v>
      </c>
      <c r="B2648" s="4">
        <v>1</v>
      </c>
      <c r="E2648" s="5">
        <v>4</v>
      </c>
    </row>
    <row r="2649" spans="1:5" x14ac:dyDescent="0.25">
      <c r="A2649">
        <v>2648</v>
      </c>
      <c r="B2649" s="4">
        <v>1</v>
      </c>
      <c r="E2649" s="5">
        <v>4</v>
      </c>
    </row>
    <row r="2650" spans="1:5" x14ac:dyDescent="0.25">
      <c r="A2650">
        <v>2649</v>
      </c>
      <c r="B2650" s="4">
        <v>1</v>
      </c>
      <c r="E2650" s="5">
        <v>4</v>
      </c>
    </row>
    <row r="2651" spans="1:5" x14ac:dyDescent="0.25">
      <c r="A2651">
        <v>2650</v>
      </c>
      <c r="B2651" s="4">
        <v>1</v>
      </c>
      <c r="E2651" s="5">
        <v>4</v>
      </c>
    </row>
    <row r="2652" spans="1:5" x14ac:dyDescent="0.25">
      <c r="A2652">
        <v>2651</v>
      </c>
      <c r="B2652" s="4">
        <v>1</v>
      </c>
      <c r="E2652" s="5">
        <v>4</v>
      </c>
    </row>
    <row r="2653" spans="1:5" x14ac:dyDescent="0.25">
      <c r="A2653">
        <v>2652</v>
      </c>
      <c r="B2653" s="4">
        <v>1</v>
      </c>
      <c r="D2653" s="3">
        <v>3</v>
      </c>
      <c r="E2653" s="5">
        <v>4</v>
      </c>
    </row>
    <row r="2654" spans="1:5" x14ac:dyDescent="0.25">
      <c r="A2654">
        <v>2653</v>
      </c>
      <c r="B2654" s="4">
        <v>1</v>
      </c>
      <c r="D2654" s="3">
        <v>3</v>
      </c>
      <c r="E2654" s="5">
        <v>4</v>
      </c>
    </row>
    <row r="2655" spans="1:5" x14ac:dyDescent="0.25">
      <c r="A2655">
        <v>2654</v>
      </c>
      <c r="B2655" s="4">
        <v>1</v>
      </c>
      <c r="D2655" s="3">
        <v>3</v>
      </c>
      <c r="E2655" s="5">
        <v>4</v>
      </c>
    </row>
    <row r="2656" spans="1:5" x14ac:dyDescent="0.25">
      <c r="A2656">
        <v>2655</v>
      </c>
      <c r="B2656" s="4">
        <v>1</v>
      </c>
      <c r="D2656" s="3">
        <v>3</v>
      </c>
      <c r="E2656" s="5">
        <v>4</v>
      </c>
    </row>
    <row r="2657" spans="1:5" x14ac:dyDescent="0.25">
      <c r="A2657">
        <v>2656</v>
      </c>
      <c r="B2657" s="4">
        <v>1</v>
      </c>
      <c r="D2657" s="3">
        <v>3</v>
      </c>
    </row>
    <row r="2658" spans="1:5" x14ac:dyDescent="0.25">
      <c r="A2658">
        <v>2657</v>
      </c>
      <c r="B2658" s="4">
        <v>1</v>
      </c>
      <c r="C2658" s="2">
        <v>2</v>
      </c>
      <c r="D2658" s="3">
        <v>3</v>
      </c>
    </row>
    <row r="2659" spans="1:5" x14ac:dyDescent="0.25">
      <c r="A2659">
        <v>2658</v>
      </c>
      <c r="B2659" s="4">
        <v>1</v>
      </c>
      <c r="C2659" s="2">
        <v>2</v>
      </c>
      <c r="D2659" s="3">
        <v>3</v>
      </c>
    </row>
    <row r="2660" spans="1:5" x14ac:dyDescent="0.25">
      <c r="A2660">
        <v>2659</v>
      </c>
      <c r="B2660" s="4">
        <v>1</v>
      </c>
      <c r="C2660" s="2">
        <v>2</v>
      </c>
      <c r="D2660" s="3">
        <v>3</v>
      </c>
    </row>
    <row r="2661" spans="1:5" x14ac:dyDescent="0.25">
      <c r="A2661">
        <v>2660</v>
      </c>
      <c r="C2661" s="2">
        <v>2</v>
      </c>
      <c r="D2661" s="3">
        <v>3</v>
      </c>
    </row>
    <row r="2662" spans="1:5" x14ac:dyDescent="0.25">
      <c r="A2662">
        <v>2661</v>
      </c>
      <c r="C2662" s="2">
        <v>2</v>
      </c>
      <c r="D2662" s="3">
        <v>3</v>
      </c>
    </row>
    <row r="2663" spans="1:5" x14ac:dyDescent="0.25">
      <c r="A2663">
        <v>2662</v>
      </c>
      <c r="C2663" s="2">
        <v>2</v>
      </c>
      <c r="D2663" s="3">
        <v>3</v>
      </c>
    </row>
    <row r="2664" spans="1:5" x14ac:dyDescent="0.25">
      <c r="A2664">
        <v>2663</v>
      </c>
      <c r="C2664" s="2">
        <v>2</v>
      </c>
      <c r="D2664" s="3">
        <v>3</v>
      </c>
    </row>
    <row r="2665" spans="1:5" x14ac:dyDescent="0.25">
      <c r="A2665">
        <v>2664</v>
      </c>
      <c r="C2665" s="2">
        <v>2</v>
      </c>
      <c r="D2665" s="3">
        <v>3</v>
      </c>
    </row>
    <row r="2666" spans="1:5" x14ac:dyDescent="0.25">
      <c r="A2666">
        <v>2665</v>
      </c>
      <c r="C2666" s="2">
        <v>2</v>
      </c>
      <c r="D2666" s="3">
        <v>3</v>
      </c>
    </row>
    <row r="2667" spans="1:5" x14ac:dyDescent="0.25">
      <c r="A2667">
        <v>2666</v>
      </c>
      <c r="C2667" s="2">
        <v>2</v>
      </c>
      <c r="D2667" s="3">
        <v>3</v>
      </c>
    </row>
    <row r="2668" spans="1:5" x14ac:dyDescent="0.25">
      <c r="A2668">
        <v>2667</v>
      </c>
      <c r="C2668" s="2">
        <v>2</v>
      </c>
      <c r="D2668" s="3">
        <v>3</v>
      </c>
    </row>
    <row r="2669" spans="1:5" x14ac:dyDescent="0.25">
      <c r="A2669">
        <v>2668</v>
      </c>
      <c r="C2669" s="2">
        <v>2</v>
      </c>
      <c r="D2669" s="3">
        <v>3</v>
      </c>
    </row>
    <row r="2670" spans="1:5" x14ac:dyDescent="0.25">
      <c r="A2670">
        <v>2669</v>
      </c>
      <c r="C2670" s="2">
        <v>2</v>
      </c>
      <c r="D2670" s="3">
        <v>3</v>
      </c>
    </row>
    <row r="2671" spans="1:5" x14ac:dyDescent="0.25">
      <c r="A2671">
        <v>2670</v>
      </c>
      <c r="C2671" s="2">
        <v>2</v>
      </c>
      <c r="D2671" s="3">
        <v>3</v>
      </c>
      <c r="E2671" s="5">
        <v>4</v>
      </c>
    </row>
    <row r="2672" spans="1:5" x14ac:dyDescent="0.25">
      <c r="A2672">
        <v>2671</v>
      </c>
      <c r="B2672" s="4">
        <v>1</v>
      </c>
      <c r="C2672" s="2">
        <v>2</v>
      </c>
      <c r="D2672" s="3">
        <v>3</v>
      </c>
      <c r="E2672" s="5">
        <v>4</v>
      </c>
    </row>
    <row r="2673" spans="1:5" x14ac:dyDescent="0.25">
      <c r="A2673">
        <v>2672</v>
      </c>
      <c r="B2673" s="4">
        <v>1</v>
      </c>
      <c r="C2673" s="2">
        <v>2</v>
      </c>
      <c r="E2673" s="5">
        <v>4</v>
      </c>
    </row>
    <row r="2674" spans="1:5" x14ac:dyDescent="0.25">
      <c r="A2674">
        <v>2673</v>
      </c>
      <c r="B2674" s="4">
        <v>1</v>
      </c>
      <c r="C2674" s="2">
        <v>2</v>
      </c>
      <c r="E2674" s="5">
        <v>4</v>
      </c>
    </row>
    <row r="2675" spans="1:5" x14ac:dyDescent="0.25">
      <c r="A2675">
        <v>2674</v>
      </c>
      <c r="B2675" s="4">
        <v>1</v>
      </c>
      <c r="C2675" s="2">
        <v>2</v>
      </c>
      <c r="E2675" s="5">
        <v>4</v>
      </c>
    </row>
    <row r="2676" spans="1:5" x14ac:dyDescent="0.25">
      <c r="A2676">
        <v>2675</v>
      </c>
      <c r="B2676" s="4">
        <v>1</v>
      </c>
      <c r="E2676" s="5">
        <v>4</v>
      </c>
    </row>
    <row r="2677" spans="1:5" x14ac:dyDescent="0.25">
      <c r="A2677">
        <v>2676</v>
      </c>
      <c r="B2677" s="4">
        <v>1</v>
      </c>
      <c r="E2677" s="5">
        <v>4</v>
      </c>
    </row>
    <row r="2678" spans="1:5" x14ac:dyDescent="0.25">
      <c r="A2678">
        <v>2677</v>
      </c>
      <c r="B2678" s="4">
        <v>1</v>
      </c>
      <c r="E2678" s="5">
        <v>4</v>
      </c>
    </row>
    <row r="2679" spans="1:5" x14ac:dyDescent="0.25">
      <c r="A2679">
        <v>2678</v>
      </c>
      <c r="B2679" s="4">
        <v>1</v>
      </c>
      <c r="E2679" s="5">
        <v>4</v>
      </c>
    </row>
    <row r="2680" spans="1:5" x14ac:dyDescent="0.25">
      <c r="A2680">
        <v>2679</v>
      </c>
      <c r="B2680" s="4">
        <v>1</v>
      </c>
      <c r="E2680" s="5">
        <v>4</v>
      </c>
    </row>
    <row r="2681" spans="1:5" x14ac:dyDescent="0.25">
      <c r="A2681">
        <v>2680</v>
      </c>
      <c r="B2681" s="4">
        <v>1</v>
      </c>
      <c r="E2681" s="5">
        <v>4</v>
      </c>
    </row>
    <row r="2682" spans="1:5" x14ac:dyDescent="0.25">
      <c r="A2682">
        <v>2681</v>
      </c>
      <c r="B2682" s="4">
        <v>1</v>
      </c>
      <c r="E2682" s="5">
        <v>4</v>
      </c>
    </row>
    <row r="2683" spans="1:5" x14ac:dyDescent="0.25">
      <c r="A2683">
        <v>2682</v>
      </c>
      <c r="B2683" s="4">
        <v>1</v>
      </c>
      <c r="E2683" s="5">
        <v>4</v>
      </c>
    </row>
    <row r="2684" spans="1:5" x14ac:dyDescent="0.25">
      <c r="A2684">
        <v>2683</v>
      </c>
      <c r="B2684" s="4">
        <v>1</v>
      </c>
      <c r="E2684" s="5">
        <v>4</v>
      </c>
    </row>
    <row r="2685" spans="1:5" x14ac:dyDescent="0.25">
      <c r="A2685">
        <v>2684</v>
      </c>
      <c r="B2685" s="4">
        <v>1</v>
      </c>
      <c r="E2685" s="5">
        <v>4</v>
      </c>
    </row>
    <row r="2686" spans="1:5" x14ac:dyDescent="0.25">
      <c r="A2686">
        <v>2685</v>
      </c>
      <c r="B2686" s="4">
        <v>1</v>
      </c>
      <c r="E2686" s="5">
        <v>4</v>
      </c>
    </row>
    <row r="2687" spans="1:5" x14ac:dyDescent="0.25">
      <c r="A2687">
        <v>2686</v>
      </c>
      <c r="B2687" s="4">
        <v>1</v>
      </c>
      <c r="C2687" s="2">
        <v>2</v>
      </c>
      <c r="E2687" s="5">
        <v>4</v>
      </c>
    </row>
    <row r="2688" spans="1:5" x14ac:dyDescent="0.25">
      <c r="A2688">
        <v>2687</v>
      </c>
      <c r="B2688" s="4">
        <v>1</v>
      </c>
      <c r="C2688" s="2">
        <v>2</v>
      </c>
      <c r="D2688" s="3">
        <v>3</v>
      </c>
      <c r="E2688" s="5">
        <v>4</v>
      </c>
    </row>
    <row r="2689" spans="1:5" x14ac:dyDescent="0.25">
      <c r="A2689">
        <v>2688</v>
      </c>
      <c r="B2689" s="4">
        <v>1</v>
      </c>
      <c r="C2689" s="2">
        <v>2</v>
      </c>
      <c r="D2689" s="3">
        <v>3</v>
      </c>
    </row>
    <row r="2690" spans="1:5" x14ac:dyDescent="0.25">
      <c r="A2690">
        <v>2689</v>
      </c>
      <c r="C2690" s="2">
        <v>2</v>
      </c>
      <c r="D2690" s="3">
        <v>3</v>
      </c>
    </row>
    <row r="2691" spans="1:5" x14ac:dyDescent="0.25">
      <c r="A2691">
        <v>2690</v>
      </c>
      <c r="C2691" s="2">
        <v>2</v>
      </c>
      <c r="D2691" s="3">
        <v>3</v>
      </c>
    </row>
    <row r="2692" spans="1:5" x14ac:dyDescent="0.25">
      <c r="A2692">
        <v>2691</v>
      </c>
      <c r="C2692" s="2">
        <v>2</v>
      </c>
      <c r="D2692" s="3">
        <v>3</v>
      </c>
    </row>
    <row r="2693" spans="1:5" x14ac:dyDescent="0.25">
      <c r="A2693">
        <v>2692</v>
      </c>
      <c r="C2693" s="2">
        <v>2</v>
      </c>
      <c r="D2693" s="3">
        <v>3</v>
      </c>
    </row>
    <row r="2694" spans="1:5" x14ac:dyDescent="0.25">
      <c r="A2694">
        <v>2693</v>
      </c>
      <c r="C2694" s="2">
        <v>2</v>
      </c>
      <c r="D2694" s="3">
        <v>3</v>
      </c>
    </row>
    <row r="2695" spans="1:5" x14ac:dyDescent="0.25">
      <c r="A2695">
        <v>2694</v>
      </c>
      <c r="C2695" s="2">
        <v>2</v>
      </c>
      <c r="D2695" s="3">
        <v>3</v>
      </c>
    </row>
    <row r="2696" spans="1:5" x14ac:dyDescent="0.25">
      <c r="A2696">
        <v>2695</v>
      </c>
      <c r="C2696" s="2">
        <v>2</v>
      </c>
      <c r="D2696" s="3">
        <v>3</v>
      </c>
    </row>
    <row r="2697" spans="1:5" x14ac:dyDescent="0.25">
      <c r="A2697">
        <v>2696</v>
      </c>
      <c r="C2697" s="2">
        <v>2</v>
      </c>
      <c r="D2697" s="3">
        <v>3</v>
      </c>
    </row>
    <row r="2698" spans="1:5" x14ac:dyDescent="0.25">
      <c r="A2698">
        <v>2697</v>
      </c>
      <c r="C2698" s="2">
        <v>2</v>
      </c>
      <c r="D2698" s="3">
        <v>3</v>
      </c>
    </row>
    <row r="2699" spans="1:5" x14ac:dyDescent="0.25">
      <c r="A2699">
        <v>2698</v>
      </c>
      <c r="C2699" s="2">
        <v>2</v>
      </c>
      <c r="D2699" s="3">
        <v>3</v>
      </c>
    </row>
    <row r="2700" spans="1:5" x14ac:dyDescent="0.25">
      <c r="A2700">
        <v>2699</v>
      </c>
      <c r="C2700" s="2">
        <v>2</v>
      </c>
      <c r="D2700" s="3">
        <v>3</v>
      </c>
    </row>
    <row r="2701" spans="1:5" x14ac:dyDescent="0.25">
      <c r="A2701">
        <v>2700</v>
      </c>
      <c r="B2701" s="4">
        <v>1</v>
      </c>
      <c r="C2701" s="2">
        <v>2</v>
      </c>
      <c r="D2701" s="3">
        <v>3</v>
      </c>
    </row>
    <row r="2702" spans="1:5" x14ac:dyDescent="0.25">
      <c r="A2702">
        <v>2701</v>
      </c>
      <c r="B2702" s="4">
        <v>1</v>
      </c>
      <c r="C2702" s="2">
        <v>2</v>
      </c>
      <c r="D2702" s="3">
        <v>3</v>
      </c>
    </row>
    <row r="2703" spans="1:5" x14ac:dyDescent="0.25">
      <c r="A2703">
        <v>2702</v>
      </c>
      <c r="B2703" s="4">
        <v>1</v>
      </c>
      <c r="C2703" s="2">
        <v>2</v>
      </c>
      <c r="D2703" s="3">
        <v>3</v>
      </c>
    </row>
    <row r="2704" spans="1:5" x14ac:dyDescent="0.25">
      <c r="A2704">
        <v>2703</v>
      </c>
      <c r="B2704" s="4">
        <v>1</v>
      </c>
      <c r="C2704" s="2">
        <v>2</v>
      </c>
      <c r="D2704" s="3">
        <v>3</v>
      </c>
      <c r="E2704" s="5">
        <v>4</v>
      </c>
    </row>
    <row r="2705" spans="1:5" x14ac:dyDescent="0.25">
      <c r="A2705">
        <v>2704</v>
      </c>
      <c r="B2705" s="4">
        <v>1</v>
      </c>
      <c r="D2705" s="3">
        <v>3</v>
      </c>
      <c r="E2705" s="5">
        <v>4</v>
      </c>
    </row>
    <row r="2706" spans="1:5" x14ac:dyDescent="0.25">
      <c r="A2706">
        <v>2705</v>
      </c>
      <c r="B2706" s="4">
        <v>1</v>
      </c>
      <c r="E2706" s="5">
        <v>4</v>
      </c>
    </row>
    <row r="2707" spans="1:5" x14ac:dyDescent="0.25">
      <c r="A2707">
        <v>2706</v>
      </c>
      <c r="B2707" s="4">
        <v>1</v>
      </c>
      <c r="E2707" s="5">
        <v>4</v>
      </c>
    </row>
    <row r="2708" spans="1:5" x14ac:dyDescent="0.25">
      <c r="A2708">
        <v>2707</v>
      </c>
      <c r="B2708" s="4">
        <v>1</v>
      </c>
      <c r="E2708" s="5">
        <v>4</v>
      </c>
    </row>
    <row r="2709" spans="1:5" x14ac:dyDescent="0.25">
      <c r="A2709">
        <v>2708</v>
      </c>
      <c r="B2709" s="4">
        <v>1</v>
      </c>
      <c r="E2709" s="5">
        <v>4</v>
      </c>
    </row>
    <row r="2710" spans="1:5" x14ac:dyDescent="0.25">
      <c r="A2710">
        <v>2709</v>
      </c>
      <c r="B2710" s="4">
        <v>1</v>
      </c>
      <c r="E2710" s="5">
        <v>4</v>
      </c>
    </row>
    <row r="2711" spans="1:5" x14ac:dyDescent="0.25">
      <c r="A2711">
        <v>2710</v>
      </c>
      <c r="B2711" s="4">
        <v>1</v>
      </c>
      <c r="E2711" s="5">
        <v>4</v>
      </c>
    </row>
    <row r="2712" spans="1:5" x14ac:dyDescent="0.25">
      <c r="A2712">
        <v>2711</v>
      </c>
      <c r="B2712" s="4">
        <v>1</v>
      </c>
      <c r="E2712" s="5">
        <v>4</v>
      </c>
    </row>
    <row r="2713" spans="1:5" x14ac:dyDescent="0.25">
      <c r="A2713">
        <v>2712</v>
      </c>
      <c r="B2713" s="4">
        <v>1</v>
      </c>
      <c r="E2713" s="5">
        <v>4</v>
      </c>
    </row>
    <row r="2714" spans="1:5" x14ac:dyDescent="0.25">
      <c r="A2714">
        <v>2713</v>
      </c>
      <c r="B2714" s="4">
        <v>1</v>
      </c>
      <c r="E2714" s="5">
        <v>4</v>
      </c>
    </row>
    <row r="2715" spans="1:5" x14ac:dyDescent="0.25">
      <c r="A2715">
        <v>2714</v>
      </c>
      <c r="B2715" s="4">
        <v>1</v>
      </c>
      <c r="E2715" s="5">
        <v>4</v>
      </c>
    </row>
    <row r="2716" spans="1:5" x14ac:dyDescent="0.25">
      <c r="A2716">
        <v>2715</v>
      </c>
      <c r="B2716" s="4">
        <v>1</v>
      </c>
      <c r="E2716" s="5">
        <v>4</v>
      </c>
    </row>
    <row r="2717" spans="1:5" x14ac:dyDescent="0.25">
      <c r="A2717">
        <v>2716</v>
      </c>
      <c r="B2717" s="4">
        <v>1</v>
      </c>
      <c r="E2717" s="5">
        <v>4</v>
      </c>
    </row>
    <row r="2718" spans="1:5" x14ac:dyDescent="0.25">
      <c r="A2718">
        <v>2717</v>
      </c>
      <c r="B2718" s="4">
        <v>1</v>
      </c>
      <c r="C2718" s="2">
        <v>2</v>
      </c>
      <c r="E2718" s="5">
        <v>4</v>
      </c>
    </row>
    <row r="2719" spans="1:5" x14ac:dyDescent="0.25">
      <c r="A2719">
        <v>2718</v>
      </c>
      <c r="B2719" s="4">
        <v>1</v>
      </c>
      <c r="C2719" s="2">
        <v>2</v>
      </c>
      <c r="E2719" s="5">
        <v>4</v>
      </c>
    </row>
    <row r="2720" spans="1:5" x14ac:dyDescent="0.25">
      <c r="A2720">
        <v>2719</v>
      </c>
      <c r="C2720" s="2">
        <v>2</v>
      </c>
      <c r="E2720" s="5">
        <v>4</v>
      </c>
    </row>
    <row r="2721" spans="1:5" x14ac:dyDescent="0.25">
      <c r="A2721">
        <v>2720</v>
      </c>
      <c r="C2721" s="2">
        <v>2</v>
      </c>
      <c r="E2721" s="5">
        <v>4</v>
      </c>
    </row>
    <row r="2722" spans="1:5" x14ac:dyDescent="0.25">
      <c r="A2722">
        <v>2721</v>
      </c>
      <c r="C2722" s="2">
        <v>2</v>
      </c>
      <c r="D2722" s="3">
        <v>3</v>
      </c>
      <c r="E2722" s="5">
        <v>4</v>
      </c>
    </row>
    <row r="2723" spans="1:5" x14ac:dyDescent="0.25">
      <c r="A2723">
        <v>2722</v>
      </c>
      <c r="C2723" s="2">
        <v>2</v>
      </c>
      <c r="D2723" s="3">
        <v>3</v>
      </c>
      <c r="E2723" s="5">
        <v>4</v>
      </c>
    </row>
    <row r="2724" spans="1:5" x14ac:dyDescent="0.25">
      <c r="A2724">
        <v>2723</v>
      </c>
      <c r="C2724" s="2">
        <v>2</v>
      </c>
      <c r="D2724" s="3">
        <v>3</v>
      </c>
    </row>
    <row r="2725" spans="1:5" x14ac:dyDescent="0.25">
      <c r="A2725">
        <v>2724</v>
      </c>
      <c r="C2725" s="2">
        <v>2</v>
      </c>
      <c r="D2725" s="3">
        <v>3</v>
      </c>
    </row>
    <row r="2726" spans="1:5" x14ac:dyDescent="0.25">
      <c r="A2726">
        <v>2725</v>
      </c>
      <c r="C2726" s="2">
        <v>2</v>
      </c>
      <c r="D2726" s="3">
        <v>3</v>
      </c>
    </row>
    <row r="2727" spans="1:5" x14ac:dyDescent="0.25">
      <c r="A2727">
        <v>2726</v>
      </c>
      <c r="C2727" s="2">
        <v>2</v>
      </c>
      <c r="D2727" s="3">
        <v>3</v>
      </c>
    </row>
    <row r="2728" spans="1:5" x14ac:dyDescent="0.25">
      <c r="A2728">
        <v>2727</v>
      </c>
      <c r="C2728" s="2">
        <v>2</v>
      </c>
      <c r="D2728" s="3">
        <v>3</v>
      </c>
    </row>
    <row r="2729" spans="1:5" x14ac:dyDescent="0.25">
      <c r="A2729">
        <v>2728</v>
      </c>
      <c r="C2729" s="2">
        <v>2</v>
      </c>
      <c r="D2729" s="3">
        <v>3</v>
      </c>
    </row>
    <row r="2730" spans="1:5" x14ac:dyDescent="0.25">
      <c r="A2730">
        <v>2729</v>
      </c>
      <c r="C2730" s="2">
        <v>2</v>
      </c>
      <c r="D2730" s="3">
        <v>3</v>
      </c>
    </row>
    <row r="2731" spans="1:5" x14ac:dyDescent="0.25">
      <c r="A2731">
        <v>2730</v>
      </c>
      <c r="C2731" s="2">
        <v>2</v>
      </c>
      <c r="D2731" s="3">
        <v>3</v>
      </c>
    </row>
    <row r="2732" spans="1:5" x14ac:dyDescent="0.25">
      <c r="A2732">
        <v>2731</v>
      </c>
      <c r="C2732" s="2">
        <v>2</v>
      </c>
      <c r="D2732" s="3">
        <v>3</v>
      </c>
    </row>
    <row r="2733" spans="1:5" x14ac:dyDescent="0.25">
      <c r="A2733">
        <v>2732</v>
      </c>
      <c r="C2733" s="2">
        <v>2</v>
      </c>
      <c r="D2733" s="3">
        <v>3</v>
      </c>
    </row>
    <row r="2734" spans="1:5" x14ac:dyDescent="0.25">
      <c r="A2734">
        <v>2733</v>
      </c>
      <c r="C2734" s="2">
        <v>2</v>
      </c>
      <c r="D2734" s="3">
        <v>3</v>
      </c>
    </row>
    <row r="2735" spans="1:5" x14ac:dyDescent="0.25">
      <c r="A2735">
        <v>2734</v>
      </c>
      <c r="B2735" s="4">
        <v>1</v>
      </c>
      <c r="C2735" s="2">
        <v>2</v>
      </c>
      <c r="D2735" s="3">
        <v>3</v>
      </c>
    </row>
    <row r="2736" spans="1:5" x14ac:dyDescent="0.25">
      <c r="A2736">
        <v>2735</v>
      </c>
      <c r="B2736" s="4">
        <v>1</v>
      </c>
      <c r="D2736" s="3">
        <v>3</v>
      </c>
    </row>
    <row r="2737" spans="1:5" x14ac:dyDescent="0.25">
      <c r="A2737">
        <v>2736</v>
      </c>
      <c r="B2737" s="4">
        <v>1</v>
      </c>
      <c r="D2737" s="3">
        <v>3</v>
      </c>
      <c r="E2737" s="5">
        <v>4</v>
      </c>
    </row>
    <row r="2738" spans="1:5" x14ac:dyDescent="0.25">
      <c r="A2738">
        <v>2737</v>
      </c>
      <c r="B2738" s="4">
        <v>1</v>
      </c>
      <c r="E2738" s="5">
        <v>4</v>
      </c>
    </row>
    <row r="2739" spans="1:5" x14ac:dyDescent="0.25">
      <c r="A2739">
        <v>2738</v>
      </c>
      <c r="B2739" s="4">
        <v>1</v>
      </c>
      <c r="E2739" s="5">
        <v>4</v>
      </c>
    </row>
    <row r="2740" spans="1:5" x14ac:dyDescent="0.25">
      <c r="A2740">
        <v>2739</v>
      </c>
      <c r="B2740" s="4">
        <v>1</v>
      </c>
      <c r="E2740" s="5">
        <v>4</v>
      </c>
    </row>
    <row r="2741" spans="1:5" x14ac:dyDescent="0.25">
      <c r="A2741">
        <v>2740</v>
      </c>
      <c r="B2741" s="4">
        <v>1</v>
      </c>
      <c r="E2741" s="5">
        <v>4</v>
      </c>
    </row>
    <row r="2742" spans="1:5" x14ac:dyDescent="0.25">
      <c r="A2742">
        <v>2741</v>
      </c>
      <c r="B2742" s="4">
        <v>1</v>
      </c>
      <c r="E2742" s="5">
        <v>4</v>
      </c>
    </row>
    <row r="2743" spans="1:5" x14ac:dyDescent="0.25">
      <c r="A2743">
        <v>2742</v>
      </c>
      <c r="B2743" s="4">
        <v>1</v>
      </c>
      <c r="E2743" s="5">
        <v>4</v>
      </c>
    </row>
    <row r="2744" spans="1:5" x14ac:dyDescent="0.25">
      <c r="A2744">
        <v>2743</v>
      </c>
      <c r="B2744" s="4">
        <v>1</v>
      </c>
      <c r="E2744" s="5">
        <v>4</v>
      </c>
    </row>
    <row r="2745" spans="1:5" x14ac:dyDescent="0.25">
      <c r="A2745">
        <v>2744</v>
      </c>
      <c r="B2745" s="4">
        <v>1</v>
      </c>
      <c r="E2745" s="5">
        <v>4</v>
      </c>
    </row>
    <row r="2746" spans="1:5" x14ac:dyDescent="0.25">
      <c r="A2746">
        <v>2745</v>
      </c>
      <c r="B2746" s="4">
        <v>1</v>
      </c>
      <c r="E2746" s="5">
        <v>4</v>
      </c>
    </row>
    <row r="2747" spans="1:5" x14ac:dyDescent="0.25">
      <c r="A2747">
        <v>2746</v>
      </c>
      <c r="B2747" s="4">
        <v>1</v>
      </c>
      <c r="E2747" s="5">
        <v>4</v>
      </c>
    </row>
    <row r="2748" spans="1:5" x14ac:dyDescent="0.25">
      <c r="A2748">
        <v>2747</v>
      </c>
      <c r="B2748" s="4">
        <v>1</v>
      </c>
      <c r="E2748" s="5">
        <v>4</v>
      </c>
    </row>
    <row r="2749" spans="1:5" x14ac:dyDescent="0.25">
      <c r="A2749">
        <v>2748</v>
      </c>
      <c r="B2749" s="4">
        <v>1</v>
      </c>
      <c r="C2749" s="2">
        <v>2</v>
      </c>
      <c r="E2749" s="5">
        <v>4</v>
      </c>
    </row>
    <row r="2750" spans="1:5" x14ac:dyDescent="0.25">
      <c r="A2750">
        <v>2749</v>
      </c>
      <c r="B2750" s="4">
        <v>1</v>
      </c>
      <c r="C2750" s="2">
        <v>2</v>
      </c>
      <c r="E2750" s="5">
        <v>4</v>
      </c>
    </row>
    <row r="2751" spans="1:5" x14ac:dyDescent="0.25">
      <c r="A2751">
        <v>2750</v>
      </c>
      <c r="B2751" s="4">
        <v>1</v>
      </c>
      <c r="C2751" s="2">
        <v>2</v>
      </c>
      <c r="E2751" s="5">
        <v>4</v>
      </c>
    </row>
    <row r="2752" spans="1:5" x14ac:dyDescent="0.25">
      <c r="A2752">
        <v>2751</v>
      </c>
      <c r="C2752" s="2">
        <v>2</v>
      </c>
      <c r="E2752" s="5">
        <v>4</v>
      </c>
    </row>
    <row r="2753" spans="1:5" x14ac:dyDescent="0.25">
      <c r="A2753">
        <v>2752</v>
      </c>
      <c r="C2753" s="2">
        <v>2</v>
      </c>
      <c r="E2753" s="5">
        <v>4</v>
      </c>
    </row>
    <row r="2754" spans="1:5" x14ac:dyDescent="0.25">
      <c r="A2754">
        <v>2753</v>
      </c>
      <c r="C2754" s="2">
        <v>2</v>
      </c>
      <c r="E2754" s="5">
        <v>4</v>
      </c>
    </row>
    <row r="2755" spans="1:5" x14ac:dyDescent="0.25">
      <c r="A2755">
        <v>2754</v>
      </c>
      <c r="C2755" s="2">
        <v>2</v>
      </c>
      <c r="D2755" s="3">
        <v>3</v>
      </c>
    </row>
    <row r="2756" spans="1:5" x14ac:dyDescent="0.25">
      <c r="A2756">
        <v>2755</v>
      </c>
      <c r="C2756" s="2">
        <v>2</v>
      </c>
      <c r="D2756" s="3">
        <v>3</v>
      </c>
    </row>
    <row r="2757" spans="1:5" x14ac:dyDescent="0.25">
      <c r="A2757">
        <v>2756</v>
      </c>
      <c r="C2757" s="2">
        <v>2</v>
      </c>
      <c r="D2757" s="3">
        <v>3</v>
      </c>
    </row>
    <row r="2758" spans="1:5" x14ac:dyDescent="0.25">
      <c r="A2758">
        <v>2757</v>
      </c>
      <c r="C2758" s="2">
        <v>2</v>
      </c>
      <c r="D2758" s="3">
        <v>3</v>
      </c>
    </row>
    <row r="2759" spans="1:5" x14ac:dyDescent="0.25">
      <c r="A2759">
        <v>2758</v>
      </c>
      <c r="C2759" s="2">
        <v>2</v>
      </c>
      <c r="D2759" s="3">
        <v>3</v>
      </c>
    </row>
    <row r="2760" spans="1:5" x14ac:dyDescent="0.25">
      <c r="A2760">
        <v>2759</v>
      </c>
      <c r="C2760" s="2">
        <v>2</v>
      </c>
      <c r="D2760" s="3">
        <v>3</v>
      </c>
    </row>
    <row r="2761" spans="1:5" x14ac:dyDescent="0.25">
      <c r="A2761">
        <v>2760</v>
      </c>
      <c r="C2761" s="2">
        <v>2</v>
      </c>
      <c r="D2761" s="3">
        <v>3</v>
      </c>
    </row>
    <row r="2762" spans="1:5" x14ac:dyDescent="0.25">
      <c r="A2762">
        <v>2761</v>
      </c>
      <c r="C2762" s="2">
        <v>2</v>
      </c>
      <c r="D2762" s="3">
        <v>3</v>
      </c>
    </row>
    <row r="2763" spans="1:5" x14ac:dyDescent="0.25">
      <c r="A2763">
        <v>2762</v>
      </c>
      <c r="C2763" s="2">
        <v>2</v>
      </c>
      <c r="D2763" s="3">
        <v>3</v>
      </c>
    </row>
    <row r="2764" spans="1:5" x14ac:dyDescent="0.25">
      <c r="A2764">
        <v>2763</v>
      </c>
      <c r="C2764" s="2">
        <v>2</v>
      </c>
      <c r="D2764" s="3">
        <v>3</v>
      </c>
    </row>
    <row r="2765" spans="1:5" x14ac:dyDescent="0.25">
      <c r="A2765">
        <v>2764</v>
      </c>
      <c r="B2765" s="4">
        <v>1</v>
      </c>
      <c r="C2765" s="2">
        <v>2</v>
      </c>
      <c r="D2765" s="3">
        <v>3</v>
      </c>
    </row>
    <row r="2766" spans="1:5" x14ac:dyDescent="0.25">
      <c r="A2766">
        <v>2765</v>
      </c>
      <c r="B2766" s="4">
        <v>1</v>
      </c>
      <c r="C2766" s="2">
        <v>2</v>
      </c>
      <c r="D2766" s="3">
        <v>3</v>
      </c>
    </row>
    <row r="2767" spans="1:5" x14ac:dyDescent="0.25">
      <c r="A2767">
        <v>2766</v>
      </c>
      <c r="B2767" s="4">
        <v>1</v>
      </c>
      <c r="D2767" s="3">
        <v>3</v>
      </c>
    </row>
    <row r="2768" spans="1:5" x14ac:dyDescent="0.25">
      <c r="A2768">
        <v>2767</v>
      </c>
      <c r="B2768" s="4">
        <v>1</v>
      </c>
      <c r="D2768" s="3">
        <v>3</v>
      </c>
    </row>
    <row r="2769" spans="1:5" x14ac:dyDescent="0.25">
      <c r="A2769">
        <v>2768</v>
      </c>
      <c r="B2769" s="4">
        <v>1</v>
      </c>
      <c r="D2769" s="3">
        <v>3</v>
      </c>
      <c r="E2769" s="5">
        <v>4</v>
      </c>
    </row>
    <row r="2770" spans="1:5" x14ac:dyDescent="0.25">
      <c r="A2770">
        <v>2769</v>
      </c>
      <c r="B2770" s="4">
        <v>1</v>
      </c>
      <c r="D2770" s="3">
        <v>3</v>
      </c>
      <c r="E2770" s="5">
        <v>4</v>
      </c>
    </row>
    <row r="2771" spans="1:5" x14ac:dyDescent="0.25">
      <c r="A2771">
        <v>2770</v>
      </c>
      <c r="B2771" s="4">
        <v>1</v>
      </c>
      <c r="D2771" s="3">
        <v>3</v>
      </c>
      <c r="E2771" s="5">
        <v>4</v>
      </c>
    </row>
    <row r="2772" spans="1:5" x14ac:dyDescent="0.25">
      <c r="A2772">
        <v>2771</v>
      </c>
      <c r="B2772" s="4">
        <v>1</v>
      </c>
      <c r="E2772" s="5">
        <v>4</v>
      </c>
    </row>
    <row r="2773" spans="1:5" x14ac:dyDescent="0.25">
      <c r="A2773">
        <v>2772</v>
      </c>
      <c r="B2773" s="4">
        <v>1</v>
      </c>
      <c r="E2773" s="5">
        <v>4</v>
      </c>
    </row>
    <row r="2774" spans="1:5" x14ac:dyDescent="0.25">
      <c r="A2774">
        <v>2773</v>
      </c>
      <c r="B2774" s="4">
        <v>1</v>
      </c>
      <c r="E2774" s="5">
        <v>4</v>
      </c>
    </row>
    <row r="2775" spans="1:5" x14ac:dyDescent="0.25">
      <c r="A2775">
        <v>2774</v>
      </c>
      <c r="B2775" s="4">
        <v>1</v>
      </c>
      <c r="E2775" s="5">
        <v>4</v>
      </c>
    </row>
    <row r="2776" spans="1:5" x14ac:dyDescent="0.25">
      <c r="A2776">
        <v>2775</v>
      </c>
      <c r="B2776" s="4">
        <v>1</v>
      </c>
      <c r="E2776" s="5">
        <v>4</v>
      </c>
    </row>
    <row r="2777" spans="1:5" x14ac:dyDescent="0.25">
      <c r="A2777">
        <v>2776</v>
      </c>
      <c r="B2777" s="4">
        <v>1</v>
      </c>
      <c r="E2777" s="5">
        <v>4</v>
      </c>
    </row>
    <row r="2778" spans="1:5" x14ac:dyDescent="0.25">
      <c r="A2778">
        <v>2777</v>
      </c>
      <c r="B2778" s="4">
        <v>1</v>
      </c>
      <c r="E2778" s="5">
        <v>4</v>
      </c>
    </row>
    <row r="2779" spans="1:5" x14ac:dyDescent="0.25">
      <c r="A2779">
        <v>2778</v>
      </c>
      <c r="B2779" s="4">
        <v>1</v>
      </c>
      <c r="E2779" s="5">
        <v>4</v>
      </c>
    </row>
    <row r="2780" spans="1:5" x14ac:dyDescent="0.25">
      <c r="A2780">
        <v>2779</v>
      </c>
      <c r="B2780" s="4">
        <v>1</v>
      </c>
      <c r="E2780" s="5">
        <v>4</v>
      </c>
    </row>
    <row r="2781" spans="1:5" x14ac:dyDescent="0.25">
      <c r="A2781">
        <v>2780</v>
      </c>
      <c r="B2781" s="4">
        <v>1</v>
      </c>
      <c r="E2781" s="5">
        <v>4</v>
      </c>
    </row>
    <row r="2782" spans="1:5" x14ac:dyDescent="0.25">
      <c r="A2782">
        <v>2781</v>
      </c>
      <c r="B2782" s="4">
        <v>1</v>
      </c>
      <c r="C2782" s="2">
        <v>2</v>
      </c>
      <c r="E2782" s="5">
        <v>4</v>
      </c>
    </row>
    <row r="2783" spans="1:5" x14ac:dyDescent="0.25">
      <c r="A2783">
        <v>2782</v>
      </c>
      <c r="B2783" s="4">
        <v>1</v>
      </c>
      <c r="C2783" s="2">
        <v>2</v>
      </c>
      <c r="E2783" s="5">
        <v>4</v>
      </c>
    </row>
    <row r="2784" spans="1:5" x14ac:dyDescent="0.25">
      <c r="A2784">
        <v>2783</v>
      </c>
      <c r="B2784" s="4">
        <v>1</v>
      </c>
      <c r="C2784" s="2">
        <v>2</v>
      </c>
      <c r="E2784" s="5">
        <v>4</v>
      </c>
    </row>
    <row r="2785" spans="1:6" x14ac:dyDescent="0.25">
      <c r="A2785">
        <v>2784</v>
      </c>
      <c r="C2785" s="2">
        <v>2</v>
      </c>
      <c r="E2785" s="5">
        <v>4</v>
      </c>
    </row>
    <row r="2786" spans="1:6" x14ac:dyDescent="0.25">
      <c r="A2786">
        <v>2785</v>
      </c>
      <c r="C2786" s="2">
        <v>2</v>
      </c>
      <c r="E2786" s="5">
        <v>4</v>
      </c>
    </row>
    <row r="2787" spans="1:6" x14ac:dyDescent="0.25">
      <c r="A2787">
        <v>2786</v>
      </c>
      <c r="C2787" s="2">
        <v>2</v>
      </c>
      <c r="D2787" s="3">
        <v>3</v>
      </c>
      <c r="E2787" s="5">
        <v>4</v>
      </c>
    </row>
    <row r="2788" spans="1:6" x14ac:dyDescent="0.25">
      <c r="A2788">
        <v>2787</v>
      </c>
      <c r="C2788" s="2">
        <v>2</v>
      </c>
      <c r="D2788" s="3">
        <v>3</v>
      </c>
      <c r="E2788" s="5">
        <v>4</v>
      </c>
    </row>
    <row r="2789" spans="1:6" x14ac:dyDescent="0.25">
      <c r="A2789">
        <v>2788</v>
      </c>
      <c r="C2789" s="2">
        <v>2</v>
      </c>
      <c r="D2789" s="3">
        <v>3</v>
      </c>
      <c r="E2789" s="5">
        <v>4</v>
      </c>
    </row>
    <row r="2790" spans="1:6" x14ac:dyDescent="0.25">
      <c r="A2790">
        <v>2789</v>
      </c>
      <c r="C2790" s="2">
        <v>2</v>
      </c>
      <c r="D2790" s="3">
        <v>3</v>
      </c>
    </row>
    <row r="2791" spans="1:6" x14ac:dyDescent="0.25">
      <c r="A2791">
        <v>2790</v>
      </c>
      <c r="C2791" s="2">
        <v>2</v>
      </c>
      <c r="D2791" s="3">
        <v>3</v>
      </c>
      <c r="F2791" t="s">
        <v>22</v>
      </c>
    </row>
    <row r="2792" spans="1:6" x14ac:dyDescent="0.25">
      <c r="A2792">
        <v>2803</v>
      </c>
    </row>
    <row r="2793" spans="1:6" x14ac:dyDescent="0.25">
      <c r="A2793">
        <v>2804</v>
      </c>
    </row>
    <row r="2794" spans="1:6" x14ac:dyDescent="0.25">
      <c r="A2794">
        <v>2805</v>
      </c>
      <c r="F2794" t="s">
        <v>22</v>
      </c>
    </row>
    <row r="2795" spans="1:6" x14ac:dyDescent="0.25">
      <c r="A2795">
        <v>2806</v>
      </c>
      <c r="B2795" s="4">
        <v>1</v>
      </c>
    </row>
    <row r="2796" spans="1:6" x14ac:dyDescent="0.25">
      <c r="A2796">
        <v>2807</v>
      </c>
      <c r="B2796" s="4">
        <v>1</v>
      </c>
    </row>
    <row r="2797" spans="1:6" x14ac:dyDescent="0.25">
      <c r="A2797">
        <v>2808</v>
      </c>
      <c r="B2797" s="4">
        <v>1</v>
      </c>
    </row>
    <row r="2798" spans="1:6" x14ac:dyDescent="0.25">
      <c r="A2798">
        <v>2809</v>
      </c>
      <c r="B2798" s="4">
        <v>1</v>
      </c>
    </row>
    <row r="2799" spans="1:6" x14ac:dyDescent="0.25">
      <c r="A2799">
        <v>2810</v>
      </c>
      <c r="B2799" s="4">
        <v>1</v>
      </c>
    </row>
    <row r="2800" spans="1:6" x14ac:dyDescent="0.25">
      <c r="A2800">
        <v>2811</v>
      </c>
      <c r="B2800" s="4">
        <v>1</v>
      </c>
    </row>
    <row r="2801" spans="1:4" x14ac:dyDescent="0.25">
      <c r="A2801">
        <v>2812</v>
      </c>
      <c r="B2801" s="4">
        <v>1</v>
      </c>
    </row>
    <row r="2802" spans="1:4" x14ac:dyDescent="0.25">
      <c r="A2802">
        <v>2813</v>
      </c>
      <c r="B2802" s="4">
        <v>1</v>
      </c>
    </row>
    <row r="2803" spans="1:4" x14ac:dyDescent="0.25">
      <c r="A2803">
        <v>2814</v>
      </c>
      <c r="B2803" s="4">
        <v>1</v>
      </c>
    </row>
    <row r="2804" spans="1:4" x14ac:dyDescent="0.25">
      <c r="A2804">
        <v>2815</v>
      </c>
      <c r="B2804" s="4">
        <v>1</v>
      </c>
    </row>
    <row r="2805" spans="1:4" x14ac:dyDescent="0.25">
      <c r="A2805">
        <v>2816</v>
      </c>
      <c r="B2805" s="4">
        <v>1</v>
      </c>
    </row>
    <row r="2806" spans="1:4" x14ac:dyDescent="0.25">
      <c r="A2806">
        <v>2817</v>
      </c>
      <c r="B2806" s="4">
        <v>1</v>
      </c>
    </row>
    <row r="2807" spans="1:4" x14ac:dyDescent="0.25">
      <c r="A2807">
        <v>2818</v>
      </c>
      <c r="B2807" s="4">
        <v>1</v>
      </c>
    </row>
    <row r="2808" spans="1:4" x14ac:dyDescent="0.25">
      <c r="A2808">
        <v>2819</v>
      </c>
      <c r="B2808" s="4">
        <v>1</v>
      </c>
      <c r="C2808" s="2">
        <v>2</v>
      </c>
    </row>
    <row r="2809" spans="1:4" x14ac:dyDescent="0.25">
      <c r="A2809">
        <v>2820</v>
      </c>
      <c r="B2809" s="4">
        <v>1</v>
      </c>
      <c r="C2809" s="2">
        <v>2</v>
      </c>
      <c r="D2809" s="3">
        <v>3</v>
      </c>
    </row>
    <row r="2810" spans="1:4" x14ac:dyDescent="0.25">
      <c r="A2810">
        <v>2821</v>
      </c>
      <c r="B2810" s="4">
        <v>1</v>
      </c>
      <c r="C2810" s="2">
        <v>2</v>
      </c>
      <c r="D2810" s="3">
        <v>3</v>
      </c>
    </row>
    <row r="2811" spans="1:4" x14ac:dyDescent="0.25">
      <c r="A2811">
        <v>2822</v>
      </c>
      <c r="B2811" s="4">
        <v>1</v>
      </c>
      <c r="C2811" s="2">
        <v>2</v>
      </c>
      <c r="D2811" s="3">
        <v>3</v>
      </c>
    </row>
    <row r="2812" spans="1:4" x14ac:dyDescent="0.25">
      <c r="A2812">
        <v>2823</v>
      </c>
      <c r="B2812" s="4">
        <v>1</v>
      </c>
      <c r="C2812" s="2">
        <v>2</v>
      </c>
      <c r="D2812" s="3">
        <v>3</v>
      </c>
    </row>
    <row r="2813" spans="1:4" x14ac:dyDescent="0.25">
      <c r="A2813">
        <v>2824</v>
      </c>
      <c r="B2813" s="4">
        <v>1</v>
      </c>
      <c r="C2813" s="2">
        <v>2</v>
      </c>
      <c r="D2813" s="3">
        <v>3</v>
      </c>
    </row>
    <row r="2814" spans="1:4" x14ac:dyDescent="0.25">
      <c r="A2814">
        <v>2825</v>
      </c>
      <c r="C2814" s="2">
        <v>2</v>
      </c>
      <c r="D2814" s="3">
        <v>3</v>
      </c>
    </row>
    <row r="2815" spans="1:4" x14ac:dyDescent="0.25">
      <c r="A2815">
        <v>2826</v>
      </c>
      <c r="C2815" s="2">
        <v>2</v>
      </c>
      <c r="D2815" s="3">
        <v>3</v>
      </c>
    </row>
    <row r="2816" spans="1:4" x14ac:dyDescent="0.25">
      <c r="A2816">
        <v>2827</v>
      </c>
      <c r="C2816" s="2">
        <v>2</v>
      </c>
      <c r="D2816" s="3">
        <v>3</v>
      </c>
    </row>
    <row r="2817" spans="1:8" x14ac:dyDescent="0.25">
      <c r="A2817">
        <v>2828</v>
      </c>
      <c r="C2817" s="2">
        <v>2</v>
      </c>
      <c r="D2817" s="3">
        <v>3</v>
      </c>
    </row>
    <row r="2818" spans="1:8" x14ac:dyDescent="0.25">
      <c r="A2818">
        <v>2829</v>
      </c>
      <c r="C2818" s="2">
        <v>2</v>
      </c>
      <c r="D2818" s="3">
        <v>3</v>
      </c>
    </row>
    <row r="2819" spans="1:8" x14ac:dyDescent="0.25">
      <c r="A2819">
        <v>2830</v>
      </c>
      <c r="C2819" s="2">
        <v>2</v>
      </c>
      <c r="D2819" s="3">
        <v>3</v>
      </c>
    </row>
    <row r="2820" spans="1:8" x14ac:dyDescent="0.25">
      <c r="A2820">
        <v>2831</v>
      </c>
      <c r="C2820" s="2">
        <v>2</v>
      </c>
      <c r="D2820" s="3">
        <v>3</v>
      </c>
    </row>
    <row r="2821" spans="1:8" x14ac:dyDescent="0.25">
      <c r="A2821">
        <v>2832</v>
      </c>
      <c r="C2821" s="2">
        <v>2</v>
      </c>
      <c r="D2821" s="3">
        <v>3</v>
      </c>
    </row>
    <row r="2822" spans="1:8" x14ac:dyDescent="0.25">
      <c r="A2822">
        <v>2833</v>
      </c>
      <c r="C2822" s="2">
        <v>2</v>
      </c>
      <c r="D2822" s="3">
        <v>3</v>
      </c>
    </row>
    <row r="2823" spans="1:8" x14ac:dyDescent="0.25">
      <c r="A2823">
        <v>2834</v>
      </c>
      <c r="C2823" s="2">
        <v>2</v>
      </c>
    </row>
    <row r="2824" spans="1:8" x14ac:dyDescent="0.25">
      <c r="A2824">
        <v>2835</v>
      </c>
      <c r="C2824" s="2">
        <v>2</v>
      </c>
      <c r="H2824" s="5" t="s">
        <v>233</v>
      </c>
    </row>
    <row r="2825" spans="1:8" x14ac:dyDescent="0.25">
      <c r="A2825">
        <v>2836</v>
      </c>
      <c r="B2825" s="4">
        <v>1</v>
      </c>
      <c r="C2825" s="2">
        <v>2</v>
      </c>
      <c r="H2825" s="5" t="s">
        <v>233</v>
      </c>
    </row>
    <row r="2826" spans="1:8" x14ac:dyDescent="0.25">
      <c r="A2826">
        <v>2837</v>
      </c>
      <c r="B2826" s="4">
        <v>1</v>
      </c>
      <c r="C2826" s="2">
        <v>2</v>
      </c>
      <c r="H2826" s="5" t="s">
        <v>233</v>
      </c>
    </row>
    <row r="2827" spans="1:8" x14ac:dyDescent="0.25">
      <c r="A2827">
        <v>2838</v>
      </c>
      <c r="B2827" s="4">
        <v>1</v>
      </c>
      <c r="H2827" s="5" t="s">
        <v>233</v>
      </c>
    </row>
    <row r="2828" spans="1:8" x14ac:dyDescent="0.25">
      <c r="A2828">
        <v>2839</v>
      </c>
      <c r="B2828" s="4">
        <v>1</v>
      </c>
      <c r="H2828" s="5" t="s">
        <v>233</v>
      </c>
    </row>
    <row r="2829" spans="1:8" x14ac:dyDescent="0.25">
      <c r="A2829">
        <v>2840</v>
      </c>
      <c r="B2829" s="4">
        <v>1</v>
      </c>
      <c r="H2829" s="5" t="s">
        <v>233</v>
      </c>
    </row>
    <row r="2830" spans="1:8" x14ac:dyDescent="0.25">
      <c r="A2830">
        <v>2841</v>
      </c>
      <c r="B2830" s="4">
        <v>1</v>
      </c>
      <c r="H2830" s="5" t="s">
        <v>233</v>
      </c>
    </row>
    <row r="2831" spans="1:8" x14ac:dyDescent="0.25">
      <c r="A2831">
        <v>2842</v>
      </c>
      <c r="B2831" s="4">
        <v>1</v>
      </c>
      <c r="H2831" s="5" t="s">
        <v>233</v>
      </c>
    </row>
    <row r="2832" spans="1:8" x14ac:dyDescent="0.25">
      <c r="A2832">
        <v>2843</v>
      </c>
      <c r="B2832" s="4">
        <v>1</v>
      </c>
      <c r="H2832" s="5" t="s">
        <v>233</v>
      </c>
    </row>
    <row r="2833" spans="1:8" x14ac:dyDescent="0.25">
      <c r="A2833">
        <v>2844</v>
      </c>
      <c r="B2833" s="4">
        <v>1</v>
      </c>
      <c r="H2833" s="5" t="s">
        <v>233</v>
      </c>
    </row>
    <row r="2834" spans="1:8" x14ac:dyDescent="0.25">
      <c r="A2834">
        <v>2845</v>
      </c>
      <c r="B2834" s="4">
        <v>1</v>
      </c>
      <c r="H2834" s="5" t="s">
        <v>233</v>
      </c>
    </row>
    <row r="2835" spans="1:8" x14ac:dyDescent="0.25">
      <c r="A2835">
        <v>2846</v>
      </c>
      <c r="B2835" s="4">
        <v>1</v>
      </c>
      <c r="H2835" s="5" t="s">
        <v>233</v>
      </c>
    </row>
    <row r="2836" spans="1:8" x14ac:dyDescent="0.25">
      <c r="A2836">
        <v>2847</v>
      </c>
      <c r="B2836" s="4">
        <v>1</v>
      </c>
      <c r="H2836" s="5" t="s">
        <v>233</v>
      </c>
    </row>
    <row r="2837" spans="1:8" x14ac:dyDescent="0.25">
      <c r="A2837">
        <v>2848</v>
      </c>
      <c r="B2837" s="4">
        <v>1</v>
      </c>
      <c r="H2837" s="5" t="s">
        <v>233</v>
      </c>
    </row>
    <row r="2838" spans="1:8" x14ac:dyDescent="0.25">
      <c r="A2838">
        <v>2849</v>
      </c>
      <c r="B2838" s="4">
        <v>1</v>
      </c>
      <c r="C2838" s="2">
        <v>2</v>
      </c>
      <c r="H2838" s="5" t="s">
        <v>233</v>
      </c>
    </row>
    <row r="2839" spans="1:8" x14ac:dyDescent="0.25">
      <c r="A2839">
        <v>2850</v>
      </c>
      <c r="B2839" s="4">
        <v>1</v>
      </c>
      <c r="C2839" s="2">
        <v>2</v>
      </c>
      <c r="D2839" s="3">
        <v>3</v>
      </c>
      <c r="H2839" s="5" t="s">
        <v>233</v>
      </c>
    </row>
    <row r="2840" spans="1:8" x14ac:dyDescent="0.25">
      <c r="A2840">
        <v>2851</v>
      </c>
      <c r="B2840" s="4">
        <v>1</v>
      </c>
      <c r="C2840" s="2">
        <v>2</v>
      </c>
      <c r="D2840" s="3">
        <v>3</v>
      </c>
      <c r="H2840" s="5" t="s">
        <v>233</v>
      </c>
    </row>
    <row r="2841" spans="1:8" x14ac:dyDescent="0.25">
      <c r="A2841">
        <v>2852</v>
      </c>
      <c r="B2841" s="4">
        <v>1</v>
      </c>
      <c r="C2841" s="2">
        <v>2</v>
      </c>
      <c r="D2841" s="3">
        <v>3</v>
      </c>
    </row>
    <row r="2842" spans="1:8" x14ac:dyDescent="0.25">
      <c r="A2842">
        <v>2853</v>
      </c>
      <c r="B2842" s="4">
        <v>1</v>
      </c>
      <c r="C2842" s="2">
        <v>2</v>
      </c>
      <c r="D2842" s="3">
        <v>3</v>
      </c>
    </row>
    <row r="2843" spans="1:8" x14ac:dyDescent="0.25">
      <c r="A2843">
        <v>2854</v>
      </c>
      <c r="B2843" s="4">
        <v>1</v>
      </c>
      <c r="C2843" s="2">
        <v>2</v>
      </c>
      <c r="D2843" s="3">
        <v>3</v>
      </c>
    </row>
    <row r="2844" spans="1:8" x14ac:dyDescent="0.25">
      <c r="A2844">
        <v>2855</v>
      </c>
      <c r="B2844" s="4">
        <v>1</v>
      </c>
      <c r="C2844" s="2">
        <v>2</v>
      </c>
      <c r="D2844" s="3">
        <v>3</v>
      </c>
    </row>
    <row r="2845" spans="1:8" x14ac:dyDescent="0.25">
      <c r="A2845">
        <v>2856</v>
      </c>
      <c r="B2845" s="4">
        <v>1</v>
      </c>
      <c r="C2845" s="2">
        <v>2</v>
      </c>
      <c r="D2845" s="3">
        <v>3</v>
      </c>
    </row>
    <row r="2846" spans="1:8" x14ac:dyDescent="0.25">
      <c r="A2846">
        <v>2857</v>
      </c>
      <c r="C2846" s="2">
        <v>2</v>
      </c>
      <c r="D2846" s="3">
        <v>3</v>
      </c>
    </row>
    <row r="2847" spans="1:8" x14ac:dyDescent="0.25">
      <c r="A2847">
        <v>2858</v>
      </c>
      <c r="C2847" s="2">
        <v>2</v>
      </c>
      <c r="D2847" s="3">
        <v>3</v>
      </c>
    </row>
    <row r="2848" spans="1:8" x14ac:dyDescent="0.25">
      <c r="A2848">
        <v>2859</v>
      </c>
      <c r="C2848" s="2">
        <v>2</v>
      </c>
      <c r="D2848" s="3">
        <v>3</v>
      </c>
    </row>
    <row r="2849" spans="1:5" x14ac:dyDescent="0.25">
      <c r="A2849">
        <v>2860</v>
      </c>
      <c r="C2849" s="2">
        <v>2</v>
      </c>
      <c r="D2849" s="3">
        <v>3</v>
      </c>
    </row>
    <row r="2850" spans="1:5" x14ac:dyDescent="0.25">
      <c r="A2850">
        <v>2861</v>
      </c>
      <c r="C2850" s="2">
        <v>2</v>
      </c>
      <c r="D2850" s="3">
        <v>3</v>
      </c>
    </row>
    <row r="2851" spans="1:5" x14ac:dyDescent="0.25">
      <c r="A2851">
        <v>2862</v>
      </c>
      <c r="C2851" s="2">
        <v>2</v>
      </c>
      <c r="D2851" s="3">
        <v>3</v>
      </c>
    </row>
    <row r="2852" spans="1:5" x14ac:dyDescent="0.25">
      <c r="A2852">
        <v>2863</v>
      </c>
      <c r="C2852" s="2">
        <v>2</v>
      </c>
      <c r="D2852" s="3">
        <v>3</v>
      </c>
    </row>
    <row r="2853" spans="1:5" x14ac:dyDescent="0.25">
      <c r="A2853">
        <v>2864</v>
      </c>
      <c r="C2853" s="2">
        <v>2</v>
      </c>
      <c r="D2853" s="3">
        <v>3</v>
      </c>
    </row>
    <row r="2854" spans="1:5" x14ac:dyDescent="0.25">
      <c r="A2854">
        <v>2865</v>
      </c>
      <c r="B2854" s="4">
        <v>1</v>
      </c>
      <c r="C2854" s="2">
        <v>2</v>
      </c>
      <c r="D2854" s="3">
        <v>3</v>
      </c>
    </row>
    <row r="2855" spans="1:5" x14ac:dyDescent="0.25">
      <c r="A2855">
        <v>2866</v>
      </c>
      <c r="B2855" s="4">
        <v>1</v>
      </c>
      <c r="C2855" s="2">
        <v>2</v>
      </c>
      <c r="D2855" s="3">
        <v>3</v>
      </c>
    </row>
    <row r="2856" spans="1:5" x14ac:dyDescent="0.25">
      <c r="A2856">
        <v>2867</v>
      </c>
      <c r="B2856" s="4">
        <v>1</v>
      </c>
      <c r="C2856" s="2">
        <v>2</v>
      </c>
      <c r="D2856" s="3">
        <v>3</v>
      </c>
      <c r="E2856" s="5">
        <v>4</v>
      </c>
    </row>
    <row r="2857" spans="1:5" x14ac:dyDescent="0.25">
      <c r="A2857">
        <v>2868</v>
      </c>
      <c r="B2857" s="4">
        <v>1</v>
      </c>
      <c r="C2857" s="2">
        <v>2</v>
      </c>
      <c r="D2857" s="3">
        <v>3</v>
      </c>
      <c r="E2857" s="5">
        <v>4</v>
      </c>
    </row>
    <row r="2858" spans="1:5" x14ac:dyDescent="0.25">
      <c r="A2858">
        <v>2869</v>
      </c>
      <c r="B2858" s="4">
        <v>1</v>
      </c>
      <c r="C2858" s="2">
        <v>2</v>
      </c>
      <c r="D2858" s="3">
        <v>3</v>
      </c>
      <c r="E2858" s="5">
        <v>4</v>
      </c>
    </row>
    <row r="2859" spans="1:5" x14ac:dyDescent="0.25">
      <c r="A2859">
        <v>2870</v>
      </c>
      <c r="B2859" s="4">
        <v>1</v>
      </c>
      <c r="E2859" s="5">
        <v>4</v>
      </c>
    </row>
    <row r="2860" spans="1:5" x14ac:dyDescent="0.25">
      <c r="A2860">
        <v>2871</v>
      </c>
      <c r="B2860" s="4">
        <v>1</v>
      </c>
      <c r="E2860" s="5">
        <v>4</v>
      </c>
    </row>
    <row r="2861" spans="1:5" x14ac:dyDescent="0.25">
      <c r="A2861">
        <v>2872</v>
      </c>
      <c r="B2861" s="4">
        <v>1</v>
      </c>
      <c r="E2861" s="5">
        <v>4</v>
      </c>
    </row>
    <row r="2862" spans="1:5" x14ac:dyDescent="0.25">
      <c r="A2862">
        <v>2873</v>
      </c>
      <c r="B2862" s="4">
        <v>1</v>
      </c>
      <c r="E2862" s="5">
        <v>4</v>
      </c>
    </row>
    <row r="2863" spans="1:5" x14ac:dyDescent="0.25">
      <c r="A2863">
        <v>2874</v>
      </c>
      <c r="B2863" s="4">
        <v>1</v>
      </c>
      <c r="E2863" s="5">
        <v>4</v>
      </c>
    </row>
    <row r="2864" spans="1:5" x14ac:dyDescent="0.25">
      <c r="A2864">
        <v>2875</v>
      </c>
      <c r="B2864" s="4">
        <v>1</v>
      </c>
      <c r="E2864" s="5">
        <v>4</v>
      </c>
    </row>
    <row r="2865" spans="1:5" x14ac:dyDescent="0.25">
      <c r="A2865">
        <v>2876</v>
      </c>
      <c r="B2865" s="4">
        <v>1</v>
      </c>
      <c r="E2865" s="5">
        <v>4</v>
      </c>
    </row>
    <row r="2866" spans="1:5" x14ac:dyDescent="0.25">
      <c r="A2866">
        <v>2877</v>
      </c>
      <c r="B2866" s="4">
        <v>1</v>
      </c>
      <c r="E2866" s="5">
        <v>4</v>
      </c>
    </row>
    <row r="2867" spans="1:5" x14ac:dyDescent="0.25">
      <c r="A2867">
        <v>2878</v>
      </c>
      <c r="B2867" s="4">
        <v>1</v>
      </c>
      <c r="E2867" s="5">
        <v>4</v>
      </c>
    </row>
    <row r="2868" spans="1:5" x14ac:dyDescent="0.25">
      <c r="A2868">
        <v>2879</v>
      </c>
      <c r="B2868" s="4">
        <v>1</v>
      </c>
      <c r="E2868" s="5">
        <v>4</v>
      </c>
    </row>
    <row r="2869" spans="1:5" x14ac:dyDescent="0.25">
      <c r="A2869">
        <v>2880</v>
      </c>
      <c r="B2869" s="4">
        <v>1</v>
      </c>
      <c r="E2869" s="5">
        <v>4</v>
      </c>
    </row>
    <row r="2870" spans="1:5" x14ac:dyDescent="0.25">
      <c r="A2870">
        <v>2881</v>
      </c>
      <c r="B2870" s="4">
        <v>1</v>
      </c>
      <c r="E2870" s="5">
        <v>4</v>
      </c>
    </row>
    <row r="2871" spans="1:5" x14ac:dyDescent="0.25">
      <c r="A2871">
        <v>2882</v>
      </c>
      <c r="B2871" s="4">
        <v>1</v>
      </c>
      <c r="C2871" s="2">
        <v>2</v>
      </c>
      <c r="E2871" s="5">
        <v>4</v>
      </c>
    </row>
    <row r="2872" spans="1:5" x14ac:dyDescent="0.25">
      <c r="A2872">
        <v>2883</v>
      </c>
      <c r="B2872" s="4">
        <v>1</v>
      </c>
      <c r="C2872" s="2">
        <v>2</v>
      </c>
      <c r="D2872" s="3">
        <v>3</v>
      </c>
      <c r="E2872" s="5">
        <v>4</v>
      </c>
    </row>
    <row r="2873" spans="1:5" x14ac:dyDescent="0.25">
      <c r="A2873">
        <v>2884</v>
      </c>
      <c r="C2873" s="2">
        <v>2</v>
      </c>
      <c r="D2873" s="3">
        <v>3</v>
      </c>
    </row>
    <row r="2874" spans="1:5" x14ac:dyDescent="0.25">
      <c r="A2874">
        <v>2885</v>
      </c>
      <c r="C2874" s="2">
        <v>2</v>
      </c>
      <c r="D2874" s="3">
        <v>3</v>
      </c>
    </row>
    <row r="2875" spans="1:5" x14ac:dyDescent="0.25">
      <c r="A2875">
        <v>2886</v>
      </c>
      <c r="C2875" s="2">
        <v>2</v>
      </c>
      <c r="D2875" s="3">
        <v>3</v>
      </c>
    </row>
    <row r="2876" spans="1:5" x14ac:dyDescent="0.25">
      <c r="A2876">
        <v>2887</v>
      </c>
      <c r="C2876" s="2">
        <v>2</v>
      </c>
      <c r="D2876" s="3">
        <v>3</v>
      </c>
    </row>
    <row r="2877" spans="1:5" x14ac:dyDescent="0.25">
      <c r="A2877">
        <v>2888</v>
      </c>
      <c r="C2877" s="2">
        <v>2</v>
      </c>
      <c r="D2877" s="3">
        <v>3</v>
      </c>
    </row>
    <row r="2878" spans="1:5" x14ac:dyDescent="0.25">
      <c r="A2878">
        <v>2889</v>
      </c>
      <c r="C2878" s="2">
        <v>2</v>
      </c>
      <c r="D2878" s="3">
        <v>3</v>
      </c>
    </row>
    <row r="2879" spans="1:5" x14ac:dyDescent="0.25">
      <c r="A2879">
        <v>2890</v>
      </c>
      <c r="C2879" s="2">
        <v>2</v>
      </c>
      <c r="D2879" s="3">
        <v>3</v>
      </c>
    </row>
    <row r="2880" spans="1:5" x14ac:dyDescent="0.25">
      <c r="A2880">
        <v>2891</v>
      </c>
      <c r="C2880" s="2">
        <v>2</v>
      </c>
      <c r="D2880" s="3">
        <v>3</v>
      </c>
    </row>
    <row r="2881" spans="1:5" x14ac:dyDescent="0.25">
      <c r="A2881">
        <v>2892</v>
      </c>
      <c r="C2881" s="2">
        <v>2</v>
      </c>
      <c r="D2881" s="3">
        <v>3</v>
      </c>
    </row>
    <row r="2882" spans="1:5" x14ac:dyDescent="0.25">
      <c r="A2882">
        <v>2893</v>
      </c>
      <c r="C2882" s="2">
        <v>2</v>
      </c>
      <c r="D2882" s="3">
        <v>3</v>
      </c>
    </row>
    <row r="2883" spans="1:5" x14ac:dyDescent="0.25">
      <c r="A2883">
        <v>2894</v>
      </c>
      <c r="C2883" s="2">
        <v>2</v>
      </c>
      <c r="D2883" s="3">
        <v>3</v>
      </c>
    </row>
    <row r="2884" spans="1:5" x14ac:dyDescent="0.25">
      <c r="A2884">
        <v>2895</v>
      </c>
      <c r="C2884" s="2">
        <v>2</v>
      </c>
      <c r="D2884" s="3">
        <v>3</v>
      </c>
    </row>
    <row r="2885" spans="1:5" x14ac:dyDescent="0.25">
      <c r="A2885">
        <v>2896</v>
      </c>
      <c r="C2885" s="2">
        <v>2</v>
      </c>
      <c r="D2885" s="3">
        <v>3</v>
      </c>
    </row>
    <row r="2886" spans="1:5" x14ac:dyDescent="0.25">
      <c r="A2886">
        <v>2897</v>
      </c>
      <c r="B2886" s="4">
        <v>1</v>
      </c>
      <c r="C2886" s="2">
        <v>2</v>
      </c>
      <c r="D2886" s="3">
        <v>3</v>
      </c>
    </row>
    <row r="2887" spans="1:5" x14ac:dyDescent="0.25">
      <c r="A2887">
        <v>2898</v>
      </c>
      <c r="B2887" s="4">
        <v>1</v>
      </c>
      <c r="C2887" s="2">
        <v>2</v>
      </c>
      <c r="D2887" s="3">
        <v>3</v>
      </c>
    </row>
    <row r="2888" spans="1:5" x14ac:dyDescent="0.25">
      <c r="A2888">
        <v>2899</v>
      </c>
      <c r="B2888" s="4">
        <v>1</v>
      </c>
      <c r="D2888" s="3">
        <v>3</v>
      </c>
    </row>
    <row r="2889" spans="1:5" x14ac:dyDescent="0.25">
      <c r="A2889">
        <v>2900</v>
      </c>
      <c r="B2889" s="4">
        <v>1</v>
      </c>
      <c r="D2889" s="3">
        <v>3</v>
      </c>
      <c r="E2889" s="5">
        <v>4</v>
      </c>
    </row>
    <row r="2890" spans="1:5" x14ac:dyDescent="0.25">
      <c r="A2890">
        <v>2901</v>
      </c>
      <c r="B2890" s="4">
        <v>1</v>
      </c>
      <c r="E2890" s="5">
        <v>4</v>
      </c>
    </row>
    <row r="2891" spans="1:5" x14ac:dyDescent="0.25">
      <c r="A2891">
        <v>2902</v>
      </c>
      <c r="B2891" s="4">
        <v>1</v>
      </c>
      <c r="E2891" s="5">
        <v>4</v>
      </c>
    </row>
    <row r="2892" spans="1:5" x14ac:dyDescent="0.25">
      <c r="A2892">
        <v>2903</v>
      </c>
      <c r="B2892" s="4">
        <v>1</v>
      </c>
      <c r="E2892" s="5">
        <v>4</v>
      </c>
    </row>
    <row r="2893" spans="1:5" x14ac:dyDescent="0.25">
      <c r="A2893">
        <v>2904</v>
      </c>
      <c r="B2893" s="4">
        <v>1</v>
      </c>
      <c r="E2893" s="5">
        <v>4</v>
      </c>
    </row>
    <row r="2894" spans="1:5" x14ac:dyDescent="0.25">
      <c r="A2894">
        <v>2905</v>
      </c>
      <c r="B2894" s="4">
        <v>1</v>
      </c>
      <c r="E2894" s="5">
        <v>4</v>
      </c>
    </row>
    <row r="2895" spans="1:5" x14ac:dyDescent="0.25">
      <c r="A2895">
        <v>2906</v>
      </c>
      <c r="B2895" s="4">
        <v>1</v>
      </c>
      <c r="E2895" s="5">
        <v>4</v>
      </c>
    </row>
    <row r="2896" spans="1:5" x14ac:dyDescent="0.25">
      <c r="A2896">
        <v>2907</v>
      </c>
      <c r="B2896" s="4">
        <v>1</v>
      </c>
      <c r="E2896" s="5">
        <v>4</v>
      </c>
    </row>
    <row r="2897" spans="1:5" x14ac:dyDescent="0.25">
      <c r="A2897">
        <v>2908</v>
      </c>
      <c r="B2897" s="4">
        <v>1</v>
      </c>
      <c r="E2897" s="5">
        <v>4</v>
      </c>
    </row>
    <row r="2898" spans="1:5" x14ac:dyDescent="0.25">
      <c r="A2898">
        <v>2909</v>
      </c>
      <c r="B2898" s="4">
        <v>1</v>
      </c>
      <c r="E2898" s="5">
        <v>4</v>
      </c>
    </row>
    <row r="2899" spans="1:5" x14ac:dyDescent="0.25">
      <c r="A2899">
        <v>2910</v>
      </c>
      <c r="B2899" s="4">
        <v>1</v>
      </c>
      <c r="E2899" s="5">
        <v>4</v>
      </c>
    </row>
    <row r="2900" spans="1:5" x14ac:dyDescent="0.25">
      <c r="A2900">
        <v>2911</v>
      </c>
      <c r="B2900" s="4">
        <v>1</v>
      </c>
      <c r="E2900" s="5">
        <v>4</v>
      </c>
    </row>
    <row r="2901" spans="1:5" x14ac:dyDescent="0.25">
      <c r="A2901">
        <v>2912</v>
      </c>
      <c r="B2901" s="4">
        <v>1</v>
      </c>
      <c r="C2901" s="2">
        <v>2</v>
      </c>
      <c r="E2901" s="5">
        <v>4</v>
      </c>
    </row>
    <row r="2902" spans="1:5" x14ac:dyDescent="0.25">
      <c r="A2902">
        <v>2913</v>
      </c>
      <c r="B2902" s="4">
        <v>1</v>
      </c>
      <c r="C2902" s="2">
        <v>2</v>
      </c>
      <c r="E2902" s="5">
        <v>4</v>
      </c>
    </row>
    <row r="2903" spans="1:5" x14ac:dyDescent="0.25">
      <c r="A2903">
        <v>2914</v>
      </c>
      <c r="C2903" s="2">
        <v>2</v>
      </c>
      <c r="E2903" s="5">
        <v>4</v>
      </c>
    </row>
    <row r="2904" spans="1:5" x14ac:dyDescent="0.25">
      <c r="A2904">
        <v>2915</v>
      </c>
      <c r="C2904" s="2">
        <v>2</v>
      </c>
      <c r="E2904" s="5">
        <v>4</v>
      </c>
    </row>
    <row r="2905" spans="1:5" x14ac:dyDescent="0.25">
      <c r="A2905">
        <v>2916</v>
      </c>
      <c r="C2905" s="2">
        <v>2</v>
      </c>
      <c r="D2905" s="3">
        <v>3</v>
      </c>
      <c r="E2905" s="5">
        <v>4</v>
      </c>
    </row>
    <row r="2906" spans="1:5" x14ac:dyDescent="0.25">
      <c r="A2906">
        <v>2917</v>
      </c>
      <c r="C2906" s="2">
        <v>2</v>
      </c>
      <c r="D2906" s="3">
        <v>3</v>
      </c>
    </row>
    <row r="2907" spans="1:5" x14ac:dyDescent="0.25">
      <c r="A2907">
        <v>2918</v>
      </c>
      <c r="C2907" s="2">
        <v>2</v>
      </c>
      <c r="D2907" s="3">
        <v>3</v>
      </c>
    </row>
    <row r="2908" spans="1:5" x14ac:dyDescent="0.25">
      <c r="A2908">
        <v>2919</v>
      </c>
      <c r="C2908" s="2">
        <v>2</v>
      </c>
      <c r="D2908" s="3">
        <v>3</v>
      </c>
    </row>
    <row r="2909" spans="1:5" x14ac:dyDescent="0.25">
      <c r="A2909">
        <v>2920</v>
      </c>
      <c r="C2909" s="2">
        <v>2</v>
      </c>
      <c r="D2909" s="3">
        <v>3</v>
      </c>
    </row>
    <row r="2910" spans="1:5" x14ac:dyDescent="0.25">
      <c r="A2910">
        <v>2921</v>
      </c>
      <c r="C2910" s="2">
        <v>2</v>
      </c>
      <c r="D2910" s="3">
        <v>3</v>
      </c>
    </row>
    <row r="2911" spans="1:5" x14ac:dyDescent="0.25">
      <c r="A2911">
        <v>2922</v>
      </c>
      <c r="C2911" s="2">
        <v>2</v>
      </c>
      <c r="D2911" s="3">
        <v>3</v>
      </c>
    </row>
    <row r="2912" spans="1:5" x14ac:dyDescent="0.25">
      <c r="A2912">
        <v>2923</v>
      </c>
      <c r="C2912" s="2">
        <v>2</v>
      </c>
      <c r="D2912" s="3">
        <v>3</v>
      </c>
    </row>
    <row r="2913" spans="1:5" x14ac:dyDescent="0.25">
      <c r="A2913">
        <v>2924</v>
      </c>
      <c r="C2913" s="2">
        <v>2</v>
      </c>
      <c r="D2913" s="3">
        <v>3</v>
      </c>
    </row>
    <row r="2914" spans="1:5" x14ac:dyDescent="0.25">
      <c r="A2914">
        <v>2925</v>
      </c>
      <c r="C2914" s="2">
        <v>2</v>
      </c>
      <c r="D2914" s="3">
        <v>3</v>
      </c>
    </row>
    <row r="2915" spans="1:5" x14ac:dyDescent="0.25">
      <c r="A2915">
        <v>2926</v>
      </c>
      <c r="C2915" s="2">
        <v>2</v>
      </c>
      <c r="D2915" s="3">
        <v>3</v>
      </c>
    </row>
    <row r="2916" spans="1:5" x14ac:dyDescent="0.25">
      <c r="A2916">
        <v>2927</v>
      </c>
      <c r="C2916" s="2">
        <v>2</v>
      </c>
      <c r="D2916" s="3">
        <v>3</v>
      </c>
    </row>
    <row r="2917" spans="1:5" x14ac:dyDescent="0.25">
      <c r="A2917">
        <v>2928</v>
      </c>
      <c r="B2917" s="4">
        <v>1</v>
      </c>
      <c r="C2917" s="2">
        <v>2</v>
      </c>
      <c r="D2917" s="3">
        <v>3</v>
      </c>
    </row>
    <row r="2918" spans="1:5" x14ac:dyDescent="0.25">
      <c r="A2918">
        <v>2929</v>
      </c>
      <c r="B2918" s="4">
        <v>1</v>
      </c>
      <c r="C2918" s="2">
        <v>2</v>
      </c>
      <c r="D2918" s="3">
        <v>3</v>
      </c>
    </row>
    <row r="2919" spans="1:5" x14ac:dyDescent="0.25">
      <c r="A2919">
        <v>2930</v>
      </c>
      <c r="B2919" s="4">
        <v>1</v>
      </c>
      <c r="D2919" s="3">
        <v>3</v>
      </c>
    </row>
    <row r="2920" spans="1:5" x14ac:dyDescent="0.25">
      <c r="A2920">
        <v>2931</v>
      </c>
      <c r="B2920" s="4">
        <v>1</v>
      </c>
      <c r="D2920" s="3">
        <v>3</v>
      </c>
      <c r="E2920" s="5">
        <v>4</v>
      </c>
    </row>
    <row r="2921" spans="1:5" x14ac:dyDescent="0.25">
      <c r="A2921">
        <v>2932</v>
      </c>
      <c r="B2921" s="4">
        <v>1</v>
      </c>
      <c r="D2921" s="3">
        <v>3</v>
      </c>
      <c r="E2921" s="5">
        <v>4</v>
      </c>
    </row>
    <row r="2922" spans="1:5" x14ac:dyDescent="0.25">
      <c r="A2922">
        <v>2933</v>
      </c>
      <c r="B2922" s="4">
        <v>1</v>
      </c>
      <c r="E2922" s="5">
        <v>4</v>
      </c>
    </row>
    <row r="2923" spans="1:5" x14ac:dyDescent="0.25">
      <c r="A2923">
        <v>2934</v>
      </c>
      <c r="B2923" s="4">
        <v>1</v>
      </c>
      <c r="E2923" s="5">
        <v>4</v>
      </c>
    </row>
    <row r="2924" spans="1:5" x14ac:dyDescent="0.25">
      <c r="A2924">
        <v>2935</v>
      </c>
      <c r="B2924" s="4">
        <v>1</v>
      </c>
      <c r="E2924" s="5">
        <v>4</v>
      </c>
    </row>
    <row r="2925" spans="1:5" x14ac:dyDescent="0.25">
      <c r="A2925">
        <v>2936</v>
      </c>
      <c r="B2925" s="4">
        <v>1</v>
      </c>
      <c r="E2925" s="5">
        <v>4</v>
      </c>
    </row>
    <row r="2926" spans="1:5" x14ac:dyDescent="0.25">
      <c r="A2926">
        <v>2937</v>
      </c>
      <c r="B2926" s="4">
        <v>1</v>
      </c>
      <c r="E2926" s="5">
        <v>4</v>
      </c>
    </row>
    <row r="2927" spans="1:5" x14ac:dyDescent="0.25">
      <c r="A2927">
        <v>2938</v>
      </c>
      <c r="B2927" s="4">
        <v>1</v>
      </c>
      <c r="E2927" s="5">
        <v>4</v>
      </c>
    </row>
    <row r="2928" spans="1:5" x14ac:dyDescent="0.25">
      <c r="A2928">
        <v>2939</v>
      </c>
      <c r="B2928" s="4">
        <v>1</v>
      </c>
      <c r="E2928" s="5">
        <v>4</v>
      </c>
    </row>
    <row r="2929" spans="1:5" x14ac:dyDescent="0.25">
      <c r="A2929">
        <v>2940</v>
      </c>
      <c r="B2929" s="4">
        <v>1</v>
      </c>
      <c r="E2929" s="5">
        <v>4</v>
      </c>
    </row>
    <row r="2930" spans="1:5" x14ac:dyDescent="0.25">
      <c r="A2930">
        <v>2941</v>
      </c>
      <c r="B2930" s="4">
        <v>1</v>
      </c>
      <c r="E2930" s="5">
        <v>4</v>
      </c>
    </row>
    <row r="2931" spans="1:5" x14ac:dyDescent="0.25">
      <c r="A2931">
        <v>2942</v>
      </c>
      <c r="B2931" s="4">
        <v>1</v>
      </c>
      <c r="E2931" s="5">
        <v>4</v>
      </c>
    </row>
    <row r="2932" spans="1:5" x14ac:dyDescent="0.25">
      <c r="A2932">
        <v>2943</v>
      </c>
      <c r="B2932" s="4">
        <v>1</v>
      </c>
      <c r="E2932" s="5">
        <v>4</v>
      </c>
    </row>
    <row r="2933" spans="1:5" x14ac:dyDescent="0.25">
      <c r="A2933">
        <v>2944</v>
      </c>
      <c r="B2933" s="4">
        <v>1</v>
      </c>
      <c r="C2933" s="2">
        <v>2</v>
      </c>
      <c r="E2933" s="5">
        <v>4</v>
      </c>
    </row>
    <row r="2934" spans="1:5" x14ac:dyDescent="0.25">
      <c r="A2934">
        <v>2945</v>
      </c>
      <c r="C2934" s="2">
        <v>2</v>
      </c>
      <c r="E2934" s="5">
        <v>4</v>
      </c>
    </row>
    <row r="2935" spans="1:5" x14ac:dyDescent="0.25">
      <c r="A2935">
        <v>2946</v>
      </c>
      <c r="C2935" s="2">
        <v>2</v>
      </c>
      <c r="E2935" s="5">
        <v>4</v>
      </c>
    </row>
    <row r="2936" spans="1:5" x14ac:dyDescent="0.25">
      <c r="A2936">
        <v>2947</v>
      </c>
      <c r="C2936" s="2">
        <v>2</v>
      </c>
      <c r="D2936" s="3">
        <v>3</v>
      </c>
      <c r="E2936" s="5">
        <v>4</v>
      </c>
    </row>
    <row r="2937" spans="1:5" x14ac:dyDescent="0.25">
      <c r="A2937">
        <v>2948</v>
      </c>
      <c r="C2937" s="2">
        <v>2</v>
      </c>
      <c r="D2937" s="3">
        <v>3</v>
      </c>
      <c r="E2937" s="5">
        <v>4</v>
      </c>
    </row>
    <row r="2938" spans="1:5" x14ac:dyDescent="0.25">
      <c r="A2938">
        <v>2949</v>
      </c>
      <c r="C2938" s="2">
        <v>2</v>
      </c>
      <c r="D2938" s="3">
        <v>3</v>
      </c>
    </row>
    <row r="2939" spans="1:5" x14ac:dyDescent="0.25">
      <c r="A2939">
        <v>2950</v>
      </c>
      <c r="C2939" s="2">
        <v>2</v>
      </c>
      <c r="D2939" s="3">
        <v>3</v>
      </c>
    </row>
    <row r="2940" spans="1:5" x14ac:dyDescent="0.25">
      <c r="A2940">
        <v>2951</v>
      </c>
      <c r="C2940" s="2">
        <v>2</v>
      </c>
      <c r="D2940" s="3">
        <v>3</v>
      </c>
    </row>
    <row r="2941" spans="1:5" x14ac:dyDescent="0.25">
      <c r="A2941">
        <v>2952</v>
      </c>
      <c r="C2941" s="2">
        <v>2</v>
      </c>
      <c r="D2941" s="3">
        <v>3</v>
      </c>
    </row>
    <row r="2942" spans="1:5" x14ac:dyDescent="0.25">
      <c r="A2942">
        <v>2953</v>
      </c>
      <c r="C2942" s="2">
        <v>2</v>
      </c>
      <c r="D2942" s="3">
        <v>3</v>
      </c>
    </row>
    <row r="2943" spans="1:5" x14ac:dyDescent="0.25">
      <c r="A2943">
        <v>2954</v>
      </c>
      <c r="C2943" s="2">
        <v>2</v>
      </c>
      <c r="D2943" s="3">
        <v>3</v>
      </c>
    </row>
    <row r="2944" spans="1:5" x14ac:dyDescent="0.25">
      <c r="A2944">
        <v>2955</v>
      </c>
      <c r="C2944" s="2">
        <v>2</v>
      </c>
      <c r="D2944" s="3">
        <v>3</v>
      </c>
    </row>
    <row r="2945" spans="1:5" x14ac:dyDescent="0.25">
      <c r="A2945">
        <v>2956</v>
      </c>
      <c r="C2945" s="2">
        <v>2</v>
      </c>
      <c r="D2945" s="3">
        <v>3</v>
      </c>
    </row>
    <row r="2946" spans="1:5" x14ac:dyDescent="0.25">
      <c r="A2946">
        <v>2957</v>
      </c>
      <c r="C2946" s="2">
        <v>2</v>
      </c>
      <c r="D2946" s="3">
        <v>3</v>
      </c>
    </row>
    <row r="2947" spans="1:5" x14ac:dyDescent="0.25">
      <c r="A2947">
        <v>2958</v>
      </c>
      <c r="B2947" s="4">
        <v>1</v>
      </c>
      <c r="C2947" s="2">
        <v>2</v>
      </c>
      <c r="D2947" s="3">
        <v>3</v>
      </c>
    </row>
    <row r="2948" spans="1:5" x14ac:dyDescent="0.25">
      <c r="A2948">
        <v>2959</v>
      </c>
      <c r="B2948" s="4">
        <v>1</v>
      </c>
      <c r="C2948" s="2">
        <v>2</v>
      </c>
      <c r="D2948" s="3">
        <v>3</v>
      </c>
    </row>
    <row r="2949" spans="1:5" x14ac:dyDescent="0.25">
      <c r="A2949">
        <v>2960</v>
      </c>
      <c r="B2949" s="4">
        <v>1</v>
      </c>
      <c r="D2949" s="3">
        <v>3</v>
      </c>
    </row>
    <row r="2950" spans="1:5" x14ac:dyDescent="0.25">
      <c r="A2950">
        <v>2961</v>
      </c>
      <c r="B2950" s="4">
        <v>1</v>
      </c>
      <c r="D2950" s="3">
        <v>3</v>
      </c>
    </row>
    <row r="2951" spans="1:5" x14ac:dyDescent="0.25">
      <c r="A2951">
        <v>2962</v>
      </c>
      <c r="B2951" s="4">
        <v>1</v>
      </c>
      <c r="D2951" s="3">
        <v>3</v>
      </c>
    </row>
    <row r="2952" spans="1:5" x14ac:dyDescent="0.25">
      <c r="A2952">
        <v>2963</v>
      </c>
      <c r="B2952" s="4">
        <v>1</v>
      </c>
      <c r="D2952" s="3">
        <v>3</v>
      </c>
      <c r="E2952" s="5">
        <v>4</v>
      </c>
    </row>
    <row r="2953" spans="1:5" x14ac:dyDescent="0.25">
      <c r="A2953">
        <v>2964</v>
      </c>
      <c r="B2953" s="4">
        <v>1</v>
      </c>
      <c r="E2953" s="5">
        <v>4</v>
      </c>
    </row>
    <row r="2954" spans="1:5" x14ac:dyDescent="0.25">
      <c r="A2954">
        <v>2965</v>
      </c>
      <c r="B2954" s="4">
        <v>1</v>
      </c>
      <c r="E2954" s="5">
        <v>4</v>
      </c>
    </row>
    <row r="2955" spans="1:5" x14ac:dyDescent="0.25">
      <c r="A2955">
        <v>2966</v>
      </c>
      <c r="B2955" s="4">
        <v>1</v>
      </c>
      <c r="E2955" s="5">
        <v>4</v>
      </c>
    </row>
    <row r="2956" spans="1:5" x14ac:dyDescent="0.25">
      <c r="A2956">
        <v>2967</v>
      </c>
      <c r="B2956" s="4">
        <v>1</v>
      </c>
      <c r="E2956" s="5">
        <v>4</v>
      </c>
    </row>
    <row r="2957" spans="1:5" x14ac:dyDescent="0.25">
      <c r="A2957">
        <v>2968</v>
      </c>
      <c r="B2957" s="4">
        <v>1</v>
      </c>
      <c r="E2957" s="5">
        <v>4</v>
      </c>
    </row>
    <row r="2958" spans="1:5" x14ac:dyDescent="0.25">
      <c r="A2958">
        <v>2969</v>
      </c>
      <c r="B2958" s="4">
        <v>1</v>
      </c>
      <c r="E2958" s="5">
        <v>4</v>
      </c>
    </row>
    <row r="2959" spans="1:5" x14ac:dyDescent="0.25">
      <c r="A2959">
        <v>2970</v>
      </c>
      <c r="B2959" s="4">
        <v>1</v>
      </c>
      <c r="E2959" s="5">
        <v>4</v>
      </c>
    </row>
    <row r="2960" spans="1:5" x14ac:dyDescent="0.25">
      <c r="A2960">
        <v>2971</v>
      </c>
      <c r="B2960" s="4">
        <v>1</v>
      </c>
      <c r="E2960" s="5">
        <v>4</v>
      </c>
    </row>
    <row r="2961" spans="1:5" x14ac:dyDescent="0.25">
      <c r="A2961">
        <v>2972</v>
      </c>
      <c r="B2961" s="4">
        <v>1</v>
      </c>
      <c r="E2961" s="5">
        <v>4</v>
      </c>
    </row>
    <row r="2962" spans="1:5" x14ac:dyDescent="0.25">
      <c r="A2962">
        <v>2973</v>
      </c>
      <c r="B2962" s="4">
        <v>1</v>
      </c>
      <c r="C2962" s="2">
        <v>2</v>
      </c>
      <c r="E2962" s="5">
        <v>4</v>
      </c>
    </row>
    <row r="2963" spans="1:5" x14ac:dyDescent="0.25">
      <c r="A2963">
        <v>2974</v>
      </c>
      <c r="B2963" s="4">
        <v>1</v>
      </c>
      <c r="C2963" s="2">
        <v>2</v>
      </c>
      <c r="E2963" s="5">
        <v>4</v>
      </c>
    </row>
    <row r="2964" spans="1:5" x14ac:dyDescent="0.25">
      <c r="A2964">
        <v>2975</v>
      </c>
      <c r="C2964" s="2">
        <v>2</v>
      </c>
      <c r="E2964" s="5">
        <v>4</v>
      </c>
    </row>
    <row r="2965" spans="1:5" x14ac:dyDescent="0.25">
      <c r="A2965">
        <v>2976</v>
      </c>
      <c r="C2965" s="2">
        <v>2</v>
      </c>
      <c r="E2965" s="5">
        <v>4</v>
      </c>
    </row>
    <row r="2966" spans="1:5" x14ac:dyDescent="0.25">
      <c r="A2966">
        <v>2977</v>
      </c>
      <c r="C2966" s="2">
        <v>2</v>
      </c>
      <c r="D2966" s="3">
        <v>3</v>
      </c>
      <c r="E2966" s="5">
        <v>4</v>
      </c>
    </row>
    <row r="2967" spans="1:5" x14ac:dyDescent="0.25">
      <c r="A2967">
        <v>2978</v>
      </c>
      <c r="C2967" s="2">
        <v>2</v>
      </c>
      <c r="D2967" s="3">
        <v>3</v>
      </c>
      <c r="E2967" s="5">
        <v>4</v>
      </c>
    </row>
    <row r="2968" spans="1:5" x14ac:dyDescent="0.25">
      <c r="A2968">
        <v>2979</v>
      </c>
      <c r="C2968" s="2">
        <v>2</v>
      </c>
      <c r="D2968" s="3">
        <v>3</v>
      </c>
      <c r="E2968" s="5">
        <v>4</v>
      </c>
    </row>
    <row r="2969" spans="1:5" x14ac:dyDescent="0.25">
      <c r="A2969">
        <v>2980</v>
      </c>
      <c r="C2969" s="2">
        <v>2</v>
      </c>
      <c r="D2969" s="3">
        <v>3</v>
      </c>
    </row>
    <row r="2970" spans="1:5" x14ac:dyDescent="0.25">
      <c r="A2970">
        <v>2981</v>
      </c>
      <c r="C2970" s="2">
        <v>2</v>
      </c>
      <c r="D2970" s="3">
        <v>3</v>
      </c>
    </row>
    <row r="2971" spans="1:5" x14ac:dyDescent="0.25">
      <c r="A2971">
        <v>2982</v>
      </c>
      <c r="C2971" s="2">
        <v>2</v>
      </c>
      <c r="D2971" s="3">
        <v>3</v>
      </c>
    </row>
    <row r="2972" spans="1:5" x14ac:dyDescent="0.25">
      <c r="A2972">
        <v>2983</v>
      </c>
      <c r="C2972" s="2">
        <v>2</v>
      </c>
      <c r="D2972" s="3">
        <v>3</v>
      </c>
    </row>
    <row r="2973" spans="1:5" x14ac:dyDescent="0.25">
      <c r="A2973">
        <v>2984</v>
      </c>
      <c r="C2973" s="2">
        <v>2</v>
      </c>
      <c r="D2973" s="3">
        <v>3</v>
      </c>
    </row>
    <row r="2974" spans="1:5" x14ac:dyDescent="0.25">
      <c r="A2974">
        <v>2985</v>
      </c>
      <c r="C2974" s="2">
        <v>2</v>
      </c>
      <c r="D2974" s="3">
        <v>3</v>
      </c>
    </row>
    <row r="2975" spans="1:5" x14ac:dyDescent="0.25">
      <c r="A2975">
        <v>2986</v>
      </c>
      <c r="C2975" s="2">
        <v>2</v>
      </c>
      <c r="D2975" s="3">
        <v>3</v>
      </c>
    </row>
    <row r="2976" spans="1:5" x14ac:dyDescent="0.25">
      <c r="A2976">
        <v>2987</v>
      </c>
      <c r="C2976" s="2">
        <v>2</v>
      </c>
      <c r="D2976" s="3">
        <v>3</v>
      </c>
    </row>
    <row r="2977" spans="1:5" x14ac:dyDescent="0.25">
      <c r="A2977">
        <v>2988</v>
      </c>
      <c r="B2977" s="4">
        <v>1</v>
      </c>
      <c r="C2977" s="2">
        <v>2</v>
      </c>
      <c r="D2977" s="3">
        <v>3</v>
      </c>
    </row>
    <row r="2978" spans="1:5" x14ac:dyDescent="0.25">
      <c r="A2978">
        <v>2989</v>
      </c>
      <c r="B2978" s="4">
        <v>1</v>
      </c>
      <c r="C2978" s="2">
        <v>2</v>
      </c>
      <c r="D2978" s="3">
        <v>3</v>
      </c>
    </row>
    <row r="2979" spans="1:5" x14ac:dyDescent="0.25">
      <c r="A2979">
        <v>2990</v>
      </c>
      <c r="B2979" s="4">
        <v>1</v>
      </c>
      <c r="D2979" s="3">
        <v>3</v>
      </c>
    </row>
    <row r="2980" spans="1:5" x14ac:dyDescent="0.25">
      <c r="A2980">
        <v>2991</v>
      </c>
      <c r="B2980" s="4">
        <v>1</v>
      </c>
      <c r="D2980" s="3">
        <v>3</v>
      </c>
    </row>
    <row r="2981" spans="1:5" x14ac:dyDescent="0.25">
      <c r="A2981">
        <v>2992</v>
      </c>
      <c r="B2981" s="4">
        <v>1</v>
      </c>
    </row>
    <row r="2982" spans="1:5" x14ac:dyDescent="0.25">
      <c r="A2982">
        <v>2993</v>
      </c>
      <c r="B2982" s="4">
        <v>1</v>
      </c>
      <c r="E2982" s="5">
        <v>4</v>
      </c>
    </row>
    <row r="2983" spans="1:5" x14ac:dyDescent="0.25">
      <c r="A2983">
        <v>2994</v>
      </c>
      <c r="B2983" s="4">
        <v>1</v>
      </c>
      <c r="E2983" s="5">
        <v>4</v>
      </c>
    </row>
    <row r="2984" spans="1:5" x14ac:dyDescent="0.25">
      <c r="A2984">
        <v>2995</v>
      </c>
      <c r="B2984" s="4">
        <v>1</v>
      </c>
      <c r="E2984" s="5">
        <v>4</v>
      </c>
    </row>
    <row r="2985" spans="1:5" x14ac:dyDescent="0.25">
      <c r="A2985">
        <v>2996</v>
      </c>
      <c r="B2985" s="4">
        <v>1</v>
      </c>
      <c r="E2985" s="5">
        <v>4</v>
      </c>
    </row>
    <row r="2986" spans="1:5" x14ac:dyDescent="0.25">
      <c r="A2986">
        <v>2997</v>
      </c>
      <c r="B2986" s="4">
        <v>1</v>
      </c>
      <c r="E2986" s="5">
        <v>4</v>
      </c>
    </row>
    <row r="2987" spans="1:5" x14ac:dyDescent="0.25">
      <c r="A2987">
        <v>2998</v>
      </c>
      <c r="B2987" s="4">
        <v>1</v>
      </c>
      <c r="E2987" s="5">
        <v>4</v>
      </c>
    </row>
    <row r="2988" spans="1:5" x14ac:dyDescent="0.25">
      <c r="A2988">
        <v>2999</v>
      </c>
      <c r="B2988" s="4">
        <v>1</v>
      </c>
      <c r="E2988" s="5">
        <v>4</v>
      </c>
    </row>
    <row r="2989" spans="1:5" x14ac:dyDescent="0.25">
      <c r="A2989">
        <v>3000</v>
      </c>
      <c r="B2989" s="4">
        <v>1</v>
      </c>
      <c r="E2989" s="5">
        <v>4</v>
      </c>
    </row>
    <row r="2990" spans="1:5" x14ac:dyDescent="0.25">
      <c r="A2990">
        <v>3001</v>
      </c>
      <c r="B2990" s="4">
        <v>1</v>
      </c>
      <c r="E2990" s="5">
        <v>4</v>
      </c>
    </row>
    <row r="2991" spans="1:5" x14ac:dyDescent="0.25">
      <c r="A2991">
        <v>3002</v>
      </c>
      <c r="B2991" s="4">
        <v>1</v>
      </c>
      <c r="E2991" s="5">
        <v>4</v>
      </c>
    </row>
    <row r="2992" spans="1:5" x14ac:dyDescent="0.25">
      <c r="A2992">
        <v>3003</v>
      </c>
      <c r="B2992" s="4">
        <v>1</v>
      </c>
      <c r="E2992" s="5">
        <v>4</v>
      </c>
    </row>
    <row r="2993" spans="1:5" x14ac:dyDescent="0.25">
      <c r="A2993">
        <v>3004</v>
      </c>
      <c r="B2993" s="4">
        <v>1</v>
      </c>
      <c r="E2993" s="5">
        <v>4</v>
      </c>
    </row>
    <row r="2994" spans="1:5" x14ac:dyDescent="0.25">
      <c r="A2994">
        <v>3005</v>
      </c>
      <c r="B2994" s="4">
        <v>1</v>
      </c>
      <c r="C2994" s="2">
        <v>2</v>
      </c>
      <c r="E2994" s="5">
        <v>4</v>
      </c>
    </row>
    <row r="2995" spans="1:5" x14ac:dyDescent="0.25">
      <c r="A2995">
        <v>3006</v>
      </c>
      <c r="C2995" s="2">
        <v>2</v>
      </c>
      <c r="E2995" s="5">
        <v>4</v>
      </c>
    </row>
    <row r="2996" spans="1:5" x14ac:dyDescent="0.25">
      <c r="A2996">
        <v>3007</v>
      </c>
      <c r="C2996" s="2">
        <v>2</v>
      </c>
      <c r="E2996" s="5">
        <v>4</v>
      </c>
    </row>
    <row r="2997" spans="1:5" x14ac:dyDescent="0.25">
      <c r="A2997">
        <v>3008</v>
      </c>
      <c r="C2997" s="2">
        <v>2</v>
      </c>
      <c r="E2997" s="5">
        <v>4</v>
      </c>
    </row>
    <row r="2998" spans="1:5" x14ac:dyDescent="0.25">
      <c r="A2998">
        <v>3009</v>
      </c>
      <c r="C2998" s="2">
        <v>2</v>
      </c>
      <c r="E2998" s="5">
        <v>4</v>
      </c>
    </row>
    <row r="2999" spans="1:5" x14ac:dyDescent="0.25">
      <c r="A2999">
        <v>3010</v>
      </c>
      <c r="C2999" s="2">
        <v>2</v>
      </c>
      <c r="D2999" s="3">
        <v>3</v>
      </c>
      <c r="E2999" s="5">
        <v>4</v>
      </c>
    </row>
    <row r="3000" spans="1:5" x14ac:dyDescent="0.25">
      <c r="A3000">
        <v>3011</v>
      </c>
      <c r="C3000" s="2">
        <v>2</v>
      </c>
      <c r="D3000" s="3">
        <v>3</v>
      </c>
      <c r="E3000" s="5">
        <v>4</v>
      </c>
    </row>
    <row r="3001" spans="1:5" x14ac:dyDescent="0.25">
      <c r="A3001">
        <v>3012</v>
      </c>
      <c r="C3001" s="2">
        <v>2</v>
      </c>
      <c r="D3001" s="3">
        <v>3</v>
      </c>
    </row>
    <row r="3002" spans="1:5" x14ac:dyDescent="0.25">
      <c r="A3002">
        <v>3013</v>
      </c>
      <c r="C3002" s="2">
        <v>2</v>
      </c>
      <c r="D3002" s="3">
        <v>3</v>
      </c>
    </row>
    <row r="3003" spans="1:5" x14ac:dyDescent="0.25">
      <c r="A3003">
        <v>3014</v>
      </c>
      <c r="C3003" s="2">
        <v>2</v>
      </c>
      <c r="D3003" s="3">
        <v>3</v>
      </c>
    </row>
    <row r="3004" spans="1:5" x14ac:dyDescent="0.25">
      <c r="A3004">
        <v>3015</v>
      </c>
      <c r="C3004" s="2">
        <v>2</v>
      </c>
      <c r="D3004" s="3">
        <v>3</v>
      </c>
    </row>
    <row r="3005" spans="1:5" x14ac:dyDescent="0.25">
      <c r="A3005">
        <v>3016</v>
      </c>
      <c r="C3005" s="2">
        <v>2</v>
      </c>
      <c r="D3005" s="3">
        <v>3</v>
      </c>
    </row>
    <row r="3006" spans="1:5" x14ac:dyDescent="0.25">
      <c r="A3006">
        <v>3017</v>
      </c>
      <c r="C3006" s="2">
        <v>2</v>
      </c>
      <c r="D3006" s="3">
        <v>3</v>
      </c>
    </row>
    <row r="3007" spans="1:5" x14ac:dyDescent="0.25">
      <c r="A3007">
        <v>3018</v>
      </c>
      <c r="C3007" s="2">
        <v>2</v>
      </c>
      <c r="D3007" s="3">
        <v>3</v>
      </c>
    </row>
    <row r="3008" spans="1:5" x14ac:dyDescent="0.25">
      <c r="A3008">
        <v>3019</v>
      </c>
      <c r="C3008" s="2">
        <v>2</v>
      </c>
      <c r="D3008" s="3">
        <v>3</v>
      </c>
    </row>
    <row r="3009" spans="1:5" x14ac:dyDescent="0.25">
      <c r="A3009">
        <v>3020</v>
      </c>
      <c r="C3009" s="2">
        <v>2</v>
      </c>
      <c r="D3009" s="3">
        <v>3</v>
      </c>
    </row>
    <row r="3010" spans="1:5" x14ac:dyDescent="0.25">
      <c r="A3010">
        <v>3021</v>
      </c>
      <c r="B3010" s="4">
        <v>1</v>
      </c>
      <c r="C3010" s="2">
        <v>2</v>
      </c>
      <c r="D3010" s="3">
        <v>3</v>
      </c>
    </row>
    <row r="3011" spans="1:5" x14ac:dyDescent="0.25">
      <c r="A3011">
        <v>3022</v>
      </c>
      <c r="B3011" s="4">
        <v>1</v>
      </c>
      <c r="D3011" s="3">
        <v>3</v>
      </c>
    </row>
    <row r="3012" spans="1:5" x14ac:dyDescent="0.25">
      <c r="A3012">
        <v>3023</v>
      </c>
      <c r="B3012" s="4">
        <v>1</v>
      </c>
      <c r="D3012" s="3">
        <v>3</v>
      </c>
    </row>
    <row r="3013" spans="1:5" x14ac:dyDescent="0.25">
      <c r="A3013">
        <v>3024</v>
      </c>
      <c r="B3013" s="4">
        <v>1</v>
      </c>
      <c r="D3013" s="3">
        <v>3</v>
      </c>
    </row>
    <row r="3014" spans="1:5" x14ac:dyDescent="0.25">
      <c r="A3014">
        <v>3025</v>
      </c>
      <c r="B3014" s="4">
        <v>1</v>
      </c>
      <c r="D3014" s="3">
        <v>3</v>
      </c>
      <c r="E3014" s="5">
        <v>4</v>
      </c>
    </row>
    <row r="3015" spans="1:5" x14ac:dyDescent="0.25">
      <c r="A3015">
        <v>3026</v>
      </c>
      <c r="B3015" s="4">
        <v>1</v>
      </c>
      <c r="E3015" s="5">
        <v>4</v>
      </c>
    </row>
    <row r="3016" spans="1:5" x14ac:dyDescent="0.25">
      <c r="A3016">
        <v>3027</v>
      </c>
      <c r="B3016" s="4">
        <v>1</v>
      </c>
      <c r="E3016" s="5">
        <v>4</v>
      </c>
    </row>
    <row r="3017" spans="1:5" x14ac:dyDescent="0.25">
      <c r="A3017">
        <v>3028</v>
      </c>
      <c r="B3017" s="4">
        <v>1</v>
      </c>
      <c r="E3017" s="5">
        <v>4</v>
      </c>
    </row>
    <row r="3018" spans="1:5" x14ac:dyDescent="0.25">
      <c r="A3018">
        <v>3029</v>
      </c>
      <c r="B3018" s="4">
        <v>1</v>
      </c>
      <c r="E3018" s="5">
        <v>4</v>
      </c>
    </row>
    <row r="3019" spans="1:5" x14ac:dyDescent="0.25">
      <c r="A3019">
        <v>3030</v>
      </c>
      <c r="B3019" s="4">
        <v>1</v>
      </c>
      <c r="E3019" s="5">
        <v>4</v>
      </c>
    </row>
    <row r="3020" spans="1:5" x14ac:dyDescent="0.25">
      <c r="A3020">
        <v>3031</v>
      </c>
      <c r="B3020" s="4">
        <v>1</v>
      </c>
      <c r="E3020" s="5">
        <v>4</v>
      </c>
    </row>
    <row r="3021" spans="1:5" x14ac:dyDescent="0.25">
      <c r="A3021">
        <v>3032</v>
      </c>
      <c r="B3021" s="4">
        <v>1</v>
      </c>
      <c r="E3021" s="5">
        <v>4</v>
      </c>
    </row>
    <row r="3022" spans="1:5" x14ac:dyDescent="0.25">
      <c r="A3022">
        <v>3033</v>
      </c>
      <c r="B3022" s="4">
        <v>1</v>
      </c>
      <c r="E3022" s="5">
        <v>4</v>
      </c>
    </row>
    <row r="3023" spans="1:5" x14ac:dyDescent="0.25">
      <c r="A3023">
        <v>3034</v>
      </c>
      <c r="B3023" s="4">
        <v>1</v>
      </c>
      <c r="E3023" s="5">
        <v>4</v>
      </c>
    </row>
    <row r="3024" spans="1:5" x14ac:dyDescent="0.25">
      <c r="A3024">
        <v>3035</v>
      </c>
      <c r="B3024" s="4">
        <v>1</v>
      </c>
      <c r="E3024" s="5">
        <v>4</v>
      </c>
    </row>
    <row r="3025" spans="1:5" x14ac:dyDescent="0.25">
      <c r="A3025">
        <v>3036</v>
      </c>
      <c r="B3025" s="4">
        <v>1</v>
      </c>
      <c r="C3025" s="2">
        <v>2</v>
      </c>
      <c r="E3025" s="5">
        <v>4</v>
      </c>
    </row>
    <row r="3026" spans="1:5" x14ac:dyDescent="0.25">
      <c r="A3026">
        <v>3037</v>
      </c>
      <c r="B3026" s="4">
        <v>1</v>
      </c>
      <c r="C3026" s="2">
        <v>2</v>
      </c>
      <c r="E3026" s="5">
        <v>4</v>
      </c>
    </row>
    <row r="3027" spans="1:5" x14ac:dyDescent="0.25">
      <c r="A3027">
        <v>3038</v>
      </c>
      <c r="C3027" s="2">
        <v>2</v>
      </c>
      <c r="E3027" s="5">
        <v>4</v>
      </c>
    </row>
    <row r="3028" spans="1:5" x14ac:dyDescent="0.25">
      <c r="A3028">
        <v>3039</v>
      </c>
      <c r="C3028" s="2">
        <v>2</v>
      </c>
      <c r="E3028" s="5">
        <v>4</v>
      </c>
    </row>
    <row r="3029" spans="1:5" x14ac:dyDescent="0.25">
      <c r="A3029">
        <v>3040</v>
      </c>
      <c r="C3029" s="2">
        <v>2</v>
      </c>
      <c r="D3029" s="3">
        <v>3</v>
      </c>
      <c r="E3029" s="5">
        <v>4</v>
      </c>
    </row>
    <row r="3030" spans="1:5" x14ac:dyDescent="0.25">
      <c r="A3030">
        <v>3041</v>
      </c>
      <c r="C3030" s="2">
        <v>2</v>
      </c>
      <c r="D3030" s="3">
        <v>3</v>
      </c>
      <c r="E3030" s="5">
        <v>4</v>
      </c>
    </row>
    <row r="3031" spans="1:5" x14ac:dyDescent="0.25">
      <c r="A3031">
        <v>3042</v>
      </c>
      <c r="C3031" s="2">
        <v>2</v>
      </c>
      <c r="D3031" s="3">
        <v>3</v>
      </c>
    </row>
    <row r="3032" spans="1:5" x14ac:dyDescent="0.25">
      <c r="A3032">
        <v>3043</v>
      </c>
      <c r="C3032" s="2">
        <v>2</v>
      </c>
      <c r="D3032" s="3">
        <v>3</v>
      </c>
    </row>
    <row r="3033" spans="1:5" x14ac:dyDescent="0.25">
      <c r="A3033">
        <v>3044</v>
      </c>
      <c r="C3033" s="2">
        <v>2</v>
      </c>
      <c r="D3033" s="3">
        <v>3</v>
      </c>
    </row>
    <row r="3034" spans="1:5" x14ac:dyDescent="0.25">
      <c r="A3034">
        <v>3045</v>
      </c>
      <c r="C3034" s="2">
        <v>2</v>
      </c>
      <c r="D3034" s="3">
        <v>3</v>
      </c>
    </row>
    <row r="3035" spans="1:5" x14ac:dyDescent="0.25">
      <c r="A3035">
        <v>3046</v>
      </c>
      <c r="C3035" s="2">
        <v>2</v>
      </c>
      <c r="D3035" s="3">
        <v>3</v>
      </c>
    </row>
    <row r="3036" spans="1:5" x14ac:dyDescent="0.25">
      <c r="A3036">
        <v>3047</v>
      </c>
      <c r="C3036" s="2">
        <v>2</v>
      </c>
      <c r="D3036" s="3">
        <v>3</v>
      </c>
    </row>
    <row r="3037" spans="1:5" x14ac:dyDescent="0.25">
      <c r="A3037">
        <v>3048</v>
      </c>
      <c r="C3037" s="2">
        <v>2</v>
      </c>
      <c r="D3037" s="3">
        <v>3</v>
      </c>
    </row>
    <row r="3038" spans="1:5" x14ac:dyDescent="0.25">
      <c r="A3038">
        <v>3049</v>
      </c>
      <c r="C3038" s="2">
        <v>2</v>
      </c>
      <c r="D3038" s="3">
        <v>3</v>
      </c>
    </row>
    <row r="3039" spans="1:5" x14ac:dyDescent="0.25">
      <c r="A3039">
        <v>3050</v>
      </c>
      <c r="B3039" s="4">
        <v>1</v>
      </c>
      <c r="C3039" s="2">
        <v>2</v>
      </c>
      <c r="D3039" s="3">
        <v>3</v>
      </c>
    </row>
    <row r="3040" spans="1:5" x14ac:dyDescent="0.25">
      <c r="A3040">
        <v>3051</v>
      </c>
      <c r="B3040" s="4">
        <v>1</v>
      </c>
      <c r="C3040" s="2">
        <v>2</v>
      </c>
      <c r="D3040" s="3">
        <v>3</v>
      </c>
    </row>
    <row r="3041" spans="1:5" x14ac:dyDescent="0.25">
      <c r="A3041">
        <v>3052</v>
      </c>
      <c r="B3041" s="4">
        <v>1</v>
      </c>
      <c r="D3041" s="3">
        <v>3</v>
      </c>
    </row>
    <row r="3042" spans="1:5" x14ac:dyDescent="0.25">
      <c r="A3042">
        <v>3053</v>
      </c>
      <c r="B3042" s="4">
        <v>1</v>
      </c>
      <c r="D3042" s="3">
        <v>3</v>
      </c>
    </row>
    <row r="3043" spans="1:5" x14ac:dyDescent="0.25">
      <c r="A3043">
        <v>3054</v>
      </c>
      <c r="B3043" s="4">
        <v>1</v>
      </c>
      <c r="D3043" s="3">
        <v>3</v>
      </c>
    </row>
    <row r="3044" spans="1:5" x14ac:dyDescent="0.25">
      <c r="A3044">
        <v>3055</v>
      </c>
      <c r="B3044" s="4">
        <v>1</v>
      </c>
      <c r="D3044" s="3">
        <v>3</v>
      </c>
      <c r="E3044" s="5">
        <v>4</v>
      </c>
    </row>
    <row r="3045" spans="1:5" x14ac:dyDescent="0.25">
      <c r="A3045">
        <v>3056</v>
      </c>
      <c r="B3045" s="4">
        <v>1</v>
      </c>
      <c r="E3045" s="5">
        <v>4</v>
      </c>
    </row>
    <row r="3046" spans="1:5" x14ac:dyDescent="0.25">
      <c r="A3046">
        <v>3057</v>
      </c>
      <c r="B3046" s="4">
        <v>1</v>
      </c>
      <c r="E3046" s="5">
        <v>4</v>
      </c>
    </row>
    <row r="3047" spans="1:5" x14ac:dyDescent="0.25">
      <c r="A3047">
        <v>3058</v>
      </c>
      <c r="B3047" s="4">
        <v>1</v>
      </c>
      <c r="E3047" s="5">
        <v>4</v>
      </c>
    </row>
    <row r="3048" spans="1:5" x14ac:dyDescent="0.25">
      <c r="A3048">
        <v>3059</v>
      </c>
      <c r="B3048" s="4">
        <v>1</v>
      </c>
      <c r="E3048" s="5">
        <v>4</v>
      </c>
    </row>
    <row r="3049" spans="1:5" x14ac:dyDescent="0.25">
      <c r="A3049">
        <v>3060</v>
      </c>
      <c r="B3049" s="4">
        <v>1</v>
      </c>
      <c r="E3049" s="5">
        <v>4</v>
      </c>
    </row>
    <row r="3050" spans="1:5" x14ac:dyDescent="0.25">
      <c r="A3050">
        <v>3061</v>
      </c>
      <c r="B3050" s="4">
        <v>1</v>
      </c>
      <c r="E3050" s="5">
        <v>4</v>
      </c>
    </row>
    <row r="3051" spans="1:5" x14ac:dyDescent="0.25">
      <c r="A3051">
        <v>3062</v>
      </c>
      <c r="B3051" s="4">
        <v>1</v>
      </c>
      <c r="E3051" s="5">
        <v>4</v>
      </c>
    </row>
    <row r="3052" spans="1:5" x14ac:dyDescent="0.25">
      <c r="A3052">
        <v>3063</v>
      </c>
      <c r="B3052" s="4">
        <v>1</v>
      </c>
      <c r="E3052" s="5">
        <v>4</v>
      </c>
    </row>
    <row r="3053" spans="1:5" x14ac:dyDescent="0.25">
      <c r="A3053">
        <v>3064</v>
      </c>
      <c r="B3053" s="4">
        <v>1</v>
      </c>
      <c r="E3053" s="5">
        <v>4</v>
      </c>
    </row>
    <row r="3054" spans="1:5" x14ac:dyDescent="0.25">
      <c r="A3054">
        <v>3065</v>
      </c>
      <c r="B3054" s="4">
        <v>1</v>
      </c>
      <c r="E3054" s="5">
        <v>4</v>
      </c>
    </row>
    <row r="3055" spans="1:5" x14ac:dyDescent="0.25">
      <c r="A3055">
        <v>3066</v>
      </c>
      <c r="B3055" s="4">
        <v>1</v>
      </c>
      <c r="C3055" s="2">
        <v>2</v>
      </c>
      <c r="E3055" s="5">
        <v>4</v>
      </c>
    </row>
    <row r="3056" spans="1:5" x14ac:dyDescent="0.25">
      <c r="A3056">
        <v>3067</v>
      </c>
      <c r="C3056" s="2">
        <v>2</v>
      </c>
      <c r="E3056" s="5">
        <v>4</v>
      </c>
    </row>
    <row r="3057" spans="1:5" x14ac:dyDescent="0.25">
      <c r="A3057">
        <v>3068</v>
      </c>
      <c r="C3057" s="2">
        <v>2</v>
      </c>
      <c r="E3057" s="5">
        <v>4</v>
      </c>
    </row>
    <row r="3058" spans="1:5" x14ac:dyDescent="0.25">
      <c r="A3058">
        <v>3069</v>
      </c>
      <c r="C3058" s="2">
        <v>2</v>
      </c>
      <c r="D3058" s="3">
        <v>3</v>
      </c>
      <c r="E3058" s="5">
        <v>4</v>
      </c>
    </row>
    <row r="3059" spans="1:5" x14ac:dyDescent="0.25">
      <c r="A3059">
        <v>3070</v>
      </c>
      <c r="C3059" s="2">
        <v>2</v>
      </c>
      <c r="D3059" s="3">
        <v>3</v>
      </c>
      <c r="E3059" s="5">
        <v>4</v>
      </c>
    </row>
    <row r="3060" spans="1:5" x14ac:dyDescent="0.25">
      <c r="A3060">
        <v>3071</v>
      </c>
      <c r="C3060" s="2">
        <v>2</v>
      </c>
      <c r="D3060" s="3">
        <v>3</v>
      </c>
      <c r="E3060" s="5">
        <v>4</v>
      </c>
    </row>
    <row r="3061" spans="1:5" x14ac:dyDescent="0.25">
      <c r="A3061">
        <v>3072</v>
      </c>
      <c r="C3061" s="2">
        <v>2</v>
      </c>
      <c r="D3061" s="3">
        <v>3</v>
      </c>
    </row>
    <row r="3062" spans="1:5" x14ac:dyDescent="0.25">
      <c r="A3062">
        <v>3073</v>
      </c>
      <c r="C3062" s="2">
        <v>2</v>
      </c>
      <c r="D3062" s="3">
        <v>3</v>
      </c>
    </row>
    <row r="3063" spans="1:5" x14ac:dyDescent="0.25">
      <c r="A3063">
        <v>3074</v>
      </c>
      <c r="C3063" s="2">
        <v>2</v>
      </c>
      <c r="D3063" s="3">
        <v>3</v>
      </c>
    </row>
    <row r="3064" spans="1:5" x14ac:dyDescent="0.25">
      <c r="A3064">
        <v>3075</v>
      </c>
      <c r="C3064" s="2">
        <v>2</v>
      </c>
      <c r="D3064" s="3">
        <v>3</v>
      </c>
    </row>
    <row r="3065" spans="1:5" x14ac:dyDescent="0.25">
      <c r="A3065">
        <v>3076</v>
      </c>
      <c r="C3065" s="2">
        <v>2</v>
      </c>
      <c r="D3065" s="3">
        <v>3</v>
      </c>
    </row>
    <row r="3066" spans="1:5" x14ac:dyDescent="0.25">
      <c r="A3066">
        <v>3077</v>
      </c>
      <c r="C3066" s="2">
        <v>2</v>
      </c>
      <c r="D3066" s="3">
        <v>3</v>
      </c>
    </row>
    <row r="3067" spans="1:5" x14ac:dyDescent="0.25">
      <c r="A3067">
        <v>3078</v>
      </c>
      <c r="C3067" s="2">
        <v>2</v>
      </c>
      <c r="D3067" s="3">
        <v>3</v>
      </c>
    </row>
    <row r="3068" spans="1:5" x14ac:dyDescent="0.25">
      <c r="A3068">
        <v>3079</v>
      </c>
      <c r="C3068" s="2">
        <v>2</v>
      </c>
      <c r="D3068" s="3">
        <v>3</v>
      </c>
    </row>
    <row r="3069" spans="1:5" x14ac:dyDescent="0.25">
      <c r="A3069">
        <v>3080</v>
      </c>
      <c r="C3069" s="2">
        <v>2</v>
      </c>
      <c r="D3069" s="3">
        <v>3</v>
      </c>
    </row>
    <row r="3070" spans="1:5" x14ac:dyDescent="0.25">
      <c r="A3070">
        <v>3081</v>
      </c>
      <c r="C3070" s="2">
        <v>2</v>
      </c>
      <c r="D3070" s="3">
        <v>3</v>
      </c>
    </row>
    <row r="3071" spans="1:5" x14ac:dyDescent="0.25">
      <c r="A3071">
        <v>3082</v>
      </c>
      <c r="B3071" s="4">
        <v>1</v>
      </c>
      <c r="D3071" s="3">
        <v>3</v>
      </c>
    </row>
    <row r="3072" spans="1:5" x14ac:dyDescent="0.25">
      <c r="A3072">
        <v>3083</v>
      </c>
      <c r="B3072" s="4">
        <v>1</v>
      </c>
      <c r="D3072" s="3">
        <v>3</v>
      </c>
    </row>
    <row r="3073" spans="1:5" x14ac:dyDescent="0.25">
      <c r="A3073">
        <v>3084</v>
      </c>
      <c r="B3073" s="4">
        <v>1</v>
      </c>
      <c r="E3073" s="5">
        <v>4</v>
      </c>
    </row>
    <row r="3074" spans="1:5" x14ac:dyDescent="0.25">
      <c r="A3074">
        <v>3085</v>
      </c>
      <c r="B3074" s="4">
        <v>1</v>
      </c>
      <c r="E3074" s="5">
        <v>4</v>
      </c>
    </row>
    <row r="3075" spans="1:5" x14ac:dyDescent="0.25">
      <c r="A3075">
        <v>3086</v>
      </c>
      <c r="B3075" s="4">
        <v>1</v>
      </c>
      <c r="E3075" s="5">
        <v>4</v>
      </c>
    </row>
    <row r="3076" spans="1:5" x14ac:dyDescent="0.25">
      <c r="A3076">
        <v>3087</v>
      </c>
      <c r="B3076" s="4">
        <v>1</v>
      </c>
      <c r="E3076" s="5">
        <v>4</v>
      </c>
    </row>
    <row r="3077" spans="1:5" x14ac:dyDescent="0.25">
      <c r="A3077">
        <v>3088</v>
      </c>
      <c r="B3077" s="4">
        <v>1</v>
      </c>
      <c r="E3077" s="5">
        <v>4</v>
      </c>
    </row>
    <row r="3078" spans="1:5" x14ac:dyDescent="0.25">
      <c r="A3078">
        <v>3089</v>
      </c>
      <c r="B3078" s="4">
        <v>1</v>
      </c>
      <c r="E3078" s="5">
        <v>4</v>
      </c>
    </row>
    <row r="3079" spans="1:5" x14ac:dyDescent="0.25">
      <c r="A3079">
        <v>3090</v>
      </c>
      <c r="B3079" s="4">
        <v>1</v>
      </c>
      <c r="E3079" s="5">
        <v>4</v>
      </c>
    </row>
    <row r="3080" spans="1:5" x14ac:dyDescent="0.25">
      <c r="A3080">
        <v>3091</v>
      </c>
      <c r="B3080" s="4">
        <v>1</v>
      </c>
      <c r="E3080" s="5">
        <v>4</v>
      </c>
    </row>
    <row r="3081" spans="1:5" x14ac:dyDescent="0.25">
      <c r="A3081">
        <v>3092</v>
      </c>
      <c r="B3081" s="4">
        <v>1</v>
      </c>
      <c r="E3081" s="5">
        <v>4</v>
      </c>
    </row>
    <row r="3082" spans="1:5" x14ac:dyDescent="0.25">
      <c r="A3082">
        <v>3093</v>
      </c>
      <c r="B3082" s="4">
        <v>1</v>
      </c>
      <c r="E3082" s="5">
        <v>4</v>
      </c>
    </row>
    <row r="3083" spans="1:5" x14ac:dyDescent="0.25">
      <c r="A3083">
        <v>3094</v>
      </c>
      <c r="B3083" s="4">
        <v>1</v>
      </c>
      <c r="E3083" s="5">
        <v>4</v>
      </c>
    </row>
    <row r="3084" spans="1:5" x14ac:dyDescent="0.25">
      <c r="A3084">
        <v>3095</v>
      </c>
      <c r="B3084" s="4">
        <v>1</v>
      </c>
      <c r="E3084" s="5">
        <v>4</v>
      </c>
    </row>
    <row r="3085" spans="1:5" x14ac:dyDescent="0.25">
      <c r="A3085">
        <v>3096</v>
      </c>
      <c r="B3085" s="4">
        <v>1</v>
      </c>
      <c r="C3085" s="2">
        <v>2</v>
      </c>
      <c r="E3085" s="5">
        <v>4</v>
      </c>
    </row>
    <row r="3086" spans="1:5" x14ac:dyDescent="0.25">
      <c r="A3086">
        <v>3097</v>
      </c>
      <c r="B3086" s="4">
        <v>1</v>
      </c>
      <c r="C3086" s="2">
        <v>2</v>
      </c>
      <c r="E3086" s="5">
        <v>4</v>
      </c>
    </row>
    <row r="3087" spans="1:5" x14ac:dyDescent="0.25">
      <c r="A3087">
        <v>3098</v>
      </c>
      <c r="B3087" s="4">
        <v>1</v>
      </c>
      <c r="C3087" s="2">
        <v>2</v>
      </c>
      <c r="E3087" s="5">
        <v>4</v>
      </c>
    </row>
    <row r="3088" spans="1:5" x14ac:dyDescent="0.25">
      <c r="A3088">
        <v>3099</v>
      </c>
      <c r="C3088" s="2">
        <v>2</v>
      </c>
      <c r="E3088" s="5">
        <v>4</v>
      </c>
    </row>
    <row r="3089" spans="1:5" x14ac:dyDescent="0.25">
      <c r="A3089">
        <v>3100</v>
      </c>
      <c r="C3089" s="2">
        <v>2</v>
      </c>
      <c r="E3089" s="5">
        <v>4</v>
      </c>
    </row>
    <row r="3090" spans="1:5" x14ac:dyDescent="0.25">
      <c r="A3090">
        <v>3101</v>
      </c>
      <c r="C3090" s="2">
        <v>2</v>
      </c>
      <c r="D3090" s="3">
        <v>3</v>
      </c>
    </row>
    <row r="3091" spans="1:5" x14ac:dyDescent="0.25">
      <c r="A3091">
        <v>3102</v>
      </c>
      <c r="C3091" s="2">
        <v>2</v>
      </c>
      <c r="D3091" s="3">
        <v>3</v>
      </c>
    </row>
    <row r="3092" spans="1:5" x14ac:dyDescent="0.25">
      <c r="A3092">
        <v>3103</v>
      </c>
      <c r="C3092" s="2">
        <v>2</v>
      </c>
      <c r="D3092" s="3">
        <v>3</v>
      </c>
    </row>
    <row r="3093" spans="1:5" x14ac:dyDescent="0.25">
      <c r="A3093">
        <v>3104</v>
      </c>
      <c r="C3093" s="2">
        <v>2</v>
      </c>
      <c r="D3093" s="3">
        <v>3</v>
      </c>
    </row>
    <row r="3094" spans="1:5" x14ac:dyDescent="0.25">
      <c r="A3094">
        <v>3105</v>
      </c>
      <c r="C3094" s="2">
        <v>2</v>
      </c>
      <c r="D3094" s="3">
        <v>3</v>
      </c>
    </row>
    <row r="3095" spans="1:5" x14ac:dyDescent="0.25">
      <c r="A3095">
        <v>3106</v>
      </c>
      <c r="C3095" s="2">
        <v>2</v>
      </c>
      <c r="D3095" s="3">
        <v>3</v>
      </c>
    </row>
    <row r="3096" spans="1:5" x14ac:dyDescent="0.25">
      <c r="A3096">
        <v>3107</v>
      </c>
      <c r="C3096" s="2">
        <v>2</v>
      </c>
      <c r="D3096" s="3">
        <v>3</v>
      </c>
    </row>
    <row r="3097" spans="1:5" x14ac:dyDescent="0.25">
      <c r="A3097">
        <v>3108</v>
      </c>
      <c r="C3097" s="2">
        <v>2</v>
      </c>
      <c r="D3097" s="3">
        <v>3</v>
      </c>
    </row>
    <row r="3098" spans="1:5" x14ac:dyDescent="0.25">
      <c r="A3098">
        <v>3109</v>
      </c>
      <c r="C3098" s="2">
        <v>2</v>
      </c>
      <c r="D3098" s="3">
        <v>3</v>
      </c>
    </row>
    <row r="3099" spans="1:5" x14ac:dyDescent="0.25">
      <c r="A3099">
        <v>3110</v>
      </c>
      <c r="C3099" s="2">
        <v>2</v>
      </c>
      <c r="D3099" s="3">
        <v>3</v>
      </c>
    </row>
    <row r="3100" spans="1:5" x14ac:dyDescent="0.25">
      <c r="A3100">
        <v>3111</v>
      </c>
      <c r="C3100" s="2">
        <v>2</v>
      </c>
      <c r="D3100" s="3">
        <v>3</v>
      </c>
    </row>
    <row r="3101" spans="1:5" x14ac:dyDescent="0.25">
      <c r="A3101">
        <v>3112</v>
      </c>
      <c r="B3101" s="4">
        <v>1</v>
      </c>
      <c r="D3101" s="3">
        <v>3</v>
      </c>
    </row>
    <row r="3102" spans="1:5" x14ac:dyDescent="0.25">
      <c r="A3102">
        <v>3113</v>
      </c>
      <c r="B3102" s="4">
        <v>1</v>
      </c>
      <c r="D3102" s="3">
        <v>3</v>
      </c>
      <c r="E3102" s="5">
        <v>4</v>
      </c>
    </row>
    <row r="3103" spans="1:5" x14ac:dyDescent="0.25">
      <c r="A3103">
        <v>3114</v>
      </c>
      <c r="B3103" s="4">
        <v>1</v>
      </c>
      <c r="D3103" s="3">
        <v>3</v>
      </c>
      <c r="E3103" s="5">
        <v>4</v>
      </c>
    </row>
    <row r="3104" spans="1:5" x14ac:dyDescent="0.25">
      <c r="A3104">
        <v>3115</v>
      </c>
      <c r="B3104" s="4">
        <v>1</v>
      </c>
      <c r="E3104" s="5">
        <v>4</v>
      </c>
    </row>
    <row r="3105" spans="1:5" x14ac:dyDescent="0.25">
      <c r="A3105">
        <v>3116</v>
      </c>
      <c r="B3105" s="4">
        <v>1</v>
      </c>
      <c r="E3105" s="5">
        <v>4</v>
      </c>
    </row>
    <row r="3106" spans="1:5" x14ac:dyDescent="0.25">
      <c r="A3106">
        <v>3117</v>
      </c>
      <c r="B3106" s="4">
        <v>1</v>
      </c>
      <c r="E3106" s="5">
        <v>4</v>
      </c>
    </row>
    <row r="3107" spans="1:5" x14ac:dyDescent="0.25">
      <c r="A3107">
        <v>3118</v>
      </c>
      <c r="B3107" s="4">
        <v>1</v>
      </c>
      <c r="E3107" s="5">
        <v>4</v>
      </c>
    </row>
    <row r="3108" spans="1:5" x14ac:dyDescent="0.25">
      <c r="A3108">
        <v>3119</v>
      </c>
      <c r="B3108" s="4">
        <v>1</v>
      </c>
      <c r="E3108" s="5">
        <v>4</v>
      </c>
    </row>
    <row r="3109" spans="1:5" x14ac:dyDescent="0.25">
      <c r="A3109">
        <v>3120</v>
      </c>
      <c r="B3109" s="4">
        <v>1</v>
      </c>
      <c r="E3109" s="5">
        <v>4</v>
      </c>
    </row>
    <row r="3110" spans="1:5" x14ac:dyDescent="0.25">
      <c r="A3110">
        <v>3121</v>
      </c>
      <c r="B3110" s="4">
        <v>1</v>
      </c>
      <c r="E3110" s="5">
        <v>4</v>
      </c>
    </row>
    <row r="3111" spans="1:5" x14ac:dyDescent="0.25">
      <c r="A3111">
        <v>3122</v>
      </c>
      <c r="B3111" s="4">
        <v>1</v>
      </c>
      <c r="E3111" s="5">
        <v>4</v>
      </c>
    </row>
    <row r="3112" spans="1:5" x14ac:dyDescent="0.25">
      <c r="A3112">
        <v>3123</v>
      </c>
      <c r="B3112" s="4">
        <v>1</v>
      </c>
      <c r="E3112" s="5">
        <v>4</v>
      </c>
    </row>
    <row r="3113" spans="1:5" x14ac:dyDescent="0.25">
      <c r="A3113">
        <v>3124</v>
      </c>
      <c r="B3113" s="4">
        <v>1</v>
      </c>
      <c r="E3113" s="5">
        <v>4</v>
      </c>
    </row>
    <row r="3114" spans="1:5" x14ac:dyDescent="0.25">
      <c r="A3114">
        <v>3125</v>
      </c>
      <c r="B3114" s="4">
        <v>1</v>
      </c>
      <c r="E3114" s="5">
        <v>4</v>
      </c>
    </row>
    <row r="3115" spans="1:5" x14ac:dyDescent="0.25">
      <c r="A3115">
        <v>3126</v>
      </c>
      <c r="B3115" s="4">
        <v>1</v>
      </c>
      <c r="C3115" s="2">
        <v>2</v>
      </c>
      <c r="E3115" s="5">
        <v>4</v>
      </c>
    </row>
    <row r="3116" spans="1:5" x14ac:dyDescent="0.25">
      <c r="A3116">
        <v>3127</v>
      </c>
      <c r="B3116" s="4">
        <v>1</v>
      </c>
      <c r="C3116" s="2">
        <v>2</v>
      </c>
      <c r="E3116" s="5">
        <v>4</v>
      </c>
    </row>
    <row r="3117" spans="1:5" x14ac:dyDescent="0.25">
      <c r="A3117">
        <v>3128</v>
      </c>
      <c r="B3117" s="4">
        <v>1</v>
      </c>
      <c r="C3117" s="2">
        <v>2</v>
      </c>
      <c r="E3117" s="5">
        <v>4</v>
      </c>
    </row>
    <row r="3118" spans="1:5" x14ac:dyDescent="0.25">
      <c r="A3118">
        <v>3129</v>
      </c>
      <c r="B3118" s="4">
        <v>1</v>
      </c>
      <c r="C3118" s="2">
        <v>2</v>
      </c>
      <c r="E3118" s="5">
        <v>4</v>
      </c>
    </row>
    <row r="3119" spans="1:5" x14ac:dyDescent="0.25">
      <c r="A3119">
        <v>3130</v>
      </c>
      <c r="C3119" s="2">
        <v>2</v>
      </c>
      <c r="E3119" s="5">
        <v>4</v>
      </c>
    </row>
    <row r="3120" spans="1:5" x14ac:dyDescent="0.25">
      <c r="A3120">
        <v>3131</v>
      </c>
      <c r="C3120" s="2">
        <v>2</v>
      </c>
      <c r="E3120" s="5">
        <v>4</v>
      </c>
    </row>
    <row r="3121" spans="1:5" x14ac:dyDescent="0.25">
      <c r="A3121">
        <v>3132</v>
      </c>
      <c r="C3121" s="2">
        <v>2</v>
      </c>
      <c r="D3121" s="3">
        <v>3</v>
      </c>
      <c r="E3121" s="5">
        <v>4</v>
      </c>
    </row>
    <row r="3122" spans="1:5" x14ac:dyDescent="0.25">
      <c r="A3122">
        <v>3133</v>
      </c>
      <c r="C3122" s="2">
        <v>2</v>
      </c>
      <c r="D3122" s="3">
        <v>3</v>
      </c>
    </row>
    <row r="3123" spans="1:5" x14ac:dyDescent="0.25">
      <c r="A3123">
        <v>3134</v>
      </c>
      <c r="C3123" s="2">
        <v>2</v>
      </c>
      <c r="D3123" s="3">
        <v>3</v>
      </c>
    </row>
    <row r="3124" spans="1:5" x14ac:dyDescent="0.25">
      <c r="A3124">
        <v>3135</v>
      </c>
      <c r="C3124" s="2">
        <v>2</v>
      </c>
      <c r="D3124" s="3">
        <v>3</v>
      </c>
    </row>
    <row r="3125" spans="1:5" x14ac:dyDescent="0.25">
      <c r="A3125">
        <v>3136</v>
      </c>
      <c r="C3125" s="2">
        <v>2</v>
      </c>
      <c r="D3125" s="3">
        <v>3</v>
      </c>
    </row>
    <row r="3126" spans="1:5" x14ac:dyDescent="0.25">
      <c r="A3126">
        <v>3137</v>
      </c>
      <c r="C3126" s="2">
        <v>2</v>
      </c>
      <c r="D3126" s="3">
        <v>3</v>
      </c>
    </row>
    <row r="3127" spans="1:5" x14ac:dyDescent="0.25">
      <c r="A3127">
        <v>3138</v>
      </c>
      <c r="C3127" s="2">
        <v>2</v>
      </c>
      <c r="D3127" s="3">
        <v>3</v>
      </c>
    </row>
    <row r="3128" spans="1:5" x14ac:dyDescent="0.25">
      <c r="A3128">
        <v>3139</v>
      </c>
      <c r="C3128" s="2">
        <v>2</v>
      </c>
      <c r="D3128" s="3">
        <v>3</v>
      </c>
    </row>
    <row r="3129" spans="1:5" x14ac:dyDescent="0.25">
      <c r="A3129">
        <v>3140</v>
      </c>
      <c r="C3129" s="2">
        <v>2</v>
      </c>
      <c r="D3129" s="3">
        <v>3</v>
      </c>
    </row>
    <row r="3130" spans="1:5" x14ac:dyDescent="0.25">
      <c r="A3130">
        <v>3141</v>
      </c>
      <c r="C3130" s="2">
        <v>2</v>
      </c>
      <c r="D3130" s="3">
        <v>3</v>
      </c>
    </row>
    <row r="3131" spans="1:5" x14ac:dyDescent="0.25">
      <c r="A3131">
        <v>3142</v>
      </c>
      <c r="B3131" s="4">
        <v>1</v>
      </c>
      <c r="C3131" s="2">
        <v>2</v>
      </c>
      <c r="D3131" s="3">
        <v>3</v>
      </c>
    </row>
    <row r="3132" spans="1:5" x14ac:dyDescent="0.25">
      <c r="A3132">
        <v>3143</v>
      </c>
      <c r="B3132" s="4">
        <v>1</v>
      </c>
      <c r="C3132" s="2">
        <v>2</v>
      </c>
      <c r="D3132" s="3">
        <v>3</v>
      </c>
    </row>
    <row r="3133" spans="1:5" x14ac:dyDescent="0.25">
      <c r="A3133">
        <v>3144</v>
      </c>
      <c r="B3133" s="4">
        <v>1</v>
      </c>
      <c r="D3133" s="3">
        <v>3</v>
      </c>
    </row>
    <row r="3134" spans="1:5" x14ac:dyDescent="0.25">
      <c r="A3134">
        <v>3145</v>
      </c>
      <c r="B3134" s="4">
        <v>1</v>
      </c>
      <c r="D3134" s="3">
        <v>3</v>
      </c>
    </row>
    <row r="3135" spans="1:5" x14ac:dyDescent="0.25">
      <c r="A3135">
        <v>3146</v>
      </c>
      <c r="B3135" s="4">
        <v>1</v>
      </c>
      <c r="D3135" s="3">
        <v>3</v>
      </c>
    </row>
    <row r="3136" spans="1:5" x14ac:dyDescent="0.25">
      <c r="A3136">
        <v>3147</v>
      </c>
      <c r="B3136" s="4">
        <v>1</v>
      </c>
      <c r="D3136" s="3">
        <v>3</v>
      </c>
      <c r="E3136" s="5">
        <v>4</v>
      </c>
    </row>
    <row r="3137" spans="1:5" x14ac:dyDescent="0.25">
      <c r="A3137">
        <v>3148</v>
      </c>
      <c r="B3137" s="4">
        <v>1</v>
      </c>
      <c r="D3137" s="3">
        <v>3</v>
      </c>
      <c r="E3137" s="5">
        <v>4</v>
      </c>
    </row>
    <row r="3138" spans="1:5" x14ac:dyDescent="0.25">
      <c r="A3138">
        <v>3149</v>
      </c>
      <c r="B3138" s="4">
        <v>1</v>
      </c>
      <c r="D3138" s="3">
        <v>3</v>
      </c>
      <c r="E3138" s="5">
        <v>4</v>
      </c>
    </row>
    <row r="3139" spans="1:5" x14ac:dyDescent="0.25">
      <c r="A3139">
        <v>3150</v>
      </c>
      <c r="B3139" s="4">
        <v>1</v>
      </c>
      <c r="E3139" s="5">
        <v>4</v>
      </c>
    </row>
    <row r="3140" spans="1:5" x14ac:dyDescent="0.25">
      <c r="A3140">
        <v>3151</v>
      </c>
      <c r="B3140" s="4">
        <v>1</v>
      </c>
      <c r="E3140" s="5">
        <v>4</v>
      </c>
    </row>
    <row r="3141" spans="1:5" x14ac:dyDescent="0.25">
      <c r="A3141">
        <v>3152</v>
      </c>
      <c r="B3141" s="4">
        <v>1</v>
      </c>
      <c r="E3141" s="5">
        <v>4</v>
      </c>
    </row>
    <row r="3142" spans="1:5" x14ac:dyDescent="0.25">
      <c r="A3142">
        <v>3153</v>
      </c>
      <c r="B3142" s="4">
        <v>1</v>
      </c>
      <c r="E3142" s="5">
        <v>4</v>
      </c>
    </row>
    <row r="3143" spans="1:5" x14ac:dyDescent="0.25">
      <c r="A3143">
        <v>3154</v>
      </c>
      <c r="B3143" s="4">
        <v>1</v>
      </c>
      <c r="E3143" s="5">
        <v>4</v>
      </c>
    </row>
    <row r="3144" spans="1:5" x14ac:dyDescent="0.25">
      <c r="A3144">
        <v>3155</v>
      </c>
      <c r="B3144" s="4">
        <v>1</v>
      </c>
      <c r="E3144" s="5">
        <v>4</v>
      </c>
    </row>
    <row r="3145" spans="1:5" x14ac:dyDescent="0.25">
      <c r="A3145">
        <v>3156</v>
      </c>
      <c r="B3145" s="4">
        <v>1</v>
      </c>
      <c r="C3145" s="2">
        <v>2</v>
      </c>
      <c r="E3145" s="5">
        <v>4</v>
      </c>
    </row>
    <row r="3146" spans="1:5" x14ac:dyDescent="0.25">
      <c r="A3146">
        <v>3157</v>
      </c>
      <c r="B3146" s="4">
        <v>1</v>
      </c>
      <c r="C3146" s="2">
        <v>2</v>
      </c>
      <c r="E3146" s="5">
        <v>4</v>
      </c>
    </row>
    <row r="3147" spans="1:5" x14ac:dyDescent="0.25">
      <c r="A3147">
        <v>3158</v>
      </c>
      <c r="B3147" s="4">
        <v>1</v>
      </c>
      <c r="C3147" s="2">
        <v>2</v>
      </c>
      <c r="E3147" s="5">
        <v>4</v>
      </c>
    </row>
    <row r="3148" spans="1:5" x14ac:dyDescent="0.25">
      <c r="A3148">
        <v>3159</v>
      </c>
      <c r="B3148" s="4">
        <v>1</v>
      </c>
      <c r="C3148" s="2">
        <v>2</v>
      </c>
      <c r="E3148" s="5">
        <v>4</v>
      </c>
    </row>
    <row r="3149" spans="1:5" x14ac:dyDescent="0.25">
      <c r="A3149">
        <v>3160</v>
      </c>
      <c r="B3149" s="4">
        <v>1</v>
      </c>
      <c r="C3149" s="2">
        <v>2</v>
      </c>
      <c r="E3149" s="5">
        <v>4</v>
      </c>
    </row>
    <row r="3150" spans="1:5" x14ac:dyDescent="0.25">
      <c r="A3150">
        <v>3161</v>
      </c>
      <c r="C3150" s="2">
        <v>2</v>
      </c>
      <c r="E3150" s="5">
        <v>4</v>
      </c>
    </row>
    <row r="3151" spans="1:5" x14ac:dyDescent="0.25">
      <c r="A3151">
        <v>3162</v>
      </c>
      <c r="C3151" s="2">
        <v>2</v>
      </c>
      <c r="E3151" s="5">
        <v>4</v>
      </c>
    </row>
    <row r="3152" spans="1:5" x14ac:dyDescent="0.25">
      <c r="A3152">
        <v>3163</v>
      </c>
      <c r="C3152" s="2">
        <v>2</v>
      </c>
      <c r="E3152" s="5">
        <v>4</v>
      </c>
    </row>
    <row r="3153" spans="1:5" x14ac:dyDescent="0.25">
      <c r="A3153">
        <v>3164</v>
      </c>
      <c r="C3153" s="2">
        <v>2</v>
      </c>
      <c r="E3153" s="5">
        <v>4</v>
      </c>
    </row>
    <row r="3154" spans="1:5" x14ac:dyDescent="0.25">
      <c r="A3154">
        <v>3165</v>
      </c>
      <c r="C3154" s="2">
        <v>2</v>
      </c>
      <c r="D3154" s="3">
        <v>3</v>
      </c>
      <c r="E3154" s="5">
        <v>4</v>
      </c>
    </row>
    <row r="3155" spans="1:5" x14ac:dyDescent="0.25">
      <c r="A3155">
        <v>3166</v>
      </c>
      <c r="C3155" s="2">
        <v>2</v>
      </c>
      <c r="D3155" s="3">
        <v>3</v>
      </c>
      <c r="E3155" s="5">
        <v>4</v>
      </c>
    </row>
    <row r="3156" spans="1:5" x14ac:dyDescent="0.25">
      <c r="A3156">
        <v>3167</v>
      </c>
      <c r="C3156" s="2">
        <v>2</v>
      </c>
      <c r="D3156" s="3">
        <v>3</v>
      </c>
      <c r="E3156" s="5">
        <v>4</v>
      </c>
    </row>
    <row r="3157" spans="1:5" x14ac:dyDescent="0.25">
      <c r="A3157">
        <v>3168</v>
      </c>
      <c r="C3157" s="2">
        <v>2</v>
      </c>
      <c r="D3157" s="3">
        <v>3</v>
      </c>
      <c r="E3157" s="5">
        <v>4</v>
      </c>
    </row>
    <row r="3158" spans="1:5" x14ac:dyDescent="0.25">
      <c r="A3158">
        <v>3169</v>
      </c>
      <c r="C3158" s="2">
        <v>2</v>
      </c>
      <c r="D3158" s="3">
        <v>3</v>
      </c>
    </row>
    <row r="3159" spans="1:5" x14ac:dyDescent="0.25">
      <c r="A3159">
        <v>3170</v>
      </c>
      <c r="C3159" s="2">
        <v>2</v>
      </c>
      <c r="D3159" s="3">
        <v>3</v>
      </c>
    </row>
    <row r="3160" spans="1:5" x14ac:dyDescent="0.25">
      <c r="A3160">
        <v>3171</v>
      </c>
      <c r="C3160" s="2">
        <v>2</v>
      </c>
      <c r="D3160" s="3">
        <v>3</v>
      </c>
    </row>
    <row r="3161" spans="1:5" x14ac:dyDescent="0.25">
      <c r="A3161">
        <v>3172</v>
      </c>
      <c r="C3161" s="2">
        <v>2</v>
      </c>
      <c r="D3161" s="3">
        <v>3</v>
      </c>
    </row>
    <row r="3162" spans="1:5" x14ac:dyDescent="0.25">
      <c r="A3162">
        <v>3173</v>
      </c>
      <c r="C3162" s="2">
        <v>2</v>
      </c>
      <c r="D3162" s="3">
        <v>3</v>
      </c>
    </row>
    <row r="3163" spans="1:5" x14ac:dyDescent="0.25">
      <c r="A3163">
        <v>3174</v>
      </c>
      <c r="C3163" s="2">
        <v>2</v>
      </c>
      <c r="D3163" s="3">
        <v>3</v>
      </c>
    </row>
    <row r="3164" spans="1:5" x14ac:dyDescent="0.25">
      <c r="A3164">
        <v>3175</v>
      </c>
      <c r="B3164" s="4">
        <v>1</v>
      </c>
      <c r="C3164" s="2">
        <v>2</v>
      </c>
      <c r="D3164" s="3">
        <v>3</v>
      </c>
    </row>
    <row r="3165" spans="1:5" x14ac:dyDescent="0.25">
      <c r="A3165">
        <v>3176</v>
      </c>
      <c r="B3165" s="4">
        <v>1</v>
      </c>
      <c r="C3165" s="2">
        <v>2</v>
      </c>
      <c r="D3165" s="3">
        <v>3</v>
      </c>
    </row>
    <row r="3166" spans="1:5" x14ac:dyDescent="0.25">
      <c r="A3166">
        <v>3177</v>
      </c>
      <c r="B3166" s="4">
        <v>1</v>
      </c>
      <c r="C3166" s="2">
        <v>2</v>
      </c>
      <c r="D3166" s="3">
        <v>3</v>
      </c>
    </row>
    <row r="3167" spans="1:5" x14ac:dyDescent="0.25">
      <c r="A3167">
        <v>3178</v>
      </c>
      <c r="B3167" s="4">
        <v>1</v>
      </c>
      <c r="D3167" s="3">
        <v>3</v>
      </c>
    </row>
    <row r="3168" spans="1:5" x14ac:dyDescent="0.25">
      <c r="A3168">
        <v>3179</v>
      </c>
      <c r="B3168" s="4">
        <v>1</v>
      </c>
      <c r="D3168" s="3">
        <v>3</v>
      </c>
    </row>
    <row r="3169" spans="1:6" x14ac:dyDescent="0.25">
      <c r="A3169">
        <v>3180</v>
      </c>
      <c r="B3169" s="4">
        <v>1</v>
      </c>
      <c r="D3169" s="3">
        <v>3</v>
      </c>
    </row>
    <row r="3170" spans="1:6" x14ac:dyDescent="0.25">
      <c r="A3170">
        <v>3181</v>
      </c>
      <c r="B3170" s="4">
        <v>1</v>
      </c>
      <c r="D3170" s="3">
        <v>3</v>
      </c>
    </row>
    <row r="3171" spans="1:6" x14ac:dyDescent="0.25">
      <c r="A3171">
        <v>3182</v>
      </c>
      <c r="B3171" s="4">
        <v>1</v>
      </c>
      <c r="D3171" s="3">
        <v>3</v>
      </c>
      <c r="E3171" s="5">
        <v>4</v>
      </c>
    </row>
    <row r="3172" spans="1:6" x14ac:dyDescent="0.25">
      <c r="A3172">
        <v>3183</v>
      </c>
      <c r="B3172" s="4">
        <v>1</v>
      </c>
      <c r="D3172" s="3">
        <v>3</v>
      </c>
      <c r="E3172" s="5">
        <v>4</v>
      </c>
    </row>
    <row r="3173" spans="1:6" x14ac:dyDescent="0.25">
      <c r="A3173">
        <v>3184</v>
      </c>
      <c r="B3173" s="4">
        <v>1</v>
      </c>
      <c r="D3173" s="3">
        <v>3</v>
      </c>
      <c r="E3173" s="5">
        <v>4</v>
      </c>
    </row>
    <row r="3174" spans="1:6" x14ac:dyDescent="0.25">
      <c r="A3174">
        <v>3185</v>
      </c>
      <c r="B3174" s="4">
        <v>1</v>
      </c>
      <c r="D3174" s="3">
        <v>3</v>
      </c>
      <c r="E3174" s="5">
        <v>4</v>
      </c>
    </row>
    <row r="3175" spans="1:6" x14ac:dyDescent="0.25">
      <c r="A3175">
        <v>3186</v>
      </c>
      <c r="B3175" s="4">
        <v>1</v>
      </c>
      <c r="D3175" s="3">
        <v>3</v>
      </c>
      <c r="E3175" s="5">
        <v>4</v>
      </c>
    </row>
    <row r="3176" spans="1:6" x14ac:dyDescent="0.25">
      <c r="A3176">
        <v>3187</v>
      </c>
      <c r="B3176" s="4">
        <v>1</v>
      </c>
      <c r="D3176" s="3">
        <v>3</v>
      </c>
      <c r="E3176" s="5">
        <v>4</v>
      </c>
    </row>
    <row r="3177" spans="1:6" x14ac:dyDescent="0.25">
      <c r="A3177">
        <v>3188</v>
      </c>
      <c r="B3177" s="4">
        <v>1</v>
      </c>
      <c r="E3177" s="5">
        <v>4</v>
      </c>
    </row>
    <row r="3178" spans="1:6" x14ac:dyDescent="0.25">
      <c r="A3178">
        <v>3189</v>
      </c>
      <c r="B3178" s="4">
        <v>1</v>
      </c>
      <c r="E3178" s="5">
        <v>4</v>
      </c>
      <c r="F3178" t="s">
        <v>22</v>
      </c>
    </row>
    <row r="3179" spans="1:6" x14ac:dyDescent="0.25">
      <c r="A3179">
        <v>3190</v>
      </c>
    </row>
    <row r="3180" spans="1:6" x14ac:dyDescent="0.25">
      <c r="A3180">
        <v>3191</v>
      </c>
      <c r="F3180" t="s">
        <v>22</v>
      </c>
    </row>
    <row r="3181" spans="1:6" x14ac:dyDescent="0.25">
      <c r="A3181">
        <v>3192</v>
      </c>
      <c r="B3181" s="4">
        <v>1</v>
      </c>
    </row>
    <row r="3182" spans="1:6" x14ac:dyDescent="0.25">
      <c r="A3182">
        <v>3193</v>
      </c>
      <c r="B3182" s="4">
        <v>1</v>
      </c>
    </row>
    <row r="3183" spans="1:6" x14ac:dyDescent="0.25">
      <c r="A3183">
        <v>3194</v>
      </c>
      <c r="B3183" s="4">
        <v>1</v>
      </c>
    </row>
    <row r="3184" spans="1:6" x14ac:dyDescent="0.25">
      <c r="A3184">
        <v>3195</v>
      </c>
      <c r="B3184" s="4">
        <v>1</v>
      </c>
    </row>
    <row r="3185" spans="1:5" x14ac:dyDescent="0.25">
      <c r="A3185">
        <v>3196</v>
      </c>
      <c r="B3185" s="4">
        <v>1</v>
      </c>
    </row>
    <row r="3186" spans="1:5" x14ac:dyDescent="0.25">
      <c r="A3186">
        <v>3197</v>
      </c>
      <c r="B3186" s="4">
        <v>1</v>
      </c>
    </row>
    <row r="3187" spans="1:5" x14ac:dyDescent="0.25">
      <c r="A3187">
        <v>3198</v>
      </c>
      <c r="B3187" s="4">
        <v>1</v>
      </c>
    </row>
    <row r="3188" spans="1:5" x14ac:dyDescent="0.25">
      <c r="A3188">
        <v>3199</v>
      </c>
      <c r="B3188" s="4">
        <v>1</v>
      </c>
    </row>
    <row r="3189" spans="1:5" x14ac:dyDescent="0.25">
      <c r="A3189">
        <v>3200</v>
      </c>
      <c r="B3189" s="4">
        <v>1</v>
      </c>
    </row>
    <row r="3190" spans="1:5" x14ac:dyDescent="0.25">
      <c r="A3190">
        <v>3201</v>
      </c>
      <c r="B3190" s="4">
        <v>1</v>
      </c>
    </row>
    <row r="3191" spans="1:5" x14ac:dyDescent="0.25">
      <c r="A3191">
        <v>3202</v>
      </c>
      <c r="B3191" s="4">
        <v>1</v>
      </c>
      <c r="E3191" s="5">
        <v>4</v>
      </c>
    </row>
    <row r="3192" spans="1:5" x14ac:dyDescent="0.25">
      <c r="A3192">
        <v>3203</v>
      </c>
      <c r="B3192" s="4">
        <v>1</v>
      </c>
      <c r="E3192" s="5">
        <v>4</v>
      </c>
    </row>
    <row r="3193" spans="1:5" x14ac:dyDescent="0.25">
      <c r="A3193">
        <v>3204</v>
      </c>
      <c r="B3193" s="4">
        <v>1</v>
      </c>
      <c r="E3193" s="5">
        <v>4</v>
      </c>
    </row>
    <row r="3194" spans="1:5" x14ac:dyDescent="0.25">
      <c r="A3194">
        <v>3205</v>
      </c>
      <c r="B3194" s="4">
        <v>1</v>
      </c>
      <c r="E3194" s="5">
        <v>4</v>
      </c>
    </row>
    <row r="3195" spans="1:5" x14ac:dyDescent="0.25">
      <c r="A3195">
        <v>3206</v>
      </c>
      <c r="B3195" s="4">
        <v>1</v>
      </c>
      <c r="C3195" s="2">
        <v>2</v>
      </c>
      <c r="E3195" s="5">
        <v>4</v>
      </c>
    </row>
    <row r="3196" spans="1:5" x14ac:dyDescent="0.25">
      <c r="A3196">
        <v>3207</v>
      </c>
      <c r="B3196" s="4">
        <v>1</v>
      </c>
      <c r="C3196" s="2">
        <v>2</v>
      </c>
      <c r="E3196" s="5">
        <v>4</v>
      </c>
    </row>
    <row r="3197" spans="1:5" x14ac:dyDescent="0.25">
      <c r="A3197">
        <v>3208</v>
      </c>
      <c r="B3197" s="4">
        <v>1</v>
      </c>
      <c r="C3197" s="2">
        <v>2</v>
      </c>
      <c r="E3197" s="5">
        <v>4</v>
      </c>
    </row>
    <row r="3198" spans="1:5" x14ac:dyDescent="0.25">
      <c r="A3198">
        <v>3209</v>
      </c>
      <c r="B3198" s="4">
        <v>1</v>
      </c>
      <c r="C3198" s="2">
        <v>2</v>
      </c>
      <c r="E3198" s="5">
        <v>4</v>
      </c>
    </row>
    <row r="3199" spans="1:5" x14ac:dyDescent="0.25">
      <c r="A3199">
        <v>3210</v>
      </c>
      <c r="B3199" s="4">
        <v>1</v>
      </c>
      <c r="C3199" s="2">
        <v>2</v>
      </c>
      <c r="E3199" s="5">
        <v>4</v>
      </c>
    </row>
    <row r="3200" spans="1:5" x14ac:dyDescent="0.25">
      <c r="A3200">
        <v>3211</v>
      </c>
      <c r="C3200" s="2">
        <v>2</v>
      </c>
      <c r="E3200" s="5">
        <v>4</v>
      </c>
    </row>
    <row r="3201" spans="1:5" x14ac:dyDescent="0.25">
      <c r="A3201">
        <v>3212</v>
      </c>
      <c r="C3201" s="2">
        <v>2</v>
      </c>
      <c r="E3201" s="5">
        <v>4</v>
      </c>
    </row>
    <row r="3202" spans="1:5" x14ac:dyDescent="0.25">
      <c r="A3202">
        <v>3213</v>
      </c>
      <c r="C3202" s="2">
        <v>2</v>
      </c>
      <c r="E3202" s="5">
        <v>4</v>
      </c>
    </row>
    <row r="3203" spans="1:5" x14ac:dyDescent="0.25">
      <c r="A3203">
        <v>3214</v>
      </c>
      <c r="C3203" s="2">
        <v>2</v>
      </c>
      <c r="E3203" s="5">
        <v>4</v>
      </c>
    </row>
    <row r="3204" spans="1:5" x14ac:dyDescent="0.25">
      <c r="A3204">
        <v>3215</v>
      </c>
      <c r="C3204" s="2">
        <v>2</v>
      </c>
      <c r="E3204" s="5">
        <v>4</v>
      </c>
    </row>
    <row r="3205" spans="1:5" x14ac:dyDescent="0.25">
      <c r="A3205">
        <v>3216</v>
      </c>
      <c r="C3205" s="2">
        <v>2</v>
      </c>
      <c r="E3205" s="5">
        <v>4</v>
      </c>
    </row>
    <row r="3206" spans="1:5" x14ac:dyDescent="0.25">
      <c r="A3206">
        <v>3217</v>
      </c>
      <c r="C3206" s="2">
        <v>2</v>
      </c>
      <c r="E3206" s="5">
        <v>4</v>
      </c>
    </row>
    <row r="3207" spans="1:5" x14ac:dyDescent="0.25">
      <c r="A3207">
        <v>3218</v>
      </c>
      <c r="C3207" s="2">
        <v>2</v>
      </c>
      <c r="E3207" s="5">
        <v>4</v>
      </c>
    </row>
    <row r="3208" spans="1:5" x14ac:dyDescent="0.25">
      <c r="A3208">
        <v>3219</v>
      </c>
      <c r="C3208" s="2">
        <v>2</v>
      </c>
      <c r="E3208" s="5">
        <v>4</v>
      </c>
    </row>
    <row r="3209" spans="1:5" x14ac:dyDescent="0.25">
      <c r="A3209">
        <v>3220</v>
      </c>
      <c r="C3209" s="2">
        <v>2</v>
      </c>
      <c r="D3209" s="3">
        <v>3</v>
      </c>
    </row>
    <row r="3210" spans="1:5" x14ac:dyDescent="0.25">
      <c r="A3210">
        <v>3221</v>
      </c>
      <c r="C3210" s="2">
        <v>2</v>
      </c>
      <c r="D3210" s="3">
        <v>3</v>
      </c>
    </row>
    <row r="3211" spans="1:5" x14ac:dyDescent="0.25">
      <c r="A3211">
        <v>3222</v>
      </c>
      <c r="B3211" s="4">
        <v>1</v>
      </c>
      <c r="C3211" s="2">
        <v>2</v>
      </c>
      <c r="D3211" s="3">
        <v>3</v>
      </c>
    </row>
    <row r="3212" spans="1:5" x14ac:dyDescent="0.25">
      <c r="A3212">
        <v>3223</v>
      </c>
      <c r="B3212" s="4">
        <v>1</v>
      </c>
      <c r="D3212" s="3">
        <v>3</v>
      </c>
    </row>
    <row r="3213" spans="1:5" x14ac:dyDescent="0.25">
      <c r="A3213">
        <v>3224</v>
      </c>
      <c r="B3213" s="4">
        <v>1</v>
      </c>
      <c r="D3213" s="3">
        <v>3</v>
      </c>
    </row>
    <row r="3214" spans="1:5" x14ac:dyDescent="0.25">
      <c r="A3214">
        <v>3225</v>
      </c>
      <c r="B3214" s="4">
        <v>1</v>
      </c>
      <c r="D3214" s="3">
        <v>3</v>
      </c>
    </row>
    <row r="3215" spans="1:5" x14ac:dyDescent="0.25">
      <c r="A3215">
        <v>3226</v>
      </c>
      <c r="B3215" s="4">
        <v>1</v>
      </c>
      <c r="D3215" s="3">
        <v>3</v>
      </c>
    </row>
    <row r="3216" spans="1:5" x14ac:dyDescent="0.25">
      <c r="A3216">
        <v>3227</v>
      </c>
      <c r="B3216" s="4">
        <v>1</v>
      </c>
      <c r="D3216" s="3">
        <v>3</v>
      </c>
    </row>
    <row r="3217" spans="1:5" x14ac:dyDescent="0.25">
      <c r="A3217">
        <v>3228</v>
      </c>
      <c r="B3217" s="4">
        <v>1</v>
      </c>
      <c r="D3217" s="3">
        <v>3</v>
      </c>
    </row>
    <row r="3218" spans="1:5" x14ac:dyDescent="0.25">
      <c r="A3218">
        <v>3229</v>
      </c>
      <c r="B3218" s="4">
        <v>1</v>
      </c>
      <c r="D3218" s="3">
        <v>3</v>
      </c>
    </row>
    <row r="3219" spans="1:5" x14ac:dyDescent="0.25">
      <c r="A3219">
        <v>3230</v>
      </c>
      <c r="B3219" s="4">
        <v>1</v>
      </c>
      <c r="D3219" s="3">
        <v>3</v>
      </c>
    </row>
    <row r="3220" spans="1:5" x14ac:dyDescent="0.25">
      <c r="A3220">
        <v>3231</v>
      </c>
      <c r="B3220" s="4">
        <v>1</v>
      </c>
      <c r="D3220" s="3">
        <v>3</v>
      </c>
    </row>
    <row r="3221" spans="1:5" x14ac:dyDescent="0.25">
      <c r="A3221">
        <v>3232</v>
      </c>
      <c r="B3221" s="4">
        <v>1</v>
      </c>
      <c r="D3221" s="3">
        <v>3</v>
      </c>
      <c r="E3221" s="5">
        <v>4</v>
      </c>
    </row>
    <row r="3222" spans="1:5" x14ac:dyDescent="0.25">
      <c r="A3222">
        <v>3233</v>
      </c>
      <c r="B3222" s="4">
        <v>1</v>
      </c>
      <c r="D3222" s="3">
        <v>3</v>
      </c>
      <c r="E3222" s="5">
        <v>4</v>
      </c>
    </row>
    <row r="3223" spans="1:5" x14ac:dyDescent="0.25">
      <c r="A3223">
        <v>3234</v>
      </c>
      <c r="B3223" s="4">
        <v>1</v>
      </c>
      <c r="D3223" s="3">
        <v>3</v>
      </c>
      <c r="E3223" s="5">
        <v>4</v>
      </c>
    </row>
    <row r="3224" spans="1:5" x14ac:dyDescent="0.25">
      <c r="A3224">
        <v>3235</v>
      </c>
      <c r="B3224" s="4">
        <v>1</v>
      </c>
      <c r="D3224" s="3">
        <v>3</v>
      </c>
      <c r="E3224" s="5">
        <v>4</v>
      </c>
    </row>
    <row r="3225" spans="1:5" x14ac:dyDescent="0.25">
      <c r="A3225">
        <v>3236</v>
      </c>
      <c r="B3225" s="4">
        <v>1</v>
      </c>
      <c r="C3225" s="2">
        <v>2</v>
      </c>
      <c r="E3225" s="5">
        <v>4</v>
      </c>
    </row>
    <row r="3226" spans="1:5" x14ac:dyDescent="0.25">
      <c r="A3226">
        <v>3237</v>
      </c>
      <c r="B3226" s="4">
        <v>1</v>
      </c>
      <c r="C3226" s="2">
        <v>2</v>
      </c>
      <c r="E3226" s="5">
        <v>4</v>
      </c>
    </row>
    <row r="3227" spans="1:5" x14ac:dyDescent="0.25">
      <c r="A3227">
        <v>3238</v>
      </c>
      <c r="B3227" s="4">
        <v>1</v>
      </c>
      <c r="C3227" s="2">
        <v>2</v>
      </c>
      <c r="E3227" s="5">
        <v>4</v>
      </c>
    </row>
    <row r="3228" spans="1:5" x14ac:dyDescent="0.25">
      <c r="A3228">
        <v>3239</v>
      </c>
      <c r="C3228" s="2">
        <v>2</v>
      </c>
      <c r="E3228" s="5">
        <v>4</v>
      </c>
    </row>
    <row r="3229" spans="1:5" x14ac:dyDescent="0.25">
      <c r="A3229">
        <v>3240</v>
      </c>
      <c r="C3229" s="2">
        <v>2</v>
      </c>
      <c r="E3229" s="5">
        <v>4</v>
      </c>
    </row>
    <row r="3230" spans="1:5" x14ac:dyDescent="0.25">
      <c r="A3230">
        <v>3241</v>
      </c>
      <c r="C3230" s="2">
        <v>2</v>
      </c>
      <c r="E3230" s="5">
        <v>4</v>
      </c>
    </row>
    <row r="3231" spans="1:5" x14ac:dyDescent="0.25">
      <c r="A3231">
        <v>3242</v>
      </c>
      <c r="C3231" s="2">
        <v>2</v>
      </c>
      <c r="E3231" s="5">
        <v>4</v>
      </c>
    </row>
    <row r="3232" spans="1:5" x14ac:dyDescent="0.25">
      <c r="A3232">
        <v>3243</v>
      </c>
      <c r="C3232" s="2">
        <v>2</v>
      </c>
      <c r="E3232" s="5">
        <v>4</v>
      </c>
    </row>
    <row r="3233" spans="1:5" x14ac:dyDescent="0.25">
      <c r="A3233">
        <v>3244</v>
      </c>
      <c r="C3233" s="2">
        <v>2</v>
      </c>
      <c r="E3233" s="5">
        <v>4</v>
      </c>
    </row>
    <row r="3234" spans="1:5" x14ac:dyDescent="0.25">
      <c r="A3234">
        <v>3245</v>
      </c>
      <c r="C3234" s="2">
        <v>2</v>
      </c>
      <c r="E3234" s="5">
        <v>4</v>
      </c>
    </row>
    <row r="3235" spans="1:5" x14ac:dyDescent="0.25">
      <c r="A3235">
        <v>3246</v>
      </c>
      <c r="C3235" s="2">
        <v>2</v>
      </c>
      <c r="E3235" s="5">
        <v>4</v>
      </c>
    </row>
    <row r="3236" spans="1:5" x14ac:dyDescent="0.25">
      <c r="A3236">
        <v>3247</v>
      </c>
      <c r="C3236" s="2">
        <v>2</v>
      </c>
      <c r="E3236" s="5">
        <v>4</v>
      </c>
    </row>
    <row r="3237" spans="1:5" x14ac:dyDescent="0.25">
      <c r="A3237">
        <v>3248</v>
      </c>
      <c r="C3237" s="2">
        <v>2</v>
      </c>
      <c r="D3237" s="3">
        <v>3</v>
      </c>
      <c r="E3237" s="5">
        <v>4</v>
      </c>
    </row>
    <row r="3238" spans="1:5" x14ac:dyDescent="0.25">
      <c r="A3238">
        <v>3249</v>
      </c>
      <c r="C3238" s="2">
        <v>2</v>
      </c>
      <c r="D3238" s="3">
        <v>3</v>
      </c>
      <c r="E3238" s="5">
        <v>4</v>
      </c>
    </row>
    <row r="3239" spans="1:5" x14ac:dyDescent="0.25">
      <c r="A3239">
        <v>3250</v>
      </c>
      <c r="B3239" s="4">
        <v>1</v>
      </c>
      <c r="C3239" s="2">
        <v>2</v>
      </c>
      <c r="D3239" s="3">
        <v>3</v>
      </c>
      <c r="E3239" s="5">
        <v>4</v>
      </c>
    </row>
    <row r="3240" spans="1:5" x14ac:dyDescent="0.25">
      <c r="A3240">
        <v>3251</v>
      </c>
      <c r="B3240" s="4">
        <v>1</v>
      </c>
      <c r="C3240" s="2">
        <v>2</v>
      </c>
      <c r="D3240" s="3">
        <v>3</v>
      </c>
    </row>
    <row r="3241" spans="1:5" x14ac:dyDescent="0.25">
      <c r="A3241">
        <v>3252</v>
      </c>
      <c r="B3241" s="4">
        <v>1</v>
      </c>
      <c r="D3241" s="3">
        <v>3</v>
      </c>
    </row>
    <row r="3242" spans="1:5" x14ac:dyDescent="0.25">
      <c r="A3242">
        <v>3253</v>
      </c>
      <c r="B3242" s="4">
        <v>1</v>
      </c>
      <c r="D3242" s="3">
        <v>3</v>
      </c>
    </row>
    <row r="3243" spans="1:5" x14ac:dyDescent="0.25">
      <c r="A3243">
        <v>3254</v>
      </c>
      <c r="B3243" s="4">
        <v>1</v>
      </c>
      <c r="D3243" s="3">
        <v>3</v>
      </c>
    </row>
    <row r="3244" spans="1:5" x14ac:dyDescent="0.25">
      <c r="A3244">
        <v>3255</v>
      </c>
      <c r="B3244" s="4">
        <v>1</v>
      </c>
      <c r="D3244" s="3">
        <v>3</v>
      </c>
    </row>
    <row r="3245" spans="1:5" x14ac:dyDescent="0.25">
      <c r="A3245">
        <v>3256</v>
      </c>
      <c r="B3245" s="4">
        <v>1</v>
      </c>
      <c r="D3245" s="3">
        <v>3</v>
      </c>
    </row>
    <row r="3246" spans="1:5" x14ac:dyDescent="0.25">
      <c r="A3246">
        <v>3257</v>
      </c>
      <c r="B3246" s="4">
        <v>1</v>
      </c>
      <c r="D3246" s="3">
        <v>3</v>
      </c>
    </row>
    <row r="3247" spans="1:5" x14ac:dyDescent="0.25">
      <c r="A3247">
        <v>3258</v>
      </c>
      <c r="B3247" s="4">
        <v>1</v>
      </c>
      <c r="D3247" s="3">
        <v>3</v>
      </c>
    </row>
    <row r="3248" spans="1:5" x14ac:dyDescent="0.25">
      <c r="A3248">
        <v>3259</v>
      </c>
      <c r="B3248" s="4">
        <v>1</v>
      </c>
      <c r="D3248" s="3">
        <v>3</v>
      </c>
    </row>
    <row r="3249" spans="1:5" x14ac:dyDescent="0.25">
      <c r="A3249">
        <v>3260</v>
      </c>
      <c r="B3249" s="4">
        <v>1</v>
      </c>
      <c r="D3249" s="3">
        <v>3</v>
      </c>
    </row>
    <row r="3250" spans="1:5" x14ac:dyDescent="0.25">
      <c r="A3250">
        <v>3261</v>
      </c>
      <c r="B3250" s="4">
        <v>1</v>
      </c>
      <c r="D3250" s="3">
        <v>3</v>
      </c>
    </row>
    <row r="3251" spans="1:5" x14ac:dyDescent="0.25">
      <c r="A3251">
        <v>3262</v>
      </c>
      <c r="B3251" s="4">
        <v>1</v>
      </c>
    </row>
    <row r="3252" spans="1:5" x14ac:dyDescent="0.25">
      <c r="A3252">
        <v>3263</v>
      </c>
      <c r="B3252" s="4">
        <v>1</v>
      </c>
    </row>
    <row r="3253" spans="1:5" x14ac:dyDescent="0.25">
      <c r="A3253">
        <v>3264</v>
      </c>
      <c r="B3253" s="4">
        <v>1</v>
      </c>
    </row>
    <row r="3254" spans="1:5" x14ac:dyDescent="0.25">
      <c r="A3254">
        <v>3265</v>
      </c>
      <c r="B3254" s="4">
        <v>1</v>
      </c>
      <c r="E3254" s="5">
        <v>4</v>
      </c>
    </row>
    <row r="3255" spans="1:5" x14ac:dyDescent="0.25">
      <c r="A3255">
        <v>3266</v>
      </c>
      <c r="B3255" s="4">
        <v>1</v>
      </c>
      <c r="E3255" s="5">
        <v>4</v>
      </c>
    </row>
    <row r="3256" spans="1:5" x14ac:dyDescent="0.25">
      <c r="A3256">
        <v>3267</v>
      </c>
      <c r="B3256" s="4">
        <v>1</v>
      </c>
      <c r="C3256" s="2">
        <v>2</v>
      </c>
      <c r="E3256" s="5">
        <v>4</v>
      </c>
    </row>
    <row r="3257" spans="1:5" x14ac:dyDescent="0.25">
      <c r="A3257">
        <v>3268</v>
      </c>
      <c r="C3257" s="2">
        <v>2</v>
      </c>
      <c r="E3257" s="5">
        <v>4</v>
      </c>
    </row>
    <row r="3258" spans="1:5" x14ac:dyDescent="0.25">
      <c r="A3258">
        <v>3269</v>
      </c>
      <c r="C3258" s="2">
        <v>2</v>
      </c>
      <c r="E3258" s="5">
        <v>4</v>
      </c>
    </row>
    <row r="3259" spans="1:5" x14ac:dyDescent="0.25">
      <c r="A3259">
        <v>3270</v>
      </c>
      <c r="C3259" s="2">
        <v>2</v>
      </c>
      <c r="E3259" s="5">
        <v>4</v>
      </c>
    </row>
    <row r="3260" spans="1:5" x14ac:dyDescent="0.25">
      <c r="A3260">
        <v>3271</v>
      </c>
      <c r="C3260" s="2">
        <v>2</v>
      </c>
      <c r="E3260" s="5">
        <v>4</v>
      </c>
    </row>
    <row r="3261" spans="1:5" x14ac:dyDescent="0.25">
      <c r="A3261">
        <v>3272</v>
      </c>
      <c r="C3261" s="2">
        <v>2</v>
      </c>
      <c r="E3261" s="5">
        <v>4</v>
      </c>
    </row>
    <row r="3262" spans="1:5" x14ac:dyDescent="0.25">
      <c r="A3262">
        <v>3273</v>
      </c>
      <c r="C3262" s="2">
        <v>2</v>
      </c>
      <c r="D3262" s="3">
        <v>3</v>
      </c>
      <c r="E3262" s="5">
        <v>4</v>
      </c>
    </row>
    <row r="3263" spans="1:5" x14ac:dyDescent="0.25">
      <c r="A3263">
        <v>3274</v>
      </c>
      <c r="C3263" s="2">
        <v>2</v>
      </c>
      <c r="D3263" s="3">
        <v>3</v>
      </c>
      <c r="E3263" s="5">
        <v>4</v>
      </c>
    </row>
    <row r="3264" spans="1:5" x14ac:dyDescent="0.25">
      <c r="A3264">
        <v>3275</v>
      </c>
      <c r="C3264" s="2">
        <v>2</v>
      </c>
      <c r="D3264" s="3">
        <v>3</v>
      </c>
      <c r="E3264" s="5">
        <v>4</v>
      </c>
    </row>
    <row r="3265" spans="1:5" x14ac:dyDescent="0.25">
      <c r="A3265">
        <v>3276</v>
      </c>
      <c r="C3265" s="2">
        <v>2</v>
      </c>
      <c r="D3265" s="3">
        <v>3</v>
      </c>
      <c r="E3265" s="5">
        <v>4</v>
      </c>
    </row>
    <row r="3266" spans="1:5" x14ac:dyDescent="0.25">
      <c r="A3266">
        <v>3277</v>
      </c>
      <c r="C3266" s="2">
        <v>2</v>
      </c>
      <c r="D3266" s="3">
        <v>3</v>
      </c>
      <c r="E3266" s="5">
        <v>4</v>
      </c>
    </row>
    <row r="3267" spans="1:5" x14ac:dyDescent="0.25">
      <c r="A3267">
        <v>3278</v>
      </c>
      <c r="C3267" s="2">
        <v>2</v>
      </c>
      <c r="D3267" s="3">
        <v>3</v>
      </c>
      <c r="E3267" s="5">
        <v>4</v>
      </c>
    </row>
    <row r="3268" spans="1:5" x14ac:dyDescent="0.25">
      <c r="A3268">
        <v>3279</v>
      </c>
      <c r="B3268" s="4">
        <v>1</v>
      </c>
      <c r="C3268" s="2">
        <v>2</v>
      </c>
      <c r="D3268" s="3">
        <v>3</v>
      </c>
      <c r="E3268" s="5">
        <v>4</v>
      </c>
    </row>
    <row r="3269" spans="1:5" x14ac:dyDescent="0.25">
      <c r="A3269">
        <v>3280</v>
      </c>
      <c r="B3269" s="4">
        <v>1</v>
      </c>
      <c r="C3269" s="2">
        <v>2</v>
      </c>
      <c r="D3269" s="3">
        <v>3</v>
      </c>
      <c r="E3269" s="5">
        <v>4</v>
      </c>
    </row>
    <row r="3270" spans="1:5" x14ac:dyDescent="0.25">
      <c r="A3270">
        <v>3281</v>
      </c>
      <c r="B3270" s="4">
        <v>1</v>
      </c>
      <c r="C3270" s="2">
        <v>2</v>
      </c>
      <c r="D3270" s="3">
        <v>3</v>
      </c>
      <c r="E3270" s="5">
        <v>4</v>
      </c>
    </row>
    <row r="3271" spans="1:5" x14ac:dyDescent="0.25">
      <c r="A3271">
        <v>3282</v>
      </c>
      <c r="B3271" s="4">
        <v>1</v>
      </c>
      <c r="C3271" s="2">
        <v>2</v>
      </c>
      <c r="D3271" s="3">
        <v>3</v>
      </c>
    </row>
    <row r="3272" spans="1:5" x14ac:dyDescent="0.25">
      <c r="A3272">
        <v>3283</v>
      </c>
      <c r="B3272" s="4">
        <v>1</v>
      </c>
      <c r="D3272" s="3">
        <v>3</v>
      </c>
    </row>
    <row r="3273" spans="1:5" x14ac:dyDescent="0.25">
      <c r="A3273">
        <v>3284</v>
      </c>
      <c r="B3273" s="4">
        <v>1</v>
      </c>
      <c r="D3273" s="3">
        <v>3</v>
      </c>
    </row>
    <row r="3274" spans="1:5" x14ac:dyDescent="0.25">
      <c r="A3274">
        <v>3285</v>
      </c>
      <c r="B3274" s="4">
        <v>1</v>
      </c>
      <c r="D3274" s="3">
        <v>3</v>
      </c>
    </row>
    <row r="3275" spans="1:5" x14ac:dyDescent="0.25">
      <c r="A3275">
        <v>3286</v>
      </c>
      <c r="B3275" s="4">
        <v>1</v>
      </c>
      <c r="D3275" s="3">
        <v>3</v>
      </c>
    </row>
    <row r="3276" spans="1:5" x14ac:dyDescent="0.25">
      <c r="A3276">
        <v>3287</v>
      </c>
      <c r="B3276" s="4">
        <v>1</v>
      </c>
      <c r="D3276" s="3">
        <v>3</v>
      </c>
    </row>
    <row r="3277" spans="1:5" x14ac:dyDescent="0.25">
      <c r="A3277">
        <v>3288</v>
      </c>
      <c r="B3277" s="4">
        <v>1</v>
      </c>
      <c r="D3277" s="3">
        <v>3</v>
      </c>
    </row>
    <row r="3278" spans="1:5" x14ac:dyDescent="0.25">
      <c r="A3278">
        <v>3289</v>
      </c>
      <c r="B3278" s="4">
        <v>1</v>
      </c>
      <c r="D3278" s="3">
        <v>3</v>
      </c>
    </row>
    <row r="3279" spans="1:5" x14ac:dyDescent="0.25">
      <c r="A3279">
        <v>3290</v>
      </c>
      <c r="B3279" s="4">
        <v>1</v>
      </c>
      <c r="D3279" s="3">
        <v>3</v>
      </c>
    </row>
    <row r="3280" spans="1:5" x14ac:dyDescent="0.25">
      <c r="A3280">
        <v>3291</v>
      </c>
      <c r="B3280" s="4">
        <v>1</v>
      </c>
      <c r="D3280" s="3">
        <v>3</v>
      </c>
      <c r="E3280" s="5">
        <v>4</v>
      </c>
    </row>
    <row r="3281" spans="1:5" x14ac:dyDescent="0.25">
      <c r="A3281">
        <v>3292</v>
      </c>
      <c r="B3281" s="4">
        <v>1</v>
      </c>
      <c r="E3281" s="5">
        <v>4</v>
      </c>
    </row>
    <row r="3282" spans="1:5" x14ac:dyDescent="0.25">
      <c r="A3282">
        <v>3293</v>
      </c>
      <c r="B3282" s="4">
        <v>1</v>
      </c>
      <c r="E3282" s="5">
        <v>4</v>
      </c>
    </row>
    <row r="3283" spans="1:5" x14ac:dyDescent="0.25">
      <c r="A3283">
        <v>3294</v>
      </c>
      <c r="B3283" s="4">
        <v>1</v>
      </c>
      <c r="E3283" s="5">
        <v>4</v>
      </c>
    </row>
    <row r="3284" spans="1:5" x14ac:dyDescent="0.25">
      <c r="A3284">
        <v>3295</v>
      </c>
      <c r="B3284" s="4">
        <v>1</v>
      </c>
      <c r="C3284" s="2">
        <v>2</v>
      </c>
      <c r="E3284" s="5">
        <v>4</v>
      </c>
    </row>
    <row r="3285" spans="1:5" x14ac:dyDescent="0.25">
      <c r="A3285">
        <v>3296</v>
      </c>
      <c r="B3285" s="4">
        <v>1</v>
      </c>
      <c r="C3285" s="2">
        <v>2</v>
      </c>
      <c r="E3285" s="5">
        <v>4</v>
      </c>
    </row>
    <row r="3286" spans="1:5" x14ac:dyDescent="0.25">
      <c r="A3286">
        <v>3297</v>
      </c>
      <c r="C3286" s="2">
        <v>2</v>
      </c>
      <c r="E3286" s="5">
        <v>4</v>
      </c>
    </row>
    <row r="3287" spans="1:5" x14ac:dyDescent="0.25">
      <c r="A3287">
        <v>3298</v>
      </c>
      <c r="C3287" s="2">
        <v>2</v>
      </c>
      <c r="E3287" s="5">
        <v>4</v>
      </c>
    </row>
    <row r="3288" spans="1:5" x14ac:dyDescent="0.25">
      <c r="A3288">
        <v>3299</v>
      </c>
      <c r="C3288" s="2">
        <v>2</v>
      </c>
      <c r="E3288" s="5">
        <v>4</v>
      </c>
    </row>
    <row r="3289" spans="1:5" x14ac:dyDescent="0.25">
      <c r="A3289">
        <v>3300</v>
      </c>
      <c r="C3289" s="2">
        <v>2</v>
      </c>
      <c r="E3289" s="5">
        <v>4</v>
      </c>
    </row>
    <row r="3290" spans="1:5" x14ac:dyDescent="0.25">
      <c r="A3290">
        <v>3301</v>
      </c>
      <c r="C3290" s="2">
        <v>2</v>
      </c>
      <c r="E3290" s="5">
        <v>4</v>
      </c>
    </row>
    <row r="3291" spans="1:5" x14ac:dyDescent="0.25">
      <c r="A3291">
        <v>3302</v>
      </c>
      <c r="C3291" s="2">
        <v>2</v>
      </c>
      <c r="E3291" s="5">
        <v>4</v>
      </c>
    </row>
    <row r="3292" spans="1:5" x14ac:dyDescent="0.25">
      <c r="A3292">
        <v>3303</v>
      </c>
      <c r="C3292" s="2">
        <v>2</v>
      </c>
      <c r="E3292" s="5">
        <v>4</v>
      </c>
    </row>
    <row r="3293" spans="1:5" x14ac:dyDescent="0.25">
      <c r="A3293">
        <v>3304</v>
      </c>
      <c r="C3293" s="2">
        <v>2</v>
      </c>
      <c r="E3293" s="5">
        <v>4</v>
      </c>
    </row>
    <row r="3294" spans="1:5" x14ac:dyDescent="0.25">
      <c r="A3294">
        <v>3305</v>
      </c>
      <c r="C3294" s="2">
        <v>2</v>
      </c>
      <c r="E3294" s="5">
        <v>4</v>
      </c>
    </row>
    <row r="3295" spans="1:5" x14ac:dyDescent="0.25">
      <c r="A3295">
        <v>3306</v>
      </c>
      <c r="C3295" s="2">
        <v>2</v>
      </c>
      <c r="E3295" s="5">
        <v>4</v>
      </c>
    </row>
    <row r="3296" spans="1:5" x14ac:dyDescent="0.25">
      <c r="A3296">
        <v>3307</v>
      </c>
      <c r="C3296" s="2">
        <v>2</v>
      </c>
      <c r="E3296" s="5">
        <v>4</v>
      </c>
    </row>
    <row r="3297" spans="1:5" x14ac:dyDescent="0.25">
      <c r="A3297">
        <v>3308</v>
      </c>
      <c r="B3297" s="4">
        <v>1</v>
      </c>
      <c r="C3297" s="2">
        <v>2</v>
      </c>
      <c r="D3297" s="3">
        <v>3</v>
      </c>
      <c r="E3297" s="5">
        <v>4</v>
      </c>
    </row>
    <row r="3298" spans="1:5" x14ac:dyDescent="0.25">
      <c r="A3298">
        <v>3309</v>
      </c>
      <c r="B3298" s="4">
        <v>1</v>
      </c>
      <c r="C3298" s="2">
        <v>2</v>
      </c>
      <c r="D3298" s="3">
        <v>3</v>
      </c>
      <c r="E3298" s="5">
        <v>4</v>
      </c>
    </row>
    <row r="3299" spans="1:5" x14ac:dyDescent="0.25">
      <c r="A3299">
        <v>3310</v>
      </c>
      <c r="B3299" s="4">
        <v>1</v>
      </c>
      <c r="C3299" s="2">
        <v>2</v>
      </c>
      <c r="D3299" s="3">
        <v>3</v>
      </c>
    </row>
    <row r="3300" spans="1:5" x14ac:dyDescent="0.25">
      <c r="A3300">
        <v>3311</v>
      </c>
      <c r="B3300" s="4">
        <v>1</v>
      </c>
      <c r="C3300" s="2">
        <v>2</v>
      </c>
      <c r="D3300" s="3">
        <v>3</v>
      </c>
    </row>
    <row r="3301" spans="1:5" x14ac:dyDescent="0.25">
      <c r="A3301">
        <v>3312</v>
      </c>
      <c r="B3301" s="4">
        <v>1</v>
      </c>
      <c r="D3301" s="3">
        <v>3</v>
      </c>
    </row>
    <row r="3302" spans="1:5" x14ac:dyDescent="0.25">
      <c r="A3302">
        <v>3313</v>
      </c>
      <c r="B3302" s="4">
        <v>1</v>
      </c>
      <c r="D3302" s="3">
        <v>3</v>
      </c>
    </row>
    <row r="3303" spans="1:5" x14ac:dyDescent="0.25">
      <c r="A3303">
        <v>3314</v>
      </c>
      <c r="B3303" s="4">
        <v>1</v>
      </c>
      <c r="D3303" s="3">
        <v>3</v>
      </c>
    </row>
    <row r="3304" spans="1:5" x14ac:dyDescent="0.25">
      <c r="A3304">
        <v>3315</v>
      </c>
      <c r="B3304" s="4">
        <v>1</v>
      </c>
      <c r="D3304" s="3">
        <v>3</v>
      </c>
    </row>
    <row r="3305" spans="1:5" x14ac:dyDescent="0.25">
      <c r="A3305">
        <v>3316</v>
      </c>
      <c r="B3305" s="4">
        <v>1</v>
      </c>
      <c r="D3305" s="3">
        <v>3</v>
      </c>
    </row>
    <row r="3306" spans="1:5" x14ac:dyDescent="0.25">
      <c r="A3306">
        <v>3317</v>
      </c>
      <c r="B3306" s="4">
        <v>1</v>
      </c>
      <c r="D3306" s="3">
        <v>3</v>
      </c>
    </row>
    <row r="3307" spans="1:5" x14ac:dyDescent="0.25">
      <c r="A3307">
        <v>3318</v>
      </c>
      <c r="B3307" s="4">
        <v>1</v>
      </c>
      <c r="D3307" s="3">
        <v>3</v>
      </c>
    </row>
    <row r="3308" spans="1:5" x14ac:dyDescent="0.25">
      <c r="A3308">
        <v>3319</v>
      </c>
      <c r="B3308" s="4">
        <v>1</v>
      </c>
      <c r="D3308" s="3">
        <v>3</v>
      </c>
    </row>
    <row r="3309" spans="1:5" x14ac:dyDescent="0.25">
      <c r="A3309">
        <v>3320</v>
      </c>
      <c r="B3309" s="4">
        <v>1</v>
      </c>
      <c r="D3309" s="3">
        <v>3</v>
      </c>
    </row>
    <row r="3310" spans="1:5" x14ac:dyDescent="0.25">
      <c r="A3310">
        <v>3321</v>
      </c>
      <c r="B3310" s="4">
        <v>1</v>
      </c>
      <c r="D3310" s="3">
        <v>3</v>
      </c>
    </row>
    <row r="3311" spans="1:5" x14ac:dyDescent="0.25">
      <c r="A3311">
        <v>3322</v>
      </c>
      <c r="B3311" s="4">
        <v>1</v>
      </c>
      <c r="D3311" s="3">
        <v>3</v>
      </c>
    </row>
    <row r="3312" spans="1:5" x14ac:dyDescent="0.25">
      <c r="A3312">
        <v>3323</v>
      </c>
      <c r="B3312" s="4">
        <v>1</v>
      </c>
      <c r="D3312" s="3">
        <v>3</v>
      </c>
    </row>
    <row r="3313" spans="1:5" x14ac:dyDescent="0.25">
      <c r="A3313">
        <v>3324</v>
      </c>
      <c r="B3313" s="4">
        <v>1</v>
      </c>
      <c r="C3313" s="2">
        <v>2</v>
      </c>
      <c r="D3313" s="3">
        <v>3</v>
      </c>
    </row>
    <row r="3314" spans="1:5" x14ac:dyDescent="0.25">
      <c r="A3314">
        <v>3325</v>
      </c>
      <c r="B3314" s="4">
        <v>1</v>
      </c>
      <c r="C3314" s="2">
        <v>2</v>
      </c>
      <c r="D3314" s="3">
        <v>3</v>
      </c>
      <c r="E3314" s="5">
        <v>4</v>
      </c>
    </row>
    <row r="3315" spans="1:5" x14ac:dyDescent="0.25">
      <c r="A3315">
        <v>3326</v>
      </c>
      <c r="B3315" s="4">
        <v>1</v>
      </c>
      <c r="C3315" s="2">
        <v>2</v>
      </c>
      <c r="D3315" s="3">
        <v>3</v>
      </c>
      <c r="E3315" s="5">
        <v>4</v>
      </c>
    </row>
    <row r="3316" spans="1:5" x14ac:dyDescent="0.25">
      <c r="A3316">
        <v>3327</v>
      </c>
      <c r="B3316" s="4">
        <v>1</v>
      </c>
      <c r="C3316" s="2">
        <v>2</v>
      </c>
      <c r="E3316" s="5">
        <v>4</v>
      </c>
    </row>
    <row r="3317" spans="1:5" x14ac:dyDescent="0.25">
      <c r="A3317">
        <v>3328</v>
      </c>
      <c r="B3317" s="4">
        <v>1</v>
      </c>
      <c r="C3317" s="2">
        <v>2</v>
      </c>
      <c r="E3317" s="5">
        <v>4</v>
      </c>
    </row>
    <row r="3318" spans="1:5" x14ac:dyDescent="0.25">
      <c r="A3318">
        <v>3329</v>
      </c>
      <c r="C3318" s="2">
        <v>2</v>
      </c>
      <c r="E3318" s="5">
        <v>4</v>
      </c>
    </row>
    <row r="3319" spans="1:5" x14ac:dyDescent="0.25">
      <c r="A3319">
        <v>3330</v>
      </c>
      <c r="C3319" s="2">
        <v>2</v>
      </c>
      <c r="E3319" s="5">
        <v>4</v>
      </c>
    </row>
    <row r="3320" spans="1:5" x14ac:dyDescent="0.25">
      <c r="A3320">
        <v>3331</v>
      </c>
      <c r="C3320" s="2">
        <v>2</v>
      </c>
      <c r="E3320" s="5">
        <v>4</v>
      </c>
    </row>
    <row r="3321" spans="1:5" x14ac:dyDescent="0.25">
      <c r="A3321">
        <v>3332</v>
      </c>
      <c r="C3321" s="2">
        <v>2</v>
      </c>
      <c r="E3321" s="5">
        <v>4</v>
      </c>
    </row>
    <row r="3322" spans="1:5" x14ac:dyDescent="0.25">
      <c r="A3322">
        <v>3333</v>
      </c>
      <c r="C3322" s="2">
        <v>2</v>
      </c>
      <c r="E3322" s="5">
        <v>4</v>
      </c>
    </row>
    <row r="3323" spans="1:5" x14ac:dyDescent="0.25">
      <c r="A3323">
        <v>3334</v>
      </c>
      <c r="C3323" s="2">
        <v>2</v>
      </c>
      <c r="E3323" s="5">
        <v>4</v>
      </c>
    </row>
    <row r="3324" spans="1:5" x14ac:dyDescent="0.25">
      <c r="A3324">
        <v>3335</v>
      </c>
      <c r="C3324" s="2">
        <v>2</v>
      </c>
      <c r="E3324" s="5">
        <v>4</v>
      </c>
    </row>
    <row r="3325" spans="1:5" x14ac:dyDescent="0.25">
      <c r="A3325">
        <v>3336</v>
      </c>
      <c r="C3325" s="2">
        <v>2</v>
      </c>
      <c r="E3325" s="5">
        <v>4</v>
      </c>
    </row>
    <row r="3326" spans="1:5" x14ac:dyDescent="0.25">
      <c r="A3326">
        <v>3337</v>
      </c>
      <c r="C3326" s="2">
        <v>2</v>
      </c>
      <c r="E3326" s="5">
        <v>4</v>
      </c>
    </row>
    <row r="3327" spans="1:5" x14ac:dyDescent="0.25">
      <c r="A3327">
        <v>3338</v>
      </c>
      <c r="C3327" s="2">
        <v>2</v>
      </c>
      <c r="E3327" s="5">
        <v>4</v>
      </c>
    </row>
    <row r="3328" spans="1:5" x14ac:dyDescent="0.25">
      <c r="A3328">
        <v>3339</v>
      </c>
      <c r="C3328" s="2">
        <v>2</v>
      </c>
      <c r="E3328" s="5">
        <v>4</v>
      </c>
    </row>
    <row r="3329" spans="1:5" x14ac:dyDescent="0.25">
      <c r="A3329">
        <v>3340</v>
      </c>
      <c r="C3329" s="2">
        <v>2</v>
      </c>
      <c r="E3329" s="5">
        <v>4</v>
      </c>
    </row>
    <row r="3330" spans="1:5" x14ac:dyDescent="0.25">
      <c r="A3330">
        <v>3341</v>
      </c>
      <c r="B3330" s="4">
        <v>1</v>
      </c>
      <c r="C3330" s="2">
        <v>2</v>
      </c>
      <c r="E3330" s="5">
        <v>4</v>
      </c>
    </row>
    <row r="3331" spans="1:5" x14ac:dyDescent="0.25">
      <c r="A3331">
        <v>3342</v>
      </c>
      <c r="B3331" s="4">
        <v>1</v>
      </c>
      <c r="C3331" s="2">
        <v>2</v>
      </c>
      <c r="D3331" s="3">
        <v>3</v>
      </c>
      <c r="E3331" s="5">
        <v>4</v>
      </c>
    </row>
    <row r="3332" spans="1:5" x14ac:dyDescent="0.25">
      <c r="A3332">
        <v>3343</v>
      </c>
      <c r="B3332" s="4">
        <v>1</v>
      </c>
      <c r="D3332" s="3">
        <v>3</v>
      </c>
      <c r="E3332" s="5">
        <v>4</v>
      </c>
    </row>
    <row r="3333" spans="1:5" x14ac:dyDescent="0.25">
      <c r="A3333">
        <v>3344</v>
      </c>
      <c r="B3333" s="4">
        <v>1</v>
      </c>
      <c r="D3333" s="3">
        <v>3</v>
      </c>
      <c r="E3333" s="5">
        <v>4</v>
      </c>
    </row>
    <row r="3334" spans="1:5" x14ac:dyDescent="0.25">
      <c r="A3334">
        <v>3345</v>
      </c>
      <c r="B3334" s="4">
        <v>1</v>
      </c>
      <c r="D3334" s="3">
        <v>3</v>
      </c>
    </row>
    <row r="3335" spans="1:5" x14ac:dyDescent="0.25">
      <c r="A3335">
        <v>3346</v>
      </c>
      <c r="B3335" s="4">
        <v>1</v>
      </c>
      <c r="D3335" s="3">
        <v>3</v>
      </c>
    </row>
    <row r="3336" spans="1:5" x14ac:dyDescent="0.25">
      <c r="A3336">
        <v>3347</v>
      </c>
      <c r="B3336" s="4">
        <v>1</v>
      </c>
      <c r="D3336" s="3">
        <v>3</v>
      </c>
    </row>
    <row r="3337" spans="1:5" x14ac:dyDescent="0.25">
      <c r="A3337">
        <v>3348</v>
      </c>
      <c r="B3337" s="4">
        <v>1</v>
      </c>
      <c r="D3337" s="3">
        <v>3</v>
      </c>
    </row>
    <row r="3338" spans="1:5" x14ac:dyDescent="0.25">
      <c r="A3338">
        <v>3349</v>
      </c>
      <c r="B3338" s="4">
        <v>1</v>
      </c>
      <c r="D3338" s="3">
        <v>3</v>
      </c>
    </row>
    <row r="3339" spans="1:5" x14ac:dyDescent="0.25">
      <c r="A3339">
        <v>3350</v>
      </c>
      <c r="B3339" s="4">
        <v>1</v>
      </c>
      <c r="D3339" s="3">
        <v>3</v>
      </c>
    </row>
    <row r="3340" spans="1:5" x14ac:dyDescent="0.25">
      <c r="A3340">
        <v>3351</v>
      </c>
      <c r="B3340" s="4">
        <v>1</v>
      </c>
      <c r="D3340" s="3">
        <v>3</v>
      </c>
    </row>
    <row r="3341" spans="1:5" x14ac:dyDescent="0.25">
      <c r="A3341">
        <v>3352</v>
      </c>
      <c r="B3341" s="4">
        <v>1</v>
      </c>
      <c r="D3341" s="3">
        <v>3</v>
      </c>
    </row>
    <row r="3342" spans="1:5" x14ac:dyDescent="0.25">
      <c r="A3342">
        <v>3353</v>
      </c>
      <c r="B3342" s="4">
        <v>1</v>
      </c>
      <c r="D3342" s="3">
        <v>3</v>
      </c>
    </row>
    <row r="3343" spans="1:5" x14ac:dyDescent="0.25">
      <c r="A3343">
        <v>3354</v>
      </c>
      <c r="B3343" s="4">
        <v>1</v>
      </c>
      <c r="D3343" s="3">
        <v>3</v>
      </c>
    </row>
    <row r="3344" spans="1:5" x14ac:dyDescent="0.25">
      <c r="A3344">
        <v>3355</v>
      </c>
      <c r="B3344" s="4">
        <v>1</v>
      </c>
      <c r="C3344" s="2">
        <v>2</v>
      </c>
      <c r="D3344" s="3">
        <v>3</v>
      </c>
    </row>
    <row r="3345" spans="1:5" x14ac:dyDescent="0.25">
      <c r="A3345">
        <v>3356</v>
      </c>
      <c r="B3345" s="4">
        <v>1</v>
      </c>
      <c r="C3345" s="2">
        <v>2</v>
      </c>
      <c r="D3345" s="3">
        <v>3</v>
      </c>
    </row>
    <row r="3346" spans="1:5" x14ac:dyDescent="0.25">
      <c r="A3346">
        <v>3357</v>
      </c>
      <c r="B3346" s="4">
        <v>1</v>
      </c>
      <c r="C3346" s="2">
        <v>2</v>
      </c>
      <c r="D3346" s="3">
        <v>3</v>
      </c>
    </row>
    <row r="3347" spans="1:5" x14ac:dyDescent="0.25">
      <c r="A3347">
        <v>3358</v>
      </c>
      <c r="C3347" s="2">
        <v>2</v>
      </c>
      <c r="D3347" s="3">
        <v>3</v>
      </c>
    </row>
    <row r="3348" spans="1:5" x14ac:dyDescent="0.25">
      <c r="A3348">
        <v>3359</v>
      </c>
      <c r="C3348" s="2">
        <v>2</v>
      </c>
      <c r="D3348" s="3">
        <v>3</v>
      </c>
      <c r="E3348" s="5">
        <v>4</v>
      </c>
    </row>
    <row r="3349" spans="1:5" x14ac:dyDescent="0.25">
      <c r="A3349">
        <v>3360</v>
      </c>
      <c r="C3349" s="2">
        <v>2</v>
      </c>
      <c r="E3349" s="5">
        <v>4</v>
      </c>
    </row>
    <row r="3350" spans="1:5" x14ac:dyDescent="0.25">
      <c r="A3350">
        <v>3361</v>
      </c>
      <c r="C3350" s="2">
        <v>2</v>
      </c>
      <c r="E3350" s="5">
        <v>4</v>
      </c>
    </row>
    <row r="3351" spans="1:5" x14ac:dyDescent="0.25">
      <c r="A3351">
        <v>3362</v>
      </c>
      <c r="C3351" s="2">
        <v>2</v>
      </c>
      <c r="E3351" s="5">
        <v>4</v>
      </c>
    </row>
    <row r="3352" spans="1:5" x14ac:dyDescent="0.25">
      <c r="A3352">
        <v>3363</v>
      </c>
      <c r="C3352" s="2">
        <v>2</v>
      </c>
      <c r="E3352" s="5">
        <v>4</v>
      </c>
    </row>
    <row r="3353" spans="1:5" x14ac:dyDescent="0.25">
      <c r="A3353">
        <v>3364</v>
      </c>
      <c r="C3353" s="2">
        <v>2</v>
      </c>
      <c r="E3353" s="5">
        <v>4</v>
      </c>
    </row>
    <row r="3354" spans="1:5" x14ac:dyDescent="0.25">
      <c r="A3354">
        <v>3365</v>
      </c>
      <c r="C3354" s="2">
        <v>2</v>
      </c>
      <c r="E3354" s="5">
        <v>4</v>
      </c>
    </row>
    <row r="3355" spans="1:5" x14ac:dyDescent="0.25">
      <c r="A3355">
        <v>3366</v>
      </c>
      <c r="C3355" s="2">
        <v>2</v>
      </c>
      <c r="E3355" s="5">
        <v>4</v>
      </c>
    </row>
    <row r="3356" spans="1:5" x14ac:dyDescent="0.25">
      <c r="A3356">
        <v>3367</v>
      </c>
      <c r="C3356" s="2">
        <v>2</v>
      </c>
      <c r="E3356" s="5">
        <v>4</v>
      </c>
    </row>
    <row r="3357" spans="1:5" x14ac:dyDescent="0.25">
      <c r="A3357">
        <v>3368</v>
      </c>
      <c r="C3357" s="2">
        <v>2</v>
      </c>
      <c r="E3357" s="5">
        <v>4</v>
      </c>
    </row>
    <row r="3358" spans="1:5" x14ac:dyDescent="0.25">
      <c r="A3358">
        <v>3369</v>
      </c>
      <c r="B3358" s="4">
        <v>1</v>
      </c>
      <c r="C3358" s="2">
        <v>2</v>
      </c>
      <c r="E3358" s="5">
        <v>4</v>
      </c>
    </row>
    <row r="3359" spans="1:5" x14ac:dyDescent="0.25">
      <c r="A3359">
        <v>3370</v>
      </c>
      <c r="B3359" s="4">
        <v>1</v>
      </c>
      <c r="C3359" s="2">
        <v>2</v>
      </c>
      <c r="E3359" s="5">
        <v>4</v>
      </c>
    </row>
    <row r="3360" spans="1:5" x14ac:dyDescent="0.25">
      <c r="A3360">
        <v>3371</v>
      </c>
      <c r="B3360" s="4">
        <v>1</v>
      </c>
      <c r="E3360" s="5">
        <v>4</v>
      </c>
    </row>
    <row r="3361" spans="1:5" x14ac:dyDescent="0.25">
      <c r="A3361">
        <v>3372</v>
      </c>
      <c r="B3361" s="4">
        <v>1</v>
      </c>
      <c r="E3361" s="5">
        <v>4</v>
      </c>
    </row>
    <row r="3362" spans="1:5" x14ac:dyDescent="0.25">
      <c r="A3362">
        <v>3373</v>
      </c>
      <c r="B3362" s="4">
        <v>1</v>
      </c>
      <c r="E3362" s="5">
        <v>4</v>
      </c>
    </row>
    <row r="3363" spans="1:5" x14ac:dyDescent="0.25">
      <c r="A3363">
        <v>3374</v>
      </c>
      <c r="B3363" s="4">
        <v>1</v>
      </c>
      <c r="E3363" s="5">
        <v>4</v>
      </c>
    </row>
    <row r="3364" spans="1:5" x14ac:dyDescent="0.25">
      <c r="A3364">
        <v>3375</v>
      </c>
      <c r="B3364" s="4">
        <v>1</v>
      </c>
      <c r="E3364" s="5">
        <v>4</v>
      </c>
    </row>
    <row r="3365" spans="1:5" x14ac:dyDescent="0.25">
      <c r="A3365">
        <v>3376</v>
      </c>
      <c r="B3365" s="4">
        <v>1</v>
      </c>
      <c r="D3365" s="3">
        <v>3</v>
      </c>
      <c r="E3365" s="5">
        <v>4</v>
      </c>
    </row>
    <row r="3366" spans="1:5" x14ac:dyDescent="0.25">
      <c r="A3366">
        <v>3377</v>
      </c>
      <c r="B3366" s="4">
        <v>1</v>
      </c>
      <c r="D3366" s="3">
        <v>3</v>
      </c>
      <c r="E3366" s="5">
        <v>4</v>
      </c>
    </row>
    <row r="3367" spans="1:5" x14ac:dyDescent="0.25">
      <c r="A3367">
        <v>3378</v>
      </c>
      <c r="B3367" s="4">
        <v>1</v>
      </c>
      <c r="D3367" s="3">
        <v>3</v>
      </c>
      <c r="E3367" s="5">
        <v>4</v>
      </c>
    </row>
    <row r="3368" spans="1:5" x14ac:dyDescent="0.25">
      <c r="A3368">
        <v>3379</v>
      </c>
      <c r="B3368" s="4">
        <v>1</v>
      </c>
      <c r="D3368" s="3">
        <v>3</v>
      </c>
      <c r="E3368" s="5">
        <v>4</v>
      </c>
    </row>
    <row r="3369" spans="1:5" x14ac:dyDescent="0.25">
      <c r="A3369">
        <v>3380</v>
      </c>
      <c r="B3369" s="4">
        <v>1</v>
      </c>
      <c r="D3369" s="3">
        <v>3</v>
      </c>
    </row>
    <row r="3370" spans="1:5" x14ac:dyDescent="0.25">
      <c r="A3370">
        <v>3381</v>
      </c>
      <c r="B3370" s="4">
        <v>1</v>
      </c>
      <c r="D3370" s="3">
        <v>3</v>
      </c>
    </row>
    <row r="3371" spans="1:5" x14ac:dyDescent="0.25">
      <c r="A3371">
        <v>3382</v>
      </c>
      <c r="B3371" s="4">
        <v>1</v>
      </c>
      <c r="C3371" s="2">
        <v>2</v>
      </c>
      <c r="D3371" s="3">
        <v>3</v>
      </c>
    </row>
    <row r="3372" spans="1:5" x14ac:dyDescent="0.25">
      <c r="A3372">
        <v>3383</v>
      </c>
      <c r="B3372" s="4">
        <v>1</v>
      </c>
      <c r="C3372" s="2">
        <v>2</v>
      </c>
      <c r="D3372" s="3">
        <v>3</v>
      </c>
    </row>
    <row r="3373" spans="1:5" x14ac:dyDescent="0.25">
      <c r="A3373">
        <v>3384</v>
      </c>
      <c r="B3373" s="4">
        <v>1</v>
      </c>
      <c r="C3373" s="2">
        <v>2</v>
      </c>
      <c r="D3373" s="3">
        <v>3</v>
      </c>
    </row>
    <row r="3374" spans="1:5" x14ac:dyDescent="0.25">
      <c r="A3374">
        <v>3385</v>
      </c>
      <c r="B3374" s="4">
        <v>1</v>
      </c>
      <c r="C3374" s="2">
        <v>2</v>
      </c>
      <c r="D3374" s="3">
        <v>3</v>
      </c>
    </row>
    <row r="3375" spans="1:5" x14ac:dyDescent="0.25">
      <c r="A3375">
        <v>3386</v>
      </c>
      <c r="B3375" s="4">
        <v>1</v>
      </c>
      <c r="C3375" s="2">
        <v>2</v>
      </c>
      <c r="D3375" s="3">
        <v>3</v>
      </c>
    </row>
    <row r="3376" spans="1:5" x14ac:dyDescent="0.25">
      <c r="A3376">
        <v>3387</v>
      </c>
      <c r="C3376" s="2">
        <v>2</v>
      </c>
      <c r="D3376" s="3">
        <v>3</v>
      </c>
    </row>
    <row r="3377" spans="1:5" x14ac:dyDescent="0.25">
      <c r="A3377">
        <v>3388</v>
      </c>
      <c r="C3377" s="2">
        <v>2</v>
      </c>
      <c r="D3377" s="3">
        <v>3</v>
      </c>
    </row>
    <row r="3378" spans="1:5" x14ac:dyDescent="0.25">
      <c r="A3378">
        <v>3389</v>
      </c>
      <c r="C3378" s="2">
        <v>2</v>
      </c>
      <c r="D3378" s="3">
        <v>3</v>
      </c>
    </row>
    <row r="3379" spans="1:5" x14ac:dyDescent="0.25">
      <c r="A3379">
        <v>3390</v>
      </c>
      <c r="C3379" s="2">
        <v>2</v>
      </c>
      <c r="D3379" s="3">
        <v>3</v>
      </c>
    </row>
    <row r="3380" spans="1:5" x14ac:dyDescent="0.25">
      <c r="A3380">
        <v>3391</v>
      </c>
      <c r="C3380" s="2">
        <v>2</v>
      </c>
      <c r="D3380" s="3">
        <v>3</v>
      </c>
    </row>
    <row r="3381" spans="1:5" x14ac:dyDescent="0.25">
      <c r="A3381">
        <v>3392</v>
      </c>
      <c r="C3381" s="2">
        <v>2</v>
      </c>
      <c r="D3381" s="3">
        <v>3</v>
      </c>
      <c r="E3381" s="5">
        <v>4</v>
      </c>
    </row>
    <row r="3382" spans="1:5" x14ac:dyDescent="0.25">
      <c r="A3382">
        <v>3393</v>
      </c>
      <c r="C3382" s="2">
        <v>2</v>
      </c>
      <c r="D3382" s="3">
        <v>3</v>
      </c>
      <c r="E3382" s="5">
        <v>4</v>
      </c>
    </row>
    <row r="3383" spans="1:5" x14ac:dyDescent="0.25">
      <c r="A3383">
        <v>3394</v>
      </c>
      <c r="C3383" s="2">
        <v>2</v>
      </c>
      <c r="D3383" s="3">
        <v>3</v>
      </c>
      <c r="E3383" s="5">
        <v>4</v>
      </c>
    </row>
    <row r="3384" spans="1:5" x14ac:dyDescent="0.25">
      <c r="A3384">
        <v>3395</v>
      </c>
      <c r="C3384" s="2">
        <v>2</v>
      </c>
      <c r="E3384" s="5">
        <v>4</v>
      </c>
    </row>
    <row r="3385" spans="1:5" x14ac:dyDescent="0.25">
      <c r="A3385">
        <v>3396</v>
      </c>
      <c r="C3385" s="2">
        <v>2</v>
      </c>
      <c r="E3385" s="5">
        <v>4</v>
      </c>
    </row>
    <row r="3386" spans="1:5" x14ac:dyDescent="0.25">
      <c r="A3386">
        <v>3397</v>
      </c>
      <c r="C3386" s="2">
        <v>2</v>
      </c>
      <c r="E3386" s="5">
        <v>4</v>
      </c>
    </row>
    <row r="3387" spans="1:5" x14ac:dyDescent="0.25">
      <c r="A3387">
        <v>3398</v>
      </c>
      <c r="C3387" s="2">
        <v>2</v>
      </c>
      <c r="E3387" s="5">
        <v>4</v>
      </c>
    </row>
    <row r="3388" spans="1:5" x14ac:dyDescent="0.25">
      <c r="A3388">
        <v>3399</v>
      </c>
      <c r="C3388" s="2">
        <v>2</v>
      </c>
      <c r="E3388" s="5">
        <v>4</v>
      </c>
    </row>
    <row r="3389" spans="1:5" x14ac:dyDescent="0.25">
      <c r="A3389">
        <v>3400</v>
      </c>
      <c r="B3389" s="4">
        <v>1</v>
      </c>
      <c r="C3389" s="2">
        <v>2</v>
      </c>
      <c r="E3389" s="5">
        <v>4</v>
      </c>
    </row>
    <row r="3390" spans="1:5" x14ac:dyDescent="0.25">
      <c r="A3390">
        <v>3401</v>
      </c>
      <c r="B3390" s="4">
        <v>1</v>
      </c>
      <c r="C3390" s="2">
        <v>2</v>
      </c>
      <c r="E3390" s="5">
        <v>4</v>
      </c>
    </row>
    <row r="3391" spans="1:5" x14ac:dyDescent="0.25">
      <c r="A3391">
        <v>3402</v>
      </c>
      <c r="B3391" s="4">
        <v>1</v>
      </c>
      <c r="C3391" s="2">
        <v>2</v>
      </c>
      <c r="E3391" s="5">
        <v>4</v>
      </c>
    </row>
    <row r="3392" spans="1:5" x14ac:dyDescent="0.25">
      <c r="A3392">
        <v>3403</v>
      </c>
      <c r="B3392" s="4">
        <v>1</v>
      </c>
      <c r="E3392" s="5">
        <v>4</v>
      </c>
    </row>
    <row r="3393" spans="1:5" x14ac:dyDescent="0.25">
      <c r="A3393">
        <v>3404</v>
      </c>
      <c r="B3393" s="4">
        <v>1</v>
      </c>
      <c r="E3393" s="5">
        <v>4</v>
      </c>
    </row>
    <row r="3394" spans="1:5" x14ac:dyDescent="0.25">
      <c r="A3394">
        <v>3405</v>
      </c>
      <c r="B3394" s="4">
        <v>1</v>
      </c>
      <c r="E3394" s="5">
        <v>4</v>
      </c>
    </row>
    <row r="3395" spans="1:5" x14ac:dyDescent="0.25">
      <c r="A3395">
        <v>3406</v>
      </c>
      <c r="B3395" s="4">
        <v>1</v>
      </c>
      <c r="E3395" s="5">
        <v>4</v>
      </c>
    </row>
    <row r="3396" spans="1:5" x14ac:dyDescent="0.25">
      <c r="A3396">
        <v>3407</v>
      </c>
      <c r="B3396" s="4">
        <v>1</v>
      </c>
      <c r="E3396" s="5">
        <v>4</v>
      </c>
    </row>
    <row r="3397" spans="1:5" x14ac:dyDescent="0.25">
      <c r="A3397">
        <v>3408</v>
      </c>
      <c r="B3397" s="4">
        <v>1</v>
      </c>
      <c r="E3397" s="5">
        <v>4</v>
      </c>
    </row>
    <row r="3398" spans="1:5" x14ac:dyDescent="0.25">
      <c r="A3398">
        <v>3409</v>
      </c>
      <c r="B3398" s="4">
        <v>1</v>
      </c>
      <c r="E3398" s="5">
        <v>4</v>
      </c>
    </row>
    <row r="3399" spans="1:5" x14ac:dyDescent="0.25">
      <c r="A3399">
        <v>3410</v>
      </c>
      <c r="B3399" s="4">
        <v>1</v>
      </c>
      <c r="E3399" s="5">
        <v>4</v>
      </c>
    </row>
    <row r="3400" spans="1:5" x14ac:dyDescent="0.25">
      <c r="A3400">
        <v>3411</v>
      </c>
      <c r="B3400" s="4">
        <v>1</v>
      </c>
      <c r="D3400" s="3">
        <v>3</v>
      </c>
      <c r="E3400" s="5">
        <v>4</v>
      </c>
    </row>
    <row r="3401" spans="1:5" x14ac:dyDescent="0.25">
      <c r="A3401">
        <v>3412</v>
      </c>
      <c r="B3401" s="4">
        <v>1</v>
      </c>
      <c r="D3401" s="3">
        <v>3</v>
      </c>
      <c r="E3401" s="5">
        <v>4</v>
      </c>
    </row>
    <row r="3402" spans="1:5" x14ac:dyDescent="0.25">
      <c r="A3402">
        <v>3413</v>
      </c>
      <c r="B3402" s="4">
        <v>1</v>
      </c>
      <c r="D3402" s="3">
        <v>3</v>
      </c>
      <c r="E3402" s="5">
        <v>4</v>
      </c>
    </row>
    <row r="3403" spans="1:5" x14ac:dyDescent="0.25">
      <c r="A3403">
        <v>3414</v>
      </c>
      <c r="B3403" s="4">
        <v>1</v>
      </c>
      <c r="D3403" s="3">
        <v>3</v>
      </c>
      <c r="E3403" s="5">
        <v>4</v>
      </c>
    </row>
    <row r="3404" spans="1:5" x14ac:dyDescent="0.25">
      <c r="A3404">
        <v>3415</v>
      </c>
      <c r="B3404" s="4">
        <v>1</v>
      </c>
      <c r="C3404" s="2">
        <v>2</v>
      </c>
      <c r="D3404" s="3">
        <v>3</v>
      </c>
      <c r="E3404" s="5">
        <v>4</v>
      </c>
    </row>
    <row r="3405" spans="1:5" x14ac:dyDescent="0.25">
      <c r="A3405">
        <v>3416</v>
      </c>
      <c r="B3405" s="4">
        <v>1</v>
      </c>
      <c r="C3405" s="2">
        <v>2</v>
      </c>
      <c r="D3405" s="3">
        <v>3</v>
      </c>
      <c r="E3405" s="5">
        <v>4</v>
      </c>
    </row>
    <row r="3406" spans="1:5" x14ac:dyDescent="0.25">
      <c r="A3406">
        <v>3417</v>
      </c>
      <c r="B3406" s="4">
        <v>1</v>
      </c>
      <c r="C3406" s="2">
        <v>2</v>
      </c>
      <c r="D3406" s="3">
        <v>3</v>
      </c>
    </row>
    <row r="3407" spans="1:5" x14ac:dyDescent="0.25">
      <c r="A3407">
        <v>3418</v>
      </c>
      <c r="B3407" s="4">
        <v>1</v>
      </c>
      <c r="C3407" s="2">
        <v>2</v>
      </c>
      <c r="D3407" s="3">
        <v>3</v>
      </c>
    </row>
    <row r="3408" spans="1:5" x14ac:dyDescent="0.25">
      <c r="A3408">
        <v>3419</v>
      </c>
      <c r="B3408" s="4">
        <v>1</v>
      </c>
      <c r="C3408" s="2">
        <v>2</v>
      </c>
      <c r="D3408" s="3">
        <v>3</v>
      </c>
    </row>
    <row r="3409" spans="1:5" x14ac:dyDescent="0.25">
      <c r="A3409">
        <v>3420</v>
      </c>
      <c r="C3409" s="2">
        <v>2</v>
      </c>
      <c r="D3409" s="3">
        <v>3</v>
      </c>
    </row>
    <row r="3410" spans="1:5" x14ac:dyDescent="0.25">
      <c r="A3410">
        <v>3421</v>
      </c>
      <c r="C3410" s="2">
        <v>2</v>
      </c>
      <c r="D3410" s="3">
        <v>3</v>
      </c>
    </row>
    <row r="3411" spans="1:5" x14ac:dyDescent="0.25">
      <c r="A3411">
        <v>3422</v>
      </c>
      <c r="C3411" s="2">
        <v>2</v>
      </c>
      <c r="D3411" s="3">
        <v>3</v>
      </c>
    </row>
    <row r="3412" spans="1:5" x14ac:dyDescent="0.25">
      <c r="A3412">
        <v>3423</v>
      </c>
      <c r="C3412" s="2">
        <v>2</v>
      </c>
      <c r="D3412" s="3">
        <v>3</v>
      </c>
    </row>
    <row r="3413" spans="1:5" x14ac:dyDescent="0.25">
      <c r="A3413">
        <v>3424</v>
      </c>
      <c r="C3413" s="2">
        <v>2</v>
      </c>
      <c r="D3413" s="3">
        <v>3</v>
      </c>
    </row>
    <row r="3414" spans="1:5" x14ac:dyDescent="0.25">
      <c r="A3414">
        <v>3425</v>
      </c>
      <c r="C3414" s="2">
        <v>2</v>
      </c>
      <c r="D3414" s="3">
        <v>3</v>
      </c>
    </row>
    <row r="3415" spans="1:5" x14ac:dyDescent="0.25">
      <c r="A3415">
        <v>3426</v>
      </c>
      <c r="C3415" s="2">
        <v>2</v>
      </c>
      <c r="D3415" s="3">
        <v>3</v>
      </c>
    </row>
    <row r="3416" spans="1:5" x14ac:dyDescent="0.25">
      <c r="A3416">
        <v>3427</v>
      </c>
      <c r="C3416" s="2">
        <v>2</v>
      </c>
      <c r="D3416" s="3">
        <v>3</v>
      </c>
    </row>
    <row r="3417" spans="1:5" x14ac:dyDescent="0.25">
      <c r="A3417">
        <v>3428</v>
      </c>
      <c r="C3417" s="2">
        <v>2</v>
      </c>
      <c r="D3417" s="3">
        <v>3</v>
      </c>
    </row>
    <row r="3418" spans="1:5" x14ac:dyDescent="0.25">
      <c r="A3418">
        <v>3429</v>
      </c>
      <c r="C3418" s="2">
        <v>2</v>
      </c>
      <c r="D3418" s="3">
        <v>3</v>
      </c>
    </row>
    <row r="3419" spans="1:5" x14ac:dyDescent="0.25">
      <c r="A3419">
        <v>3430</v>
      </c>
      <c r="C3419" s="2">
        <v>2</v>
      </c>
    </row>
    <row r="3420" spans="1:5" x14ac:dyDescent="0.25">
      <c r="A3420">
        <v>3431</v>
      </c>
      <c r="B3420" s="4">
        <v>1</v>
      </c>
      <c r="C3420" s="2">
        <v>2</v>
      </c>
    </row>
    <row r="3421" spans="1:5" x14ac:dyDescent="0.25">
      <c r="A3421">
        <v>3432</v>
      </c>
      <c r="B3421" s="4">
        <v>1</v>
      </c>
      <c r="C3421" s="2">
        <v>2</v>
      </c>
    </row>
    <row r="3422" spans="1:5" x14ac:dyDescent="0.25">
      <c r="A3422">
        <v>3433</v>
      </c>
      <c r="B3422" s="4">
        <v>1</v>
      </c>
      <c r="C3422" s="2">
        <v>2</v>
      </c>
      <c r="E3422" s="5">
        <v>4</v>
      </c>
    </row>
    <row r="3423" spans="1:5" x14ac:dyDescent="0.25">
      <c r="A3423">
        <v>3434</v>
      </c>
      <c r="B3423" s="4">
        <v>1</v>
      </c>
      <c r="C3423" s="2">
        <v>2</v>
      </c>
      <c r="E3423" s="5">
        <v>4</v>
      </c>
    </row>
    <row r="3424" spans="1:5" x14ac:dyDescent="0.25">
      <c r="A3424">
        <v>3435</v>
      </c>
      <c r="B3424" s="4">
        <v>1</v>
      </c>
      <c r="E3424" s="5">
        <v>4</v>
      </c>
    </row>
    <row r="3425" spans="1:5" x14ac:dyDescent="0.25">
      <c r="A3425">
        <v>3436</v>
      </c>
      <c r="B3425" s="4">
        <v>1</v>
      </c>
      <c r="E3425" s="5">
        <v>4</v>
      </c>
    </row>
    <row r="3426" spans="1:5" x14ac:dyDescent="0.25">
      <c r="A3426">
        <v>3437</v>
      </c>
      <c r="B3426" s="4">
        <v>1</v>
      </c>
      <c r="E3426" s="5">
        <v>4</v>
      </c>
    </row>
    <row r="3427" spans="1:5" x14ac:dyDescent="0.25">
      <c r="A3427">
        <v>3438</v>
      </c>
      <c r="B3427" s="4">
        <v>1</v>
      </c>
      <c r="E3427" s="5">
        <v>4</v>
      </c>
    </row>
    <row r="3428" spans="1:5" x14ac:dyDescent="0.25">
      <c r="A3428">
        <v>3439</v>
      </c>
      <c r="B3428" s="4">
        <v>1</v>
      </c>
      <c r="E3428" s="5">
        <v>4</v>
      </c>
    </row>
    <row r="3429" spans="1:5" x14ac:dyDescent="0.25">
      <c r="A3429">
        <v>3440</v>
      </c>
      <c r="B3429" s="4">
        <v>1</v>
      </c>
      <c r="E3429" s="5">
        <v>4</v>
      </c>
    </row>
    <row r="3430" spans="1:5" x14ac:dyDescent="0.25">
      <c r="A3430">
        <v>3441</v>
      </c>
      <c r="B3430" s="4">
        <v>1</v>
      </c>
      <c r="E3430" s="5">
        <v>4</v>
      </c>
    </row>
    <row r="3431" spans="1:5" x14ac:dyDescent="0.25">
      <c r="A3431">
        <v>3442</v>
      </c>
      <c r="B3431" s="4">
        <v>1</v>
      </c>
      <c r="E3431" s="5">
        <v>4</v>
      </c>
    </row>
    <row r="3432" spans="1:5" x14ac:dyDescent="0.25">
      <c r="A3432">
        <v>3443</v>
      </c>
      <c r="B3432" s="4">
        <v>1</v>
      </c>
      <c r="E3432" s="5">
        <v>4</v>
      </c>
    </row>
    <row r="3433" spans="1:5" x14ac:dyDescent="0.25">
      <c r="A3433">
        <v>3444</v>
      </c>
      <c r="B3433" s="4">
        <v>1</v>
      </c>
      <c r="E3433" s="5">
        <v>4</v>
      </c>
    </row>
    <row r="3434" spans="1:5" x14ac:dyDescent="0.25">
      <c r="A3434">
        <v>3445</v>
      </c>
      <c r="B3434" s="4">
        <v>1</v>
      </c>
      <c r="E3434" s="5">
        <v>4</v>
      </c>
    </row>
    <row r="3435" spans="1:5" x14ac:dyDescent="0.25">
      <c r="A3435">
        <v>3446</v>
      </c>
      <c r="B3435" s="4">
        <v>1</v>
      </c>
      <c r="E3435" s="5">
        <v>4</v>
      </c>
    </row>
    <row r="3436" spans="1:5" x14ac:dyDescent="0.25">
      <c r="A3436">
        <v>3447</v>
      </c>
      <c r="B3436" s="4">
        <v>1</v>
      </c>
      <c r="E3436" s="5">
        <v>4</v>
      </c>
    </row>
    <row r="3437" spans="1:5" x14ac:dyDescent="0.25">
      <c r="A3437">
        <v>3448</v>
      </c>
      <c r="B3437" s="4">
        <v>1</v>
      </c>
      <c r="E3437" s="5">
        <v>4</v>
      </c>
    </row>
    <row r="3438" spans="1:5" x14ac:dyDescent="0.25">
      <c r="A3438">
        <v>3449</v>
      </c>
      <c r="B3438" s="4">
        <v>1</v>
      </c>
      <c r="D3438" s="3">
        <v>3</v>
      </c>
      <c r="E3438" s="5">
        <v>4</v>
      </c>
    </row>
    <row r="3439" spans="1:5" x14ac:dyDescent="0.25">
      <c r="A3439">
        <v>3450</v>
      </c>
      <c r="B3439" s="4">
        <v>1</v>
      </c>
      <c r="C3439" s="2">
        <v>2</v>
      </c>
      <c r="D3439" s="3">
        <v>3</v>
      </c>
      <c r="E3439" s="5">
        <v>4</v>
      </c>
    </row>
    <row r="3440" spans="1:5" x14ac:dyDescent="0.25">
      <c r="A3440">
        <v>3451</v>
      </c>
      <c r="B3440" s="4">
        <v>1</v>
      </c>
      <c r="C3440" s="2">
        <v>2</v>
      </c>
      <c r="D3440" s="3">
        <v>3</v>
      </c>
      <c r="E3440" s="5">
        <v>4</v>
      </c>
    </row>
    <row r="3441" spans="1:8" x14ac:dyDescent="0.25">
      <c r="A3441">
        <v>3452</v>
      </c>
      <c r="B3441" s="4">
        <v>1</v>
      </c>
      <c r="C3441" s="2">
        <v>2</v>
      </c>
      <c r="D3441" s="3">
        <v>3</v>
      </c>
      <c r="E3441" s="5">
        <v>4</v>
      </c>
    </row>
    <row r="3442" spans="1:8" x14ac:dyDescent="0.25">
      <c r="A3442">
        <v>3453</v>
      </c>
      <c r="B3442" s="4">
        <v>1</v>
      </c>
      <c r="C3442" s="2">
        <v>2</v>
      </c>
      <c r="D3442" s="3">
        <v>3</v>
      </c>
      <c r="E3442" s="5">
        <v>4</v>
      </c>
    </row>
    <row r="3443" spans="1:8" x14ac:dyDescent="0.25">
      <c r="A3443">
        <v>3454</v>
      </c>
      <c r="B3443" s="4">
        <v>1</v>
      </c>
      <c r="C3443" s="2">
        <v>2</v>
      </c>
      <c r="D3443" s="3">
        <v>3</v>
      </c>
      <c r="E3443" s="5">
        <v>4</v>
      </c>
    </row>
    <row r="3444" spans="1:8" x14ac:dyDescent="0.25">
      <c r="A3444">
        <v>3455</v>
      </c>
      <c r="C3444" s="2">
        <v>2</v>
      </c>
      <c r="D3444" s="3">
        <v>3</v>
      </c>
    </row>
    <row r="3445" spans="1:8" x14ac:dyDescent="0.25">
      <c r="A3445">
        <v>3456</v>
      </c>
      <c r="C3445" s="2">
        <v>2</v>
      </c>
      <c r="D3445" s="3">
        <v>3</v>
      </c>
    </row>
    <row r="3446" spans="1:8" x14ac:dyDescent="0.25">
      <c r="A3446">
        <v>3457</v>
      </c>
      <c r="C3446" s="2">
        <v>2</v>
      </c>
      <c r="D3446" s="3">
        <v>3</v>
      </c>
    </row>
    <row r="3447" spans="1:8" x14ac:dyDescent="0.25">
      <c r="A3447">
        <v>3458</v>
      </c>
      <c r="C3447" s="2">
        <v>2</v>
      </c>
      <c r="D3447" s="3">
        <v>3</v>
      </c>
    </row>
    <row r="3448" spans="1:8" x14ac:dyDescent="0.25">
      <c r="A3448">
        <v>3459</v>
      </c>
      <c r="C3448" s="2">
        <v>2</v>
      </c>
      <c r="D3448" s="3">
        <v>3</v>
      </c>
    </row>
    <row r="3449" spans="1:8" x14ac:dyDescent="0.25">
      <c r="A3449">
        <v>3460</v>
      </c>
      <c r="C3449" s="2">
        <v>2</v>
      </c>
      <c r="D3449" s="3">
        <v>3</v>
      </c>
    </row>
    <row r="3450" spans="1:8" x14ac:dyDescent="0.25">
      <c r="A3450">
        <v>3461</v>
      </c>
      <c r="C3450" s="2">
        <v>2</v>
      </c>
      <c r="D3450" s="3">
        <v>3</v>
      </c>
    </row>
    <row r="3451" spans="1:8" x14ac:dyDescent="0.25">
      <c r="A3451">
        <v>3462</v>
      </c>
      <c r="C3451" s="2">
        <v>2</v>
      </c>
      <c r="D3451" s="3">
        <v>3</v>
      </c>
    </row>
    <row r="3452" spans="1:8" x14ac:dyDescent="0.25">
      <c r="A3452">
        <v>3463</v>
      </c>
      <c r="C3452" s="2">
        <v>2</v>
      </c>
      <c r="D3452" s="3">
        <v>3</v>
      </c>
    </row>
    <row r="3453" spans="1:8" x14ac:dyDescent="0.25">
      <c r="A3453">
        <v>3464</v>
      </c>
      <c r="C3453" s="2">
        <v>2</v>
      </c>
      <c r="D3453" s="3">
        <v>3</v>
      </c>
    </row>
    <row r="3454" spans="1:8" x14ac:dyDescent="0.25">
      <c r="A3454">
        <v>3465</v>
      </c>
      <c r="C3454" s="2">
        <v>2</v>
      </c>
      <c r="D3454" s="3">
        <v>3</v>
      </c>
    </row>
    <row r="3455" spans="1:8" x14ac:dyDescent="0.25">
      <c r="A3455">
        <v>3466</v>
      </c>
      <c r="C3455" s="2">
        <v>2</v>
      </c>
      <c r="D3455" s="3">
        <v>3</v>
      </c>
    </row>
    <row r="3456" spans="1:8" x14ac:dyDescent="0.25">
      <c r="A3456">
        <v>3467</v>
      </c>
      <c r="C3456" s="2">
        <v>2</v>
      </c>
      <c r="D3456" s="3">
        <v>3</v>
      </c>
      <c r="H3456" s="5" t="s">
        <v>233</v>
      </c>
    </row>
    <row r="3457" spans="1:8" x14ac:dyDescent="0.25">
      <c r="A3457">
        <v>3468</v>
      </c>
      <c r="C3457" s="2">
        <v>2</v>
      </c>
      <c r="D3457" s="3">
        <v>3</v>
      </c>
      <c r="H3457" s="5" t="s">
        <v>233</v>
      </c>
    </row>
    <row r="3458" spans="1:8" x14ac:dyDescent="0.25">
      <c r="A3458">
        <v>3469</v>
      </c>
      <c r="C3458" s="2">
        <v>2</v>
      </c>
      <c r="D3458" s="3">
        <v>3</v>
      </c>
      <c r="H3458" s="5" t="s">
        <v>233</v>
      </c>
    </row>
    <row r="3459" spans="1:8" x14ac:dyDescent="0.25">
      <c r="A3459">
        <v>3470</v>
      </c>
      <c r="B3459" s="4">
        <v>1</v>
      </c>
      <c r="C3459" s="2">
        <v>2</v>
      </c>
      <c r="D3459" s="3">
        <v>3</v>
      </c>
      <c r="H3459" s="5" t="s">
        <v>233</v>
      </c>
    </row>
    <row r="3460" spans="1:8" x14ac:dyDescent="0.25">
      <c r="A3460">
        <v>3471</v>
      </c>
      <c r="B3460" s="4">
        <v>1</v>
      </c>
      <c r="C3460" s="2">
        <v>2</v>
      </c>
      <c r="D3460" s="3">
        <v>3</v>
      </c>
      <c r="H3460" s="5" t="s">
        <v>233</v>
      </c>
    </row>
    <row r="3461" spans="1:8" x14ac:dyDescent="0.25">
      <c r="A3461">
        <v>3472</v>
      </c>
      <c r="B3461" s="4">
        <v>1</v>
      </c>
      <c r="C3461" s="2">
        <v>2</v>
      </c>
      <c r="D3461" s="3">
        <v>3</v>
      </c>
      <c r="H3461" s="5" t="s">
        <v>233</v>
      </c>
    </row>
    <row r="3462" spans="1:8" x14ac:dyDescent="0.25">
      <c r="A3462">
        <v>3473</v>
      </c>
      <c r="B3462" s="4">
        <v>1</v>
      </c>
      <c r="C3462" s="2">
        <v>2</v>
      </c>
      <c r="H3462" s="5" t="s">
        <v>233</v>
      </c>
    </row>
    <row r="3463" spans="1:8" x14ac:dyDescent="0.25">
      <c r="A3463">
        <v>3474</v>
      </c>
      <c r="B3463" s="4">
        <v>1</v>
      </c>
      <c r="H3463" s="5" t="s">
        <v>233</v>
      </c>
    </row>
    <row r="3464" spans="1:8" x14ac:dyDescent="0.25">
      <c r="A3464">
        <v>3475</v>
      </c>
      <c r="B3464" s="4">
        <v>1</v>
      </c>
      <c r="H3464" s="5" t="s">
        <v>233</v>
      </c>
    </row>
    <row r="3465" spans="1:8" x14ac:dyDescent="0.25">
      <c r="A3465">
        <v>3476</v>
      </c>
      <c r="B3465" s="4">
        <v>1</v>
      </c>
      <c r="H3465" s="5" t="s">
        <v>233</v>
      </c>
    </row>
    <row r="3466" spans="1:8" x14ac:dyDescent="0.25">
      <c r="A3466">
        <v>3477</v>
      </c>
      <c r="B3466" s="4">
        <v>1</v>
      </c>
      <c r="H3466" s="5" t="s">
        <v>233</v>
      </c>
    </row>
    <row r="3467" spans="1:8" x14ac:dyDescent="0.25">
      <c r="A3467">
        <v>3478</v>
      </c>
      <c r="B3467" s="4">
        <v>1</v>
      </c>
      <c r="H3467" s="5" t="s">
        <v>233</v>
      </c>
    </row>
    <row r="3468" spans="1:8" x14ac:dyDescent="0.25">
      <c r="A3468">
        <v>3479</v>
      </c>
      <c r="B3468" s="4">
        <v>1</v>
      </c>
      <c r="H3468" s="5" t="s">
        <v>233</v>
      </c>
    </row>
    <row r="3469" spans="1:8" x14ac:dyDescent="0.25">
      <c r="A3469">
        <v>3480</v>
      </c>
      <c r="B3469" s="4">
        <v>1</v>
      </c>
      <c r="H3469" s="5" t="s">
        <v>233</v>
      </c>
    </row>
    <row r="3470" spans="1:8" x14ac:dyDescent="0.25">
      <c r="A3470">
        <v>3481</v>
      </c>
      <c r="B3470" s="4">
        <v>1</v>
      </c>
      <c r="H3470" s="5" t="s">
        <v>233</v>
      </c>
    </row>
    <row r="3471" spans="1:8" x14ac:dyDescent="0.25">
      <c r="A3471">
        <v>3482</v>
      </c>
      <c r="B3471" s="4">
        <v>1</v>
      </c>
      <c r="H3471" s="5" t="s">
        <v>233</v>
      </c>
    </row>
    <row r="3472" spans="1:8" x14ac:dyDescent="0.25">
      <c r="A3472">
        <v>3483</v>
      </c>
      <c r="B3472" s="4">
        <v>1</v>
      </c>
      <c r="D3472" s="3">
        <v>3</v>
      </c>
      <c r="H3472" s="5" t="s">
        <v>233</v>
      </c>
    </row>
    <row r="3473" spans="1:8" x14ac:dyDescent="0.25">
      <c r="A3473">
        <v>3484</v>
      </c>
      <c r="B3473" s="4">
        <v>1</v>
      </c>
      <c r="C3473" s="2">
        <v>2</v>
      </c>
      <c r="D3473" s="3">
        <v>3</v>
      </c>
      <c r="H3473" s="5" t="s">
        <v>233</v>
      </c>
    </row>
    <row r="3474" spans="1:8" x14ac:dyDescent="0.25">
      <c r="A3474">
        <v>3485</v>
      </c>
      <c r="B3474" s="4">
        <v>1</v>
      </c>
      <c r="C3474" s="2">
        <v>2</v>
      </c>
      <c r="D3474" s="3">
        <v>3</v>
      </c>
      <c r="H3474" s="5" t="s">
        <v>233</v>
      </c>
    </row>
    <row r="3475" spans="1:8" x14ac:dyDescent="0.25">
      <c r="A3475">
        <v>3486</v>
      </c>
      <c r="B3475" s="4">
        <v>1</v>
      </c>
      <c r="C3475" s="2">
        <v>2</v>
      </c>
      <c r="D3475" s="3">
        <v>3</v>
      </c>
    </row>
    <row r="3476" spans="1:8" x14ac:dyDescent="0.25">
      <c r="A3476">
        <v>3487</v>
      </c>
      <c r="B3476" s="4">
        <v>1</v>
      </c>
      <c r="C3476" s="2">
        <v>2</v>
      </c>
      <c r="D3476" s="3">
        <v>3</v>
      </c>
    </row>
    <row r="3477" spans="1:8" x14ac:dyDescent="0.25">
      <c r="A3477">
        <v>3488</v>
      </c>
      <c r="B3477" s="4">
        <v>1</v>
      </c>
      <c r="C3477" s="2">
        <v>2</v>
      </c>
      <c r="D3477" s="3">
        <v>3</v>
      </c>
    </row>
    <row r="3478" spans="1:8" x14ac:dyDescent="0.25">
      <c r="A3478">
        <v>3489</v>
      </c>
      <c r="B3478" s="4">
        <v>1</v>
      </c>
      <c r="C3478" s="2">
        <v>2</v>
      </c>
      <c r="D3478" s="3">
        <v>3</v>
      </c>
    </row>
    <row r="3479" spans="1:8" x14ac:dyDescent="0.25">
      <c r="A3479">
        <v>3490</v>
      </c>
      <c r="B3479" s="4">
        <v>1</v>
      </c>
      <c r="C3479" s="2">
        <v>2</v>
      </c>
      <c r="D3479" s="3">
        <v>3</v>
      </c>
    </row>
    <row r="3480" spans="1:8" x14ac:dyDescent="0.25">
      <c r="A3480">
        <v>3491</v>
      </c>
      <c r="C3480" s="2">
        <v>2</v>
      </c>
      <c r="D3480" s="3">
        <v>3</v>
      </c>
    </row>
    <row r="3481" spans="1:8" x14ac:dyDescent="0.25">
      <c r="A3481">
        <v>3492</v>
      </c>
      <c r="C3481" s="2">
        <v>2</v>
      </c>
      <c r="D3481" s="3">
        <v>3</v>
      </c>
    </row>
    <row r="3482" spans="1:8" x14ac:dyDescent="0.25">
      <c r="A3482">
        <v>3493</v>
      </c>
      <c r="C3482" s="2">
        <v>2</v>
      </c>
      <c r="D3482" s="3">
        <v>3</v>
      </c>
    </row>
    <row r="3483" spans="1:8" x14ac:dyDescent="0.25">
      <c r="A3483">
        <v>3494</v>
      </c>
      <c r="C3483" s="2">
        <v>2</v>
      </c>
      <c r="D3483" s="3">
        <v>3</v>
      </c>
    </row>
    <row r="3484" spans="1:8" x14ac:dyDescent="0.25">
      <c r="A3484">
        <v>3495</v>
      </c>
      <c r="C3484" s="2">
        <v>2</v>
      </c>
      <c r="D3484" s="3">
        <v>3</v>
      </c>
    </row>
    <row r="3485" spans="1:8" x14ac:dyDescent="0.25">
      <c r="A3485">
        <v>3496</v>
      </c>
      <c r="C3485" s="2">
        <v>2</v>
      </c>
      <c r="D3485" s="3">
        <v>3</v>
      </c>
    </row>
    <row r="3486" spans="1:8" x14ac:dyDescent="0.25">
      <c r="A3486">
        <v>3497</v>
      </c>
      <c r="C3486" s="2">
        <v>2</v>
      </c>
      <c r="D3486" s="3">
        <v>3</v>
      </c>
    </row>
    <row r="3487" spans="1:8" x14ac:dyDescent="0.25">
      <c r="A3487">
        <v>3498</v>
      </c>
      <c r="C3487" s="2">
        <v>2</v>
      </c>
      <c r="D3487" s="3">
        <v>3</v>
      </c>
    </row>
    <row r="3488" spans="1:8" x14ac:dyDescent="0.25">
      <c r="A3488">
        <v>3499</v>
      </c>
      <c r="C3488" s="2">
        <v>2</v>
      </c>
      <c r="D3488" s="3">
        <v>3</v>
      </c>
    </row>
    <row r="3489" spans="1:5" x14ac:dyDescent="0.25">
      <c r="A3489">
        <v>3500</v>
      </c>
      <c r="C3489" s="2">
        <v>2</v>
      </c>
      <c r="D3489" s="3">
        <v>3</v>
      </c>
      <c r="E3489" s="5">
        <v>4</v>
      </c>
    </row>
    <row r="3490" spans="1:5" x14ac:dyDescent="0.25">
      <c r="A3490">
        <v>3501</v>
      </c>
      <c r="C3490" s="2">
        <v>2</v>
      </c>
      <c r="D3490" s="3">
        <v>3</v>
      </c>
      <c r="E3490" s="5">
        <v>4</v>
      </c>
    </row>
    <row r="3491" spans="1:5" x14ac:dyDescent="0.25">
      <c r="A3491">
        <v>3502</v>
      </c>
      <c r="C3491" s="2">
        <v>2</v>
      </c>
      <c r="E3491" s="5">
        <v>4</v>
      </c>
    </row>
    <row r="3492" spans="1:5" x14ac:dyDescent="0.25">
      <c r="A3492">
        <v>3503</v>
      </c>
      <c r="B3492" s="4">
        <v>1</v>
      </c>
      <c r="C3492" s="2">
        <v>2</v>
      </c>
      <c r="E3492" s="5">
        <v>4</v>
      </c>
    </row>
    <row r="3493" spans="1:5" x14ac:dyDescent="0.25">
      <c r="A3493">
        <v>3504</v>
      </c>
      <c r="B3493" s="4">
        <v>1</v>
      </c>
      <c r="E3493" s="5">
        <v>4</v>
      </c>
    </row>
    <row r="3494" spans="1:5" x14ac:dyDescent="0.25">
      <c r="A3494">
        <v>3505</v>
      </c>
      <c r="B3494" s="4">
        <v>1</v>
      </c>
      <c r="E3494" s="5">
        <v>4</v>
      </c>
    </row>
    <row r="3495" spans="1:5" x14ac:dyDescent="0.25">
      <c r="A3495">
        <v>3506</v>
      </c>
      <c r="B3495" s="4">
        <v>1</v>
      </c>
      <c r="E3495" s="5">
        <v>4</v>
      </c>
    </row>
    <row r="3496" spans="1:5" x14ac:dyDescent="0.25">
      <c r="A3496">
        <v>3507</v>
      </c>
      <c r="B3496" s="4">
        <v>1</v>
      </c>
      <c r="E3496" s="5">
        <v>4</v>
      </c>
    </row>
    <row r="3497" spans="1:5" x14ac:dyDescent="0.25">
      <c r="A3497">
        <v>3508</v>
      </c>
      <c r="B3497" s="4">
        <v>1</v>
      </c>
      <c r="E3497" s="5">
        <v>4</v>
      </c>
    </row>
    <row r="3498" spans="1:5" x14ac:dyDescent="0.25">
      <c r="A3498">
        <v>3509</v>
      </c>
      <c r="B3498" s="4">
        <v>1</v>
      </c>
      <c r="E3498" s="5">
        <v>4</v>
      </c>
    </row>
    <row r="3499" spans="1:5" x14ac:dyDescent="0.25">
      <c r="A3499">
        <v>3510</v>
      </c>
      <c r="B3499" s="4">
        <v>1</v>
      </c>
      <c r="E3499" s="5">
        <v>4</v>
      </c>
    </row>
    <row r="3500" spans="1:5" x14ac:dyDescent="0.25">
      <c r="A3500">
        <v>3511</v>
      </c>
      <c r="B3500" s="4">
        <v>1</v>
      </c>
      <c r="E3500" s="5">
        <v>4</v>
      </c>
    </row>
    <row r="3501" spans="1:5" x14ac:dyDescent="0.25">
      <c r="A3501">
        <v>3512</v>
      </c>
      <c r="B3501" s="4">
        <v>1</v>
      </c>
      <c r="E3501" s="5">
        <v>4</v>
      </c>
    </row>
    <row r="3502" spans="1:5" x14ac:dyDescent="0.25">
      <c r="A3502">
        <v>3513</v>
      </c>
      <c r="B3502" s="4">
        <v>1</v>
      </c>
      <c r="E3502" s="5">
        <v>4</v>
      </c>
    </row>
    <row r="3503" spans="1:5" x14ac:dyDescent="0.25">
      <c r="A3503">
        <v>3514</v>
      </c>
      <c r="B3503" s="4">
        <v>1</v>
      </c>
      <c r="E3503" s="5">
        <v>4</v>
      </c>
    </row>
    <row r="3504" spans="1:5" x14ac:dyDescent="0.25">
      <c r="A3504">
        <v>3515</v>
      </c>
      <c r="B3504" s="4">
        <v>1</v>
      </c>
      <c r="E3504" s="5">
        <v>4</v>
      </c>
    </row>
    <row r="3505" spans="1:5" x14ac:dyDescent="0.25">
      <c r="A3505">
        <v>3516</v>
      </c>
      <c r="B3505" s="4">
        <v>1</v>
      </c>
      <c r="C3505" s="2">
        <v>2</v>
      </c>
      <c r="D3505" s="3">
        <v>3</v>
      </c>
      <c r="E3505" s="5">
        <v>4</v>
      </c>
    </row>
    <row r="3506" spans="1:5" x14ac:dyDescent="0.25">
      <c r="A3506">
        <v>3517</v>
      </c>
      <c r="B3506" s="4">
        <v>1</v>
      </c>
      <c r="C3506" s="2">
        <v>2</v>
      </c>
      <c r="D3506" s="3">
        <v>3</v>
      </c>
      <c r="E3506" s="5">
        <v>4</v>
      </c>
    </row>
    <row r="3507" spans="1:5" x14ac:dyDescent="0.25">
      <c r="A3507">
        <v>3518</v>
      </c>
      <c r="B3507" s="4">
        <v>1</v>
      </c>
      <c r="C3507" s="2">
        <v>2</v>
      </c>
      <c r="D3507" s="3">
        <v>3</v>
      </c>
      <c r="E3507" s="5">
        <v>4</v>
      </c>
    </row>
    <row r="3508" spans="1:5" x14ac:dyDescent="0.25">
      <c r="A3508">
        <v>3519</v>
      </c>
      <c r="B3508" s="4">
        <v>1</v>
      </c>
      <c r="C3508" s="2">
        <v>2</v>
      </c>
      <c r="D3508" s="3">
        <v>3</v>
      </c>
    </row>
    <row r="3509" spans="1:5" x14ac:dyDescent="0.25">
      <c r="A3509">
        <v>3520</v>
      </c>
      <c r="B3509" s="4">
        <v>1</v>
      </c>
      <c r="C3509" s="2">
        <v>2</v>
      </c>
      <c r="D3509" s="3">
        <v>3</v>
      </c>
    </row>
    <row r="3510" spans="1:5" x14ac:dyDescent="0.25">
      <c r="A3510">
        <v>3521</v>
      </c>
      <c r="C3510" s="2">
        <v>2</v>
      </c>
      <c r="D3510" s="3">
        <v>3</v>
      </c>
    </row>
    <row r="3511" spans="1:5" x14ac:dyDescent="0.25">
      <c r="A3511">
        <v>3522</v>
      </c>
      <c r="C3511" s="2">
        <v>2</v>
      </c>
      <c r="D3511" s="3">
        <v>3</v>
      </c>
    </row>
    <row r="3512" spans="1:5" x14ac:dyDescent="0.25">
      <c r="A3512">
        <v>3523</v>
      </c>
      <c r="C3512" s="2">
        <v>2</v>
      </c>
      <c r="D3512" s="3">
        <v>3</v>
      </c>
    </row>
    <row r="3513" spans="1:5" x14ac:dyDescent="0.25">
      <c r="A3513">
        <v>3524</v>
      </c>
      <c r="C3513" s="2">
        <v>2</v>
      </c>
      <c r="D3513" s="3">
        <v>3</v>
      </c>
    </row>
    <row r="3514" spans="1:5" x14ac:dyDescent="0.25">
      <c r="A3514">
        <v>3525</v>
      </c>
      <c r="C3514" s="2">
        <v>2</v>
      </c>
      <c r="D3514" s="3">
        <v>3</v>
      </c>
    </row>
    <row r="3515" spans="1:5" x14ac:dyDescent="0.25">
      <c r="A3515">
        <v>3526</v>
      </c>
      <c r="C3515" s="2">
        <v>2</v>
      </c>
      <c r="D3515" s="3">
        <v>3</v>
      </c>
    </row>
    <row r="3516" spans="1:5" x14ac:dyDescent="0.25">
      <c r="A3516">
        <v>3527</v>
      </c>
      <c r="C3516" s="2">
        <v>2</v>
      </c>
      <c r="D3516" s="3">
        <v>3</v>
      </c>
    </row>
    <row r="3517" spans="1:5" x14ac:dyDescent="0.25">
      <c r="A3517">
        <v>3528</v>
      </c>
      <c r="C3517" s="2">
        <v>2</v>
      </c>
      <c r="D3517" s="3">
        <v>3</v>
      </c>
    </row>
    <row r="3518" spans="1:5" x14ac:dyDescent="0.25">
      <c r="A3518">
        <v>3529</v>
      </c>
      <c r="C3518" s="2">
        <v>2</v>
      </c>
      <c r="D3518" s="3">
        <v>3</v>
      </c>
    </row>
    <row r="3519" spans="1:5" x14ac:dyDescent="0.25">
      <c r="A3519">
        <v>3530</v>
      </c>
      <c r="C3519" s="2">
        <v>2</v>
      </c>
      <c r="D3519" s="3">
        <v>3</v>
      </c>
    </row>
    <row r="3520" spans="1:5" x14ac:dyDescent="0.25">
      <c r="A3520">
        <v>3531</v>
      </c>
      <c r="B3520" s="4">
        <v>1</v>
      </c>
      <c r="C3520" s="2">
        <v>2</v>
      </c>
      <c r="D3520" s="3">
        <v>3</v>
      </c>
    </row>
    <row r="3521" spans="1:5" x14ac:dyDescent="0.25">
      <c r="A3521">
        <v>3532</v>
      </c>
      <c r="B3521" s="4">
        <v>1</v>
      </c>
      <c r="C3521" s="2">
        <v>2</v>
      </c>
      <c r="D3521" s="3">
        <v>3</v>
      </c>
    </row>
    <row r="3522" spans="1:5" x14ac:dyDescent="0.25">
      <c r="A3522">
        <v>3533</v>
      </c>
      <c r="B3522" s="4">
        <v>1</v>
      </c>
      <c r="C3522" s="2">
        <v>2</v>
      </c>
      <c r="E3522" s="5">
        <v>4</v>
      </c>
    </row>
    <row r="3523" spans="1:5" x14ac:dyDescent="0.25">
      <c r="A3523">
        <v>3534</v>
      </c>
      <c r="B3523" s="4">
        <v>1</v>
      </c>
      <c r="E3523" s="5">
        <v>4</v>
      </c>
    </row>
    <row r="3524" spans="1:5" x14ac:dyDescent="0.25">
      <c r="A3524">
        <v>3535</v>
      </c>
      <c r="B3524" s="4">
        <v>1</v>
      </c>
      <c r="E3524" s="5">
        <v>4</v>
      </c>
    </row>
    <row r="3525" spans="1:5" x14ac:dyDescent="0.25">
      <c r="A3525">
        <v>3536</v>
      </c>
      <c r="B3525" s="4">
        <v>1</v>
      </c>
      <c r="E3525" s="5">
        <v>4</v>
      </c>
    </row>
    <row r="3526" spans="1:5" x14ac:dyDescent="0.25">
      <c r="A3526">
        <v>3537</v>
      </c>
      <c r="B3526" s="4">
        <v>1</v>
      </c>
      <c r="E3526" s="5">
        <v>4</v>
      </c>
    </row>
    <row r="3527" spans="1:5" x14ac:dyDescent="0.25">
      <c r="A3527">
        <v>3538</v>
      </c>
      <c r="B3527" s="4">
        <v>1</v>
      </c>
      <c r="E3527" s="5">
        <v>4</v>
      </c>
    </row>
    <row r="3528" spans="1:5" x14ac:dyDescent="0.25">
      <c r="A3528">
        <v>3539</v>
      </c>
      <c r="B3528" s="4">
        <v>1</v>
      </c>
      <c r="E3528" s="5">
        <v>4</v>
      </c>
    </row>
    <row r="3529" spans="1:5" x14ac:dyDescent="0.25">
      <c r="A3529">
        <v>3540</v>
      </c>
      <c r="B3529" s="4">
        <v>1</v>
      </c>
      <c r="E3529" s="5">
        <v>4</v>
      </c>
    </row>
    <row r="3530" spans="1:5" x14ac:dyDescent="0.25">
      <c r="A3530">
        <v>3541</v>
      </c>
      <c r="B3530" s="4">
        <v>1</v>
      </c>
      <c r="E3530" s="5">
        <v>4</v>
      </c>
    </row>
    <row r="3531" spans="1:5" x14ac:dyDescent="0.25">
      <c r="A3531">
        <v>3542</v>
      </c>
      <c r="B3531" s="4">
        <v>1</v>
      </c>
      <c r="E3531" s="5">
        <v>4</v>
      </c>
    </row>
    <row r="3532" spans="1:5" x14ac:dyDescent="0.25">
      <c r="A3532">
        <v>3543</v>
      </c>
      <c r="B3532" s="4">
        <v>1</v>
      </c>
      <c r="E3532" s="5">
        <v>4</v>
      </c>
    </row>
    <row r="3533" spans="1:5" x14ac:dyDescent="0.25">
      <c r="A3533">
        <v>3544</v>
      </c>
      <c r="B3533" s="4">
        <v>1</v>
      </c>
      <c r="E3533" s="5">
        <v>4</v>
      </c>
    </row>
    <row r="3534" spans="1:5" x14ac:dyDescent="0.25">
      <c r="A3534">
        <v>3545</v>
      </c>
      <c r="B3534" s="4">
        <v>1</v>
      </c>
      <c r="E3534" s="5">
        <v>4</v>
      </c>
    </row>
    <row r="3535" spans="1:5" x14ac:dyDescent="0.25">
      <c r="A3535">
        <v>3546</v>
      </c>
      <c r="B3535" s="4">
        <v>1</v>
      </c>
      <c r="E3535" s="5">
        <v>4</v>
      </c>
    </row>
    <row r="3536" spans="1:5" x14ac:dyDescent="0.25">
      <c r="A3536">
        <v>3547</v>
      </c>
      <c r="B3536" s="4">
        <v>1</v>
      </c>
      <c r="E3536" s="5">
        <v>4</v>
      </c>
    </row>
    <row r="3537" spans="1:5" x14ac:dyDescent="0.25">
      <c r="A3537">
        <v>3548</v>
      </c>
      <c r="B3537" s="4">
        <v>1</v>
      </c>
      <c r="C3537" s="2">
        <v>2</v>
      </c>
      <c r="D3537" s="3">
        <v>3</v>
      </c>
      <c r="E3537" s="5">
        <v>4</v>
      </c>
    </row>
    <row r="3538" spans="1:5" x14ac:dyDescent="0.25">
      <c r="A3538">
        <v>3549</v>
      </c>
      <c r="B3538" s="4">
        <v>1</v>
      </c>
      <c r="C3538" s="2">
        <v>2</v>
      </c>
      <c r="D3538" s="3">
        <v>3</v>
      </c>
      <c r="E3538" s="5">
        <v>4</v>
      </c>
    </row>
    <row r="3539" spans="1:5" x14ac:dyDescent="0.25">
      <c r="A3539">
        <v>3550</v>
      </c>
      <c r="C3539" s="2">
        <v>2</v>
      </c>
      <c r="D3539" s="3">
        <v>3</v>
      </c>
      <c r="E3539" s="5">
        <v>4</v>
      </c>
    </row>
    <row r="3540" spans="1:5" x14ac:dyDescent="0.25">
      <c r="A3540">
        <v>3551</v>
      </c>
      <c r="C3540" s="2">
        <v>2</v>
      </c>
      <c r="D3540" s="3">
        <v>3</v>
      </c>
    </row>
    <row r="3541" spans="1:5" x14ac:dyDescent="0.25">
      <c r="A3541">
        <v>3552</v>
      </c>
      <c r="C3541" s="2">
        <v>2</v>
      </c>
      <c r="D3541" s="3">
        <v>3</v>
      </c>
    </row>
    <row r="3542" spans="1:5" x14ac:dyDescent="0.25">
      <c r="A3542">
        <v>3553</v>
      </c>
      <c r="C3542" s="2">
        <v>2</v>
      </c>
      <c r="D3542" s="3">
        <v>3</v>
      </c>
    </row>
    <row r="3543" spans="1:5" x14ac:dyDescent="0.25">
      <c r="A3543">
        <v>3554</v>
      </c>
      <c r="C3543" s="2">
        <v>2</v>
      </c>
      <c r="D3543" s="3">
        <v>3</v>
      </c>
    </row>
    <row r="3544" spans="1:5" x14ac:dyDescent="0.25">
      <c r="A3544">
        <v>3555</v>
      </c>
      <c r="C3544" s="2">
        <v>2</v>
      </c>
      <c r="D3544" s="3">
        <v>3</v>
      </c>
    </row>
    <row r="3545" spans="1:5" x14ac:dyDescent="0.25">
      <c r="A3545">
        <v>3556</v>
      </c>
      <c r="C3545" s="2">
        <v>2</v>
      </c>
      <c r="D3545" s="3">
        <v>3</v>
      </c>
    </row>
    <row r="3546" spans="1:5" x14ac:dyDescent="0.25">
      <c r="A3546">
        <v>3557</v>
      </c>
      <c r="C3546" s="2">
        <v>2</v>
      </c>
      <c r="D3546" s="3">
        <v>3</v>
      </c>
    </row>
    <row r="3547" spans="1:5" x14ac:dyDescent="0.25">
      <c r="A3547">
        <v>3558</v>
      </c>
      <c r="C3547" s="2">
        <v>2</v>
      </c>
      <c r="D3547" s="3">
        <v>3</v>
      </c>
    </row>
    <row r="3548" spans="1:5" x14ac:dyDescent="0.25">
      <c r="A3548">
        <v>3559</v>
      </c>
      <c r="C3548" s="2">
        <v>2</v>
      </c>
      <c r="D3548" s="3">
        <v>3</v>
      </c>
    </row>
    <row r="3549" spans="1:5" x14ac:dyDescent="0.25">
      <c r="A3549">
        <v>3560</v>
      </c>
      <c r="C3549" s="2">
        <v>2</v>
      </c>
      <c r="D3549" s="3">
        <v>3</v>
      </c>
    </row>
    <row r="3550" spans="1:5" x14ac:dyDescent="0.25">
      <c r="A3550">
        <v>3561</v>
      </c>
      <c r="C3550" s="2">
        <v>2</v>
      </c>
      <c r="D3550" s="3">
        <v>3</v>
      </c>
    </row>
    <row r="3551" spans="1:5" x14ac:dyDescent="0.25">
      <c r="A3551">
        <v>3562</v>
      </c>
      <c r="B3551" s="4">
        <v>1</v>
      </c>
      <c r="C3551" s="2">
        <v>2</v>
      </c>
      <c r="D3551" s="3">
        <v>3</v>
      </c>
    </row>
    <row r="3552" spans="1:5" x14ac:dyDescent="0.25">
      <c r="A3552">
        <v>3563</v>
      </c>
      <c r="B3552" s="4">
        <v>1</v>
      </c>
      <c r="C3552" s="2">
        <v>2</v>
      </c>
      <c r="D3552" s="3">
        <v>3</v>
      </c>
    </row>
    <row r="3553" spans="1:5" x14ac:dyDescent="0.25">
      <c r="A3553">
        <v>3564</v>
      </c>
      <c r="B3553" s="4">
        <v>1</v>
      </c>
      <c r="C3553" s="2">
        <v>2</v>
      </c>
      <c r="D3553" s="3">
        <v>3</v>
      </c>
    </row>
    <row r="3554" spans="1:5" x14ac:dyDescent="0.25">
      <c r="A3554">
        <v>3565</v>
      </c>
      <c r="B3554" s="4">
        <v>1</v>
      </c>
      <c r="C3554" s="2">
        <v>2</v>
      </c>
      <c r="D3554" s="3">
        <v>3</v>
      </c>
    </row>
    <row r="3555" spans="1:5" x14ac:dyDescent="0.25">
      <c r="A3555">
        <v>3566</v>
      </c>
      <c r="B3555" s="4">
        <v>1</v>
      </c>
      <c r="D3555" s="3">
        <v>3</v>
      </c>
      <c r="E3555" s="5">
        <v>4</v>
      </c>
    </row>
    <row r="3556" spans="1:5" x14ac:dyDescent="0.25">
      <c r="A3556">
        <v>3567</v>
      </c>
      <c r="B3556" s="4">
        <v>1</v>
      </c>
      <c r="D3556" s="3">
        <v>3</v>
      </c>
      <c r="E3556" s="5">
        <v>4</v>
      </c>
    </row>
    <row r="3557" spans="1:5" x14ac:dyDescent="0.25">
      <c r="A3557">
        <v>3568</v>
      </c>
      <c r="B3557" s="4">
        <v>1</v>
      </c>
      <c r="E3557" s="5">
        <v>4</v>
      </c>
    </row>
    <row r="3558" spans="1:5" x14ac:dyDescent="0.25">
      <c r="A3558">
        <v>3569</v>
      </c>
      <c r="B3558" s="4">
        <v>1</v>
      </c>
      <c r="E3558" s="5">
        <v>4</v>
      </c>
    </row>
    <row r="3559" spans="1:5" x14ac:dyDescent="0.25">
      <c r="A3559">
        <v>3570</v>
      </c>
      <c r="B3559" s="4">
        <v>1</v>
      </c>
      <c r="E3559" s="5">
        <v>4</v>
      </c>
    </row>
    <row r="3560" spans="1:5" x14ac:dyDescent="0.25">
      <c r="A3560">
        <v>3571</v>
      </c>
      <c r="B3560" s="4">
        <v>1</v>
      </c>
      <c r="E3560" s="5">
        <v>4</v>
      </c>
    </row>
    <row r="3561" spans="1:5" x14ac:dyDescent="0.25">
      <c r="A3561">
        <v>3572</v>
      </c>
      <c r="B3561" s="4">
        <v>1</v>
      </c>
      <c r="E3561" s="5">
        <v>4</v>
      </c>
    </row>
    <row r="3562" spans="1:5" x14ac:dyDescent="0.25">
      <c r="A3562">
        <v>3573</v>
      </c>
      <c r="B3562" s="4">
        <v>1</v>
      </c>
      <c r="E3562" s="5">
        <v>4</v>
      </c>
    </row>
    <row r="3563" spans="1:5" x14ac:dyDescent="0.25">
      <c r="A3563">
        <v>3574</v>
      </c>
      <c r="B3563" s="4">
        <v>1</v>
      </c>
      <c r="E3563" s="5">
        <v>4</v>
      </c>
    </row>
    <row r="3564" spans="1:5" x14ac:dyDescent="0.25">
      <c r="A3564">
        <v>3575</v>
      </c>
      <c r="B3564" s="4">
        <v>1</v>
      </c>
      <c r="E3564" s="5">
        <v>4</v>
      </c>
    </row>
    <row r="3565" spans="1:5" x14ac:dyDescent="0.25">
      <c r="A3565">
        <v>3576</v>
      </c>
      <c r="B3565" s="4">
        <v>1</v>
      </c>
      <c r="E3565" s="5">
        <v>4</v>
      </c>
    </row>
    <row r="3566" spans="1:5" x14ac:dyDescent="0.25">
      <c r="A3566">
        <v>3577</v>
      </c>
      <c r="B3566" s="4">
        <v>1</v>
      </c>
      <c r="E3566" s="5">
        <v>4</v>
      </c>
    </row>
    <row r="3567" spans="1:5" x14ac:dyDescent="0.25">
      <c r="A3567">
        <v>3578</v>
      </c>
      <c r="B3567" s="4">
        <v>1</v>
      </c>
      <c r="C3567" s="2">
        <v>2</v>
      </c>
      <c r="E3567" s="5">
        <v>4</v>
      </c>
    </row>
    <row r="3568" spans="1:5" x14ac:dyDescent="0.25">
      <c r="A3568">
        <v>3579</v>
      </c>
      <c r="B3568" s="4">
        <v>1</v>
      </c>
      <c r="C3568" s="2">
        <v>2</v>
      </c>
      <c r="E3568" s="5">
        <v>4</v>
      </c>
    </row>
    <row r="3569" spans="1:5" x14ac:dyDescent="0.25">
      <c r="A3569">
        <v>3580</v>
      </c>
      <c r="B3569" s="4">
        <v>1</v>
      </c>
      <c r="C3569" s="2">
        <v>2</v>
      </c>
      <c r="E3569" s="5">
        <v>4</v>
      </c>
    </row>
    <row r="3570" spans="1:5" x14ac:dyDescent="0.25">
      <c r="A3570">
        <v>3581</v>
      </c>
      <c r="C3570" s="2">
        <v>2</v>
      </c>
      <c r="E3570" s="5">
        <v>4</v>
      </c>
    </row>
    <row r="3571" spans="1:5" x14ac:dyDescent="0.25">
      <c r="A3571">
        <v>3582</v>
      </c>
      <c r="C3571" s="2">
        <v>2</v>
      </c>
      <c r="D3571" s="3">
        <v>3</v>
      </c>
      <c r="E3571" s="5">
        <v>4</v>
      </c>
    </row>
    <row r="3572" spans="1:5" x14ac:dyDescent="0.25">
      <c r="A3572">
        <v>3583</v>
      </c>
      <c r="C3572" s="2">
        <v>2</v>
      </c>
      <c r="D3572" s="3">
        <v>3</v>
      </c>
      <c r="E3572" s="5">
        <v>4</v>
      </c>
    </row>
    <row r="3573" spans="1:5" x14ac:dyDescent="0.25">
      <c r="A3573">
        <v>3584</v>
      </c>
      <c r="C3573" s="2">
        <v>2</v>
      </c>
      <c r="D3573" s="3">
        <v>3</v>
      </c>
    </row>
    <row r="3574" spans="1:5" x14ac:dyDescent="0.25">
      <c r="A3574">
        <v>3585</v>
      </c>
      <c r="C3574" s="2">
        <v>2</v>
      </c>
      <c r="D3574" s="3">
        <v>3</v>
      </c>
    </row>
    <row r="3575" spans="1:5" x14ac:dyDescent="0.25">
      <c r="A3575">
        <v>3586</v>
      </c>
      <c r="C3575" s="2">
        <v>2</v>
      </c>
      <c r="D3575" s="3">
        <v>3</v>
      </c>
    </row>
    <row r="3576" spans="1:5" x14ac:dyDescent="0.25">
      <c r="A3576">
        <v>3587</v>
      </c>
      <c r="C3576" s="2">
        <v>2</v>
      </c>
      <c r="D3576" s="3">
        <v>3</v>
      </c>
    </row>
    <row r="3577" spans="1:5" x14ac:dyDescent="0.25">
      <c r="A3577">
        <v>3588</v>
      </c>
      <c r="C3577" s="2">
        <v>2</v>
      </c>
      <c r="D3577" s="3">
        <v>3</v>
      </c>
    </row>
    <row r="3578" spans="1:5" x14ac:dyDescent="0.25">
      <c r="A3578">
        <v>3589</v>
      </c>
      <c r="C3578" s="2">
        <v>2</v>
      </c>
      <c r="D3578" s="3">
        <v>3</v>
      </c>
    </row>
    <row r="3579" spans="1:5" x14ac:dyDescent="0.25">
      <c r="A3579">
        <v>3590</v>
      </c>
      <c r="C3579" s="2">
        <v>2</v>
      </c>
      <c r="D3579" s="3">
        <v>3</v>
      </c>
    </row>
    <row r="3580" spans="1:5" x14ac:dyDescent="0.25">
      <c r="A3580">
        <v>3591</v>
      </c>
      <c r="C3580" s="2">
        <v>2</v>
      </c>
      <c r="D3580" s="3">
        <v>3</v>
      </c>
    </row>
    <row r="3581" spans="1:5" x14ac:dyDescent="0.25">
      <c r="A3581">
        <v>3592</v>
      </c>
      <c r="C3581" s="2">
        <v>2</v>
      </c>
      <c r="D3581" s="3">
        <v>3</v>
      </c>
    </row>
    <row r="3582" spans="1:5" x14ac:dyDescent="0.25">
      <c r="A3582">
        <v>3593</v>
      </c>
      <c r="C3582" s="2">
        <v>2</v>
      </c>
      <c r="D3582" s="3">
        <v>3</v>
      </c>
    </row>
    <row r="3583" spans="1:5" x14ac:dyDescent="0.25">
      <c r="A3583">
        <v>3594</v>
      </c>
      <c r="C3583" s="2">
        <v>2</v>
      </c>
      <c r="D3583" s="3">
        <v>3</v>
      </c>
    </row>
    <row r="3584" spans="1:5" x14ac:dyDescent="0.25">
      <c r="A3584">
        <v>3595</v>
      </c>
      <c r="C3584" s="2">
        <v>2</v>
      </c>
      <c r="D3584" s="3">
        <v>3</v>
      </c>
    </row>
    <row r="3585" spans="1:5" x14ac:dyDescent="0.25">
      <c r="A3585">
        <v>3596</v>
      </c>
      <c r="B3585" s="4">
        <v>1</v>
      </c>
      <c r="C3585" s="2">
        <v>2</v>
      </c>
      <c r="D3585" s="3">
        <v>3</v>
      </c>
    </row>
    <row r="3586" spans="1:5" x14ac:dyDescent="0.25">
      <c r="A3586">
        <v>3597</v>
      </c>
      <c r="B3586" s="4">
        <v>1</v>
      </c>
      <c r="D3586" s="3">
        <v>3</v>
      </c>
      <c r="E3586" s="5">
        <v>4</v>
      </c>
    </row>
    <row r="3587" spans="1:5" x14ac:dyDescent="0.25">
      <c r="A3587">
        <v>3598</v>
      </c>
      <c r="B3587" s="4">
        <v>1</v>
      </c>
      <c r="D3587" s="3">
        <v>3</v>
      </c>
      <c r="E3587" s="5">
        <v>4</v>
      </c>
    </row>
    <row r="3588" spans="1:5" x14ac:dyDescent="0.25">
      <c r="A3588">
        <v>3599</v>
      </c>
      <c r="B3588" s="4">
        <v>1</v>
      </c>
      <c r="D3588" s="3">
        <v>3</v>
      </c>
      <c r="E3588" s="5">
        <v>4</v>
      </c>
    </row>
    <row r="3589" spans="1:5" x14ac:dyDescent="0.25">
      <c r="A3589">
        <v>3600</v>
      </c>
      <c r="B3589" s="4">
        <v>1</v>
      </c>
      <c r="E3589" s="5">
        <v>4</v>
      </c>
    </row>
    <row r="3590" spans="1:5" x14ac:dyDescent="0.25">
      <c r="A3590">
        <v>3601</v>
      </c>
      <c r="B3590" s="4">
        <v>1</v>
      </c>
      <c r="E3590" s="5">
        <v>4</v>
      </c>
    </row>
    <row r="3591" spans="1:5" x14ac:dyDescent="0.25">
      <c r="A3591">
        <v>3602</v>
      </c>
      <c r="B3591" s="4">
        <v>1</v>
      </c>
      <c r="E3591" s="5">
        <v>4</v>
      </c>
    </row>
    <row r="3592" spans="1:5" x14ac:dyDescent="0.25">
      <c r="A3592">
        <v>3603</v>
      </c>
      <c r="B3592" s="4">
        <v>1</v>
      </c>
      <c r="E3592" s="5">
        <v>4</v>
      </c>
    </row>
    <row r="3593" spans="1:5" x14ac:dyDescent="0.25">
      <c r="A3593">
        <v>3604</v>
      </c>
      <c r="B3593" s="4">
        <v>1</v>
      </c>
      <c r="E3593" s="5">
        <v>4</v>
      </c>
    </row>
    <row r="3594" spans="1:5" x14ac:dyDescent="0.25">
      <c r="A3594">
        <v>3605</v>
      </c>
      <c r="B3594" s="4">
        <v>1</v>
      </c>
      <c r="E3594" s="5">
        <v>4</v>
      </c>
    </row>
    <row r="3595" spans="1:5" x14ac:dyDescent="0.25">
      <c r="A3595">
        <v>3606</v>
      </c>
      <c r="B3595" s="4">
        <v>1</v>
      </c>
      <c r="E3595" s="5">
        <v>4</v>
      </c>
    </row>
    <row r="3596" spans="1:5" x14ac:dyDescent="0.25">
      <c r="A3596">
        <v>3607</v>
      </c>
      <c r="B3596" s="4">
        <v>1</v>
      </c>
      <c r="E3596" s="5">
        <v>4</v>
      </c>
    </row>
    <row r="3597" spans="1:5" x14ac:dyDescent="0.25">
      <c r="A3597">
        <v>3608</v>
      </c>
      <c r="B3597" s="4">
        <v>1</v>
      </c>
      <c r="E3597" s="5">
        <v>4</v>
      </c>
    </row>
    <row r="3598" spans="1:5" x14ac:dyDescent="0.25">
      <c r="A3598">
        <v>3609</v>
      </c>
      <c r="B3598" s="4">
        <v>1</v>
      </c>
      <c r="E3598" s="5">
        <v>4</v>
      </c>
    </row>
    <row r="3599" spans="1:5" x14ac:dyDescent="0.25">
      <c r="A3599">
        <v>3610</v>
      </c>
      <c r="B3599" s="4">
        <v>1</v>
      </c>
      <c r="E3599" s="5">
        <v>4</v>
      </c>
    </row>
    <row r="3600" spans="1:5" x14ac:dyDescent="0.25">
      <c r="A3600">
        <v>3611</v>
      </c>
      <c r="B3600" s="4">
        <v>1</v>
      </c>
      <c r="E3600" s="5">
        <v>4</v>
      </c>
    </row>
    <row r="3601" spans="1:6" x14ac:dyDescent="0.25">
      <c r="A3601">
        <v>3612</v>
      </c>
      <c r="B3601" s="4">
        <v>1</v>
      </c>
      <c r="C3601" s="2">
        <v>2</v>
      </c>
      <c r="E3601" s="5">
        <v>4</v>
      </c>
    </row>
    <row r="3602" spans="1:6" x14ac:dyDescent="0.25">
      <c r="A3602">
        <v>3613</v>
      </c>
      <c r="B3602" s="4">
        <v>1</v>
      </c>
      <c r="C3602" s="2">
        <v>2</v>
      </c>
      <c r="E3602" s="5">
        <v>4</v>
      </c>
    </row>
    <row r="3603" spans="1:6" x14ac:dyDescent="0.25">
      <c r="A3603">
        <v>3614</v>
      </c>
      <c r="B3603" s="4">
        <v>1</v>
      </c>
      <c r="C3603" s="2">
        <v>2</v>
      </c>
      <c r="E3603" s="5">
        <v>4</v>
      </c>
    </row>
    <row r="3604" spans="1:6" x14ac:dyDescent="0.25">
      <c r="A3604">
        <v>3615</v>
      </c>
      <c r="C3604" s="2">
        <v>2</v>
      </c>
      <c r="D3604" s="3">
        <v>3</v>
      </c>
      <c r="E3604" s="5">
        <v>4</v>
      </c>
    </row>
    <row r="3605" spans="1:6" x14ac:dyDescent="0.25">
      <c r="A3605">
        <v>3616</v>
      </c>
      <c r="C3605" s="2">
        <v>2</v>
      </c>
      <c r="D3605" s="3">
        <v>3</v>
      </c>
      <c r="E3605" s="5">
        <v>4</v>
      </c>
    </row>
    <row r="3606" spans="1:6" x14ac:dyDescent="0.25">
      <c r="A3606">
        <v>3617</v>
      </c>
      <c r="C3606" s="2">
        <v>2</v>
      </c>
      <c r="D3606" s="3">
        <v>3</v>
      </c>
      <c r="E3606" s="5">
        <v>4</v>
      </c>
    </row>
    <row r="3607" spans="1:6" x14ac:dyDescent="0.25">
      <c r="A3607">
        <v>3618</v>
      </c>
      <c r="C3607" s="2">
        <v>2</v>
      </c>
      <c r="D3607" s="3">
        <v>3</v>
      </c>
      <c r="E3607" s="5">
        <v>4</v>
      </c>
    </row>
    <row r="3608" spans="1:6" x14ac:dyDescent="0.25">
      <c r="A3608">
        <v>3619</v>
      </c>
      <c r="C3608" s="2">
        <v>2</v>
      </c>
      <c r="D3608" s="3">
        <v>3</v>
      </c>
    </row>
    <row r="3609" spans="1:6" x14ac:dyDescent="0.25">
      <c r="A3609">
        <v>3620</v>
      </c>
      <c r="C3609" s="2">
        <v>2</v>
      </c>
      <c r="D3609" s="3">
        <v>3</v>
      </c>
      <c r="F360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2025-07-08T14:51:32Z</dcterms:created>
  <dcterms:modified xsi:type="dcterms:W3CDTF">2025-08-12T20:54:48Z</dcterms:modified>
</cp:coreProperties>
</file>